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vio\Downloads\Mémoire - Résultats Analyses\"/>
    </mc:Choice>
  </mc:AlternateContent>
  <xr:revisionPtr revIDLastSave="0" documentId="13_ncr:1_{0D3BE3F7-744E-4B6D-9A90-8D7DA86BEA17}" xr6:coauthVersionLast="47" xr6:coauthVersionMax="47" xr10:uidLastSave="{00000000-0000-0000-0000-000000000000}"/>
  <bookViews>
    <workbookView xWindow="-110" yWindow="-110" windowWidth="19420" windowHeight="11020" firstSheet="3" activeTab="6" xr2:uid="{84903DAA-A584-45AF-9841-024AB1E9C37B}"/>
  </bookViews>
  <sheets>
    <sheet name="SA" sheetId="3" r:id="rId1"/>
    <sheet name="COOP" sheetId="2" r:id="rId2"/>
    <sheet name="Expédition" sheetId="1" r:id="rId3"/>
    <sheet name="BASE NUAGE" sheetId="5" r:id="rId4"/>
    <sheet name="MOYENNE NUAGE" sheetId="6" r:id="rId5"/>
    <sheet name="COMPARAISON" sheetId="7" r:id="rId6"/>
    <sheet name="CARTE RESEAU" sheetId="8" r:id="rId7"/>
  </sheets>
  <externalReferences>
    <externalReference r:id="rId8"/>
  </externalReferences>
  <definedNames>
    <definedName name="DonnéesExternes_1" localSheetId="1" hidden="1">COOP!$A$1:$Q$181</definedName>
    <definedName name="DonnéesExternes_2" localSheetId="0" hidden="1">SA!$A$1:$Q$361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7" l="1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U4" i="7" l="1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567" i="1"/>
  <c r="C567" i="1"/>
  <c r="B567" i="1"/>
  <c r="D566" i="1"/>
  <c r="C566" i="1"/>
  <c r="B566" i="1"/>
  <c r="D565" i="1"/>
  <c r="C565" i="1"/>
  <c r="B565" i="1"/>
  <c r="D564" i="1"/>
  <c r="C564" i="1"/>
  <c r="B564" i="1"/>
  <c r="D563" i="1"/>
  <c r="C563" i="1"/>
  <c r="B563" i="1"/>
  <c r="E558" i="1"/>
  <c r="D558" i="1"/>
  <c r="C558" i="1"/>
  <c r="F558" i="1" s="1"/>
  <c r="B558" i="1"/>
  <c r="E557" i="1"/>
  <c r="D557" i="1"/>
  <c r="C557" i="1"/>
  <c r="B557" i="1"/>
  <c r="F557" i="1" s="1"/>
  <c r="E556" i="1"/>
  <c r="F556" i="1" s="1"/>
  <c r="D556" i="1"/>
  <c r="C556" i="1"/>
  <c r="B556" i="1"/>
  <c r="E555" i="1"/>
  <c r="D555" i="1"/>
  <c r="C555" i="1"/>
  <c r="B555" i="1"/>
  <c r="F555" i="1" s="1"/>
  <c r="E554" i="1"/>
  <c r="D554" i="1"/>
  <c r="C554" i="1"/>
  <c r="B554" i="1"/>
  <c r="F554" i="1" s="1"/>
  <c r="H549" i="1"/>
  <c r="H547" i="1"/>
  <c r="H546" i="1"/>
  <c r="H545" i="1"/>
  <c r="E55" i="6"/>
  <c r="V8" i="5"/>
  <c r="J561" i="1"/>
  <c r="F548" i="1"/>
  <c r="E547" i="1"/>
  <c r="F547" i="1"/>
  <c r="I556" i="1"/>
  <c r="W14" i="2"/>
  <c r="N4" i="1" a="1"/>
  <c r="N4" i="1"/>
  <c r="N5" i="1" a="1"/>
  <c r="N5" i="1"/>
  <c r="N6" i="1" a="1"/>
  <c r="N6" i="1"/>
  <c r="N7" i="1" a="1"/>
  <c r="N7" i="1" s="1"/>
  <c r="N8" i="1" a="1"/>
  <c r="N8" i="1" s="1"/>
  <c r="N9" i="1" a="1"/>
  <c r="N9" i="1" s="1"/>
  <c r="N10" i="1" a="1"/>
  <c r="N10" i="1"/>
  <c r="N11" i="1" a="1"/>
  <c r="N11" i="1"/>
  <c r="N12" i="1" a="1"/>
  <c r="N12" i="1" s="1"/>
  <c r="N13" i="1" a="1"/>
  <c r="N13" i="1" s="1"/>
  <c r="N14" i="1" a="1"/>
  <c r="N14" i="1"/>
  <c r="N15" i="1" a="1"/>
  <c r="N15" i="1"/>
  <c r="N16" i="1" a="1"/>
  <c r="N16" i="1" s="1"/>
  <c r="N17" i="1" a="1"/>
  <c r="N17" i="1"/>
  <c r="N18" i="1" a="1"/>
  <c r="N18" i="1" s="1"/>
  <c r="N19" i="1" a="1"/>
  <c r="N19" i="1"/>
  <c r="N20" i="1" a="1"/>
  <c r="N20" i="1" s="1"/>
  <c r="N21" i="1" a="1"/>
  <c r="N21" i="1"/>
  <c r="N22" i="1" a="1"/>
  <c r="N22" i="1" s="1"/>
  <c r="N23" i="1" a="1"/>
  <c r="N23" i="1" s="1"/>
  <c r="N24" i="1" a="1"/>
  <c r="N24" i="1" s="1"/>
  <c r="N25" i="1" a="1"/>
  <c r="N25" i="1"/>
  <c r="N26" i="1" a="1"/>
  <c r="N26" i="1"/>
  <c r="N27" i="1" a="1"/>
  <c r="N27" i="1" s="1"/>
  <c r="N28" i="1" a="1"/>
  <c r="N28" i="1" s="1"/>
  <c r="N29" i="1" a="1"/>
  <c r="N29" i="1"/>
  <c r="N30" i="1" a="1"/>
  <c r="N30" i="1"/>
  <c r="N31" i="1" a="1"/>
  <c r="N31" i="1" s="1"/>
  <c r="N32" i="1" a="1"/>
  <c r="N32" i="1" s="1"/>
  <c r="N33" i="1" a="1"/>
  <c r="N33" i="1"/>
  <c r="N34" i="1" a="1"/>
  <c r="N34" i="1"/>
  <c r="N35" i="1" a="1"/>
  <c r="N35" i="1"/>
  <c r="N36" i="1" a="1"/>
  <c r="N36" i="1" s="1"/>
  <c r="N37" i="1" a="1"/>
  <c r="N37" i="1"/>
  <c r="N38" i="1" a="1"/>
  <c r="N38" i="1" s="1"/>
  <c r="N39" i="1" a="1"/>
  <c r="N39" i="1"/>
  <c r="N40" i="1" a="1"/>
  <c r="N40" i="1" s="1"/>
  <c r="N41" i="1" a="1"/>
  <c r="N41" i="1" s="1"/>
  <c r="N42" i="1" a="1"/>
  <c r="N42" i="1"/>
  <c r="N43" i="1" a="1"/>
  <c r="N43" i="1" s="1"/>
  <c r="N44" i="1" a="1"/>
  <c r="N44" i="1" s="1"/>
  <c r="N45" i="1" a="1"/>
  <c r="N45" i="1" s="1"/>
  <c r="N46" i="1" a="1"/>
  <c r="N46" i="1"/>
  <c r="N47" i="1" a="1"/>
  <c r="N47" i="1"/>
  <c r="N48" i="1" a="1"/>
  <c r="N48" i="1" s="1"/>
  <c r="N49" i="1" a="1"/>
  <c r="N49" i="1"/>
  <c r="N50" i="1" a="1"/>
  <c r="N50" i="1" s="1"/>
  <c r="N51" i="1" a="1"/>
  <c r="N51" i="1"/>
  <c r="N52" i="1" a="1"/>
  <c r="N52" i="1" s="1"/>
  <c r="N53" i="1" a="1"/>
  <c r="N53" i="1"/>
  <c r="N54" i="1" a="1"/>
  <c r="N54" i="1" s="1"/>
  <c r="N55" i="1" a="1"/>
  <c r="N55" i="1"/>
  <c r="N56" i="1" a="1"/>
  <c r="N56" i="1" s="1"/>
  <c r="N57" i="1" a="1"/>
  <c r="N57" i="1"/>
  <c r="N58" i="1" a="1"/>
  <c r="N58" i="1"/>
  <c r="N59" i="1" a="1"/>
  <c r="N59" i="1" s="1"/>
  <c r="N60" i="1" a="1"/>
  <c r="N60" i="1" s="1"/>
  <c r="N61" i="1" a="1"/>
  <c r="N61" i="1"/>
  <c r="N62" i="1" a="1"/>
  <c r="N62" i="1"/>
  <c r="N63" i="1" a="1"/>
  <c r="N63" i="1" s="1"/>
  <c r="N64" i="1" a="1"/>
  <c r="N64" i="1" s="1"/>
  <c r="N65" i="1" a="1"/>
  <c r="N65" i="1"/>
  <c r="N66" i="1" a="1"/>
  <c r="N66" i="1"/>
  <c r="N67" i="1" a="1"/>
  <c r="N67" i="1"/>
  <c r="N68" i="1" a="1"/>
  <c r="N68" i="1" s="1"/>
  <c r="N69" i="1" a="1"/>
  <c r="N69" i="1" s="1"/>
  <c r="N70" i="1" a="1"/>
  <c r="N70" i="1"/>
  <c r="N71" i="1" a="1"/>
  <c r="N71" i="1"/>
  <c r="N72" i="1" a="1"/>
  <c r="N72" i="1" s="1"/>
  <c r="N73" i="1" a="1"/>
  <c r="N73" i="1" s="1"/>
  <c r="N74" i="1" a="1"/>
  <c r="N74" i="1" s="1"/>
  <c r="N75" i="1" a="1"/>
  <c r="N75" i="1"/>
  <c r="N76" i="1" a="1"/>
  <c r="N76" i="1" s="1"/>
  <c r="N77" i="1" a="1"/>
  <c r="N77" i="1" s="1"/>
  <c r="N78" i="1" a="1"/>
  <c r="N78" i="1"/>
  <c r="N79" i="1" a="1"/>
  <c r="N79" i="1" s="1"/>
  <c r="N80" i="1" a="1"/>
  <c r="N80" i="1" s="1"/>
  <c r="N81" i="1" a="1"/>
  <c r="N81" i="1"/>
  <c r="N82" i="1" a="1"/>
  <c r="N82" i="1"/>
  <c r="N83" i="1" a="1"/>
  <c r="N83" i="1"/>
  <c r="N84" i="1" a="1"/>
  <c r="N84" i="1" s="1"/>
  <c r="N85" i="1" a="1"/>
  <c r="N85" i="1"/>
  <c r="N86" i="1" a="1"/>
  <c r="N86" i="1" s="1"/>
  <c r="N87" i="1" a="1"/>
  <c r="N87" i="1"/>
  <c r="N88" i="1" a="1"/>
  <c r="N88" i="1" s="1"/>
  <c r="N89" i="1" a="1"/>
  <c r="N89" i="1" s="1"/>
  <c r="N90" i="1" a="1"/>
  <c r="N90" i="1"/>
  <c r="N91" i="1" a="1"/>
  <c r="N91" i="1"/>
  <c r="N92" i="1" a="1"/>
  <c r="N92" i="1" s="1"/>
  <c r="N93" i="1" a="1"/>
  <c r="N93" i="1"/>
  <c r="N94" i="1" a="1"/>
  <c r="N94" i="1"/>
  <c r="N95" i="1" a="1"/>
  <c r="N95" i="1" s="1"/>
  <c r="N96" i="1" a="1"/>
  <c r="N96" i="1" s="1"/>
  <c r="N97" i="1" a="1"/>
  <c r="N97" i="1"/>
  <c r="N98" i="1" a="1"/>
  <c r="N98" i="1"/>
  <c r="N99" i="1" a="1"/>
  <c r="N99" i="1"/>
  <c r="N100" i="1" a="1"/>
  <c r="N100" i="1" s="1"/>
  <c r="N101" i="1" a="1"/>
  <c r="N101" i="1"/>
  <c r="N102" i="1" a="1"/>
  <c r="N102" i="1"/>
  <c r="N103" i="1" a="1"/>
  <c r="N103" i="1" s="1"/>
  <c r="N104" i="1" a="1"/>
  <c r="N104" i="1" s="1"/>
  <c r="N105" i="1" a="1"/>
  <c r="N105" i="1"/>
  <c r="N106" i="1" a="1"/>
  <c r="N106" i="1"/>
  <c r="N107" i="1" a="1"/>
  <c r="N107" i="1"/>
  <c r="N108" i="1" a="1"/>
  <c r="N108" i="1" s="1"/>
  <c r="N109" i="1" a="1"/>
  <c r="N109" i="1" s="1"/>
  <c r="N110" i="1" a="1"/>
  <c r="N110" i="1"/>
  <c r="N111" i="1" a="1"/>
  <c r="N111" i="1"/>
  <c r="N112" i="1" a="1"/>
  <c r="N112" i="1" s="1"/>
  <c r="N113" i="1" a="1"/>
  <c r="N113" i="1" s="1"/>
  <c r="N114" i="1" a="1"/>
  <c r="N114" i="1" s="1"/>
  <c r="N115" i="1" a="1"/>
  <c r="N115" i="1"/>
  <c r="N116" i="1" a="1"/>
  <c r="N116" i="1" s="1"/>
  <c r="N117" i="1" a="1"/>
  <c r="N117" i="1"/>
  <c r="N118" i="1" a="1"/>
  <c r="N118" i="1" s="1"/>
  <c r="N119" i="1" a="1"/>
  <c r="N119" i="1"/>
  <c r="N120" i="1" a="1"/>
  <c r="N120" i="1" s="1"/>
  <c r="N121" i="1" a="1"/>
  <c r="N121" i="1"/>
  <c r="N122" i="1" a="1"/>
  <c r="N122" i="1"/>
  <c r="N123" i="1" a="1"/>
  <c r="N123" i="1" s="1"/>
  <c r="N124" i="1" a="1"/>
  <c r="N124" i="1" s="1"/>
  <c r="N125" i="1" a="1"/>
  <c r="N125" i="1"/>
  <c r="N126" i="1" a="1"/>
  <c r="N126" i="1"/>
  <c r="N127" i="1" a="1"/>
  <c r="N127" i="1" s="1"/>
  <c r="N128" i="1" a="1"/>
  <c r="N128" i="1" s="1"/>
  <c r="N129" i="1" a="1"/>
  <c r="N129" i="1" s="1"/>
  <c r="N130" i="1" a="1"/>
  <c r="N130" i="1"/>
  <c r="N131" i="1" a="1"/>
  <c r="N131" i="1"/>
  <c r="N132" i="1" a="1"/>
  <c r="N132" i="1" s="1"/>
  <c r="N133" i="1" a="1"/>
  <c r="N133" i="1"/>
  <c r="N134" i="1" a="1"/>
  <c r="N134" i="1"/>
  <c r="N135" i="1" a="1"/>
  <c r="N135" i="1"/>
  <c r="N136" i="1" a="1"/>
  <c r="N136" i="1" s="1"/>
  <c r="N137" i="1" a="1"/>
  <c r="N137" i="1" s="1"/>
  <c r="N138" i="1" a="1"/>
  <c r="N138" i="1"/>
  <c r="N139" i="1" a="1"/>
  <c r="N139" i="1"/>
  <c r="N140" i="1" a="1"/>
  <c r="N140" i="1" s="1"/>
  <c r="N141" i="1" a="1"/>
  <c r="N141" i="1" s="1"/>
  <c r="N142" i="1" a="1"/>
  <c r="N142" i="1"/>
  <c r="N143" i="1" a="1"/>
  <c r="N143" i="1"/>
  <c r="N144" i="1" a="1"/>
  <c r="N144" i="1" s="1"/>
  <c r="N145" i="1" a="1"/>
  <c r="N145" i="1"/>
  <c r="N146" i="1" a="1"/>
  <c r="N146" i="1" s="1"/>
  <c r="N147" i="1" a="1"/>
  <c r="N147" i="1"/>
  <c r="N148" i="1" a="1"/>
  <c r="N148" i="1" s="1"/>
  <c r="N149" i="1" a="1"/>
  <c r="N149" i="1" s="1"/>
  <c r="N150" i="1" a="1"/>
  <c r="N150" i="1" s="1"/>
  <c r="N151" i="1" a="1"/>
  <c r="N151" i="1"/>
  <c r="N152" i="1" a="1"/>
  <c r="N152" i="1" s="1"/>
  <c r="N153" i="1" a="1"/>
  <c r="N153" i="1"/>
  <c r="N154" i="1" a="1"/>
  <c r="N154" i="1" s="1"/>
  <c r="N155" i="1" a="1"/>
  <c r="N155" i="1" s="1"/>
  <c r="N156" i="1" a="1"/>
  <c r="N156" i="1" s="1"/>
  <c r="N157" i="1" a="1"/>
  <c r="N157" i="1"/>
  <c r="N158" i="1" a="1"/>
  <c r="N158" i="1"/>
  <c r="N159" i="1" a="1"/>
  <c r="N159" i="1" s="1"/>
  <c r="N160" i="1" a="1"/>
  <c r="N160" i="1" s="1"/>
  <c r="N161" i="1" a="1"/>
  <c r="N161" i="1"/>
  <c r="N162" i="1" a="1"/>
  <c r="N162" i="1"/>
  <c r="N163" i="1" a="1"/>
  <c r="N163" i="1"/>
  <c r="N164" i="1" a="1"/>
  <c r="N164" i="1" s="1"/>
  <c r="N165" i="1" a="1"/>
  <c r="N165" i="1"/>
  <c r="N166" i="1" a="1"/>
  <c r="N166" i="1"/>
  <c r="N167" i="1" a="1"/>
  <c r="N167" i="1"/>
  <c r="N168" i="1" a="1"/>
  <c r="N168" i="1" s="1"/>
  <c r="N169" i="1" a="1"/>
  <c r="N169" i="1" s="1"/>
  <c r="N170" i="1" a="1"/>
  <c r="N170" i="1"/>
  <c r="N171" i="1" a="1"/>
  <c r="N171" i="1"/>
  <c r="N172" i="1" a="1"/>
  <c r="N172" i="1" s="1"/>
  <c r="N173" i="1" a="1"/>
  <c r="N173" i="1" s="1"/>
  <c r="N174" i="1" a="1"/>
  <c r="N174" i="1"/>
  <c r="N175" i="1" a="1"/>
  <c r="N175" i="1"/>
  <c r="N176" i="1" a="1"/>
  <c r="N176" i="1" s="1"/>
  <c r="N177" i="1" a="1"/>
  <c r="N177" i="1"/>
  <c r="N178" i="1" a="1"/>
  <c r="N178" i="1" s="1"/>
  <c r="N179" i="1" a="1"/>
  <c r="N179" i="1"/>
  <c r="N180" i="1" a="1"/>
  <c r="N180" i="1" s="1"/>
  <c r="N181" i="1" a="1"/>
  <c r="N181" i="1"/>
  <c r="N182" i="1" a="1"/>
  <c r="N182" i="1" s="1"/>
  <c r="N183" i="1" a="1"/>
  <c r="N183" i="1"/>
  <c r="N184" i="1" a="1"/>
  <c r="N184" i="1" s="1"/>
  <c r="N185" i="1" a="1"/>
  <c r="N185" i="1" s="1"/>
  <c r="N186" i="1" a="1"/>
  <c r="N186" i="1"/>
  <c r="N187" i="1" a="1"/>
  <c r="N187" i="1" s="1"/>
  <c r="N188" i="1" a="1"/>
  <c r="N188" i="1" s="1"/>
  <c r="N189" i="1" a="1"/>
  <c r="N189" i="1"/>
  <c r="N190" i="1" a="1"/>
  <c r="N190" i="1" s="1"/>
  <c r="N191" i="1" a="1"/>
  <c r="N191" i="1" s="1"/>
  <c r="N192" i="1" a="1"/>
  <c r="N192" i="1" s="1"/>
  <c r="N193" i="1" a="1"/>
  <c r="N193" i="1"/>
  <c r="N194" i="1" a="1"/>
  <c r="N194" i="1"/>
  <c r="N195" i="1" a="1"/>
  <c r="N195" i="1" s="1"/>
  <c r="N196" i="1" a="1"/>
  <c r="N196" i="1" s="1"/>
  <c r="N197" i="1" a="1"/>
  <c r="N197" i="1"/>
  <c r="N198" i="1" a="1"/>
  <c r="N198" i="1"/>
  <c r="N199" i="1" a="1"/>
  <c r="N199" i="1"/>
  <c r="N200" i="1" a="1"/>
  <c r="N200" i="1" s="1"/>
  <c r="N201" i="1" a="1"/>
  <c r="N201" i="1" s="1"/>
  <c r="N202" i="1" a="1"/>
  <c r="N202" i="1"/>
  <c r="N203" i="1" a="1"/>
  <c r="N203" i="1"/>
  <c r="N204" i="1" a="1"/>
  <c r="N204" i="1" s="1"/>
  <c r="N205" i="1" a="1"/>
  <c r="N205" i="1" s="1"/>
  <c r="N206" i="1" a="1"/>
  <c r="N206" i="1"/>
  <c r="N207" i="1" a="1"/>
  <c r="N207" i="1"/>
  <c r="N208" i="1" a="1"/>
  <c r="N208" i="1" s="1"/>
  <c r="N209" i="1" a="1"/>
  <c r="N209" i="1"/>
  <c r="N210" i="1" a="1"/>
  <c r="N210" i="1" s="1"/>
  <c r="N211" i="1" a="1"/>
  <c r="N211" i="1"/>
  <c r="N212" i="1" a="1"/>
  <c r="N212" i="1" s="1"/>
  <c r="N213" i="1" a="1"/>
  <c r="N213" i="1"/>
  <c r="N214" i="1" a="1"/>
  <c r="N214" i="1" s="1"/>
  <c r="N215" i="1" a="1"/>
  <c r="N215" i="1"/>
  <c r="N216" i="1" a="1"/>
  <c r="N216" i="1" s="1"/>
  <c r="N217" i="1" a="1"/>
  <c r="N217" i="1"/>
  <c r="N218" i="1" a="1"/>
  <c r="N218" i="1"/>
  <c r="N219" i="1" a="1"/>
  <c r="N219" i="1" s="1"/>
  <c r="N220" i="1" a="1"/>
  <c r="N220" i="1" s="1"/>
  <c r="N221" i="1" a="1"/>
  <c r="N221" i="1" s="1"/>
  <c r="N222" i="1" a="1"/>
  <c r="N222" i="1"/>
  <c r="N223" i="1" a="1"/>
  <c r="N223" i="1" s="1"/>
  <c r="N224" i="1" a="1"/>
  <c r="N224" i="1" s="1"/>
  <c r="N225" i="1" a="1"/>
  <c r="N225" i="1"/>
  <c r="N226" i="1" a="1"/>
  <c r="N226" i="1" s="1"/>
  <c r="N227" i="1" a="1"/>
  <c r="N227" i="1"/>
  <c r="N228" i="1" a="1"/>
  <c r="N228" i="1" s="1"/>
  <c r="N229" i="1" a="1"/>
  <c r="N229" i="1"/>
  <c r="N230" i="1" a="1"/>
  <c r="N230" i="1"/>
  <c r="N231" i="1" a="1"/>
  <c r="N231" i="1"/>
  <c r="N232" i="1" a="1"/>
  <c r="N232" i="1" s="1"/>
  <c r="N233" i="1" a="1"/>
  <c r="N233" i="1" s="1"/>
  <c r="N234" i="1" a="1"/>
  <c r="N234" i="1"/>
  <c r="N235" i="1" a="1"/>
  <c r="N235" i="1"/>
  <c r="N236" i="1" a="1"/>
  <c r="N236" i="1" s="1"/>
  <c r="N237" i="1" a="1"/>
  <c r="N237" i="1" s="1"/>
  <c r="N238" i="1" a="1"/>
  <c r="N238" i="1"/>
  <c r="N239" i="1" a="1"/>
  <c r="N239" i="1"/>
  <c r="N240" i="1" a="1"/>
  <c r="N240" i="1" s="1"/>
  <c r="N241" i="1" a="1"/>
  <c r="N241" i="1" s="1"/>
  <c r="N242" i="1" a="1"/>
  <c r="N242" i="1" s="1"/>
  <c r="N243" i="1" a="1"/>
  <c r="N243" i="1"/>
  <c r="N244" i="1" a="1"/>
  <c r="N244" i="1" s="1"/>
  <c r="N245" i="1" a="1"/>
  <c r="N245" i="1"/>
  <c r="N246" i="1" a="1"/>
  <c r="N246" i="1" s="1"/>
  <c r="N247" i="1" a="1"/>
  <c r="N247" i="1"/>
  <c r="N248" i="1" a="1"/>
  <c r="N248" i="1" s="1"/>
  <c r="N249" i="1" a="1"/>
  <c r="N249" i="1"/>
  <c r="N250" i="1" a="1"/>
  <c r="N250" i="1"/>
  <c r="N251" i="1" a="1"/>
  <c r="N251" i="1" s="1"/>
  <c r="N252" i="1" a="1"/>
  <c r="N252" i="1" s="1"/>
  <c r="N253" i="1" a="1"/>
  <c r="N253" i="1"/>
  <c r="N254" i="1" a="1"/>
  <c r="N254" i="1"/>
  <c r="N255" i="1" a="1"/>
  <c r="N255" i="1" s="1"/>
  <c r="N256" i="1" a="1"/>
  <c r="N256" i="1" s="1"/>
  <c r="N257" i="1" a="1"/>
  <c r="N257" i="1" s="1"/>
  <c r="N258" i="1" a="1"/>
  <c r="N258" i="1"/>
  <c r="N259" i="1" a="1"/>
  <c r="N259" i="1"/>
  <c r="N260" i="1" a="1"/>
  <c r="N260" i="1" s="1"/>
  <c r="N261" i="1" a="1"/>
  <c r="N261" i="1"/>
  <c r="N262" i="1" a="1"/>
  <c r="N262" i="1"/>
  <c r="N263" i="1" a="1"/>
  <c r="N263" i="1"/>
  <c r="N264" i="1" a="1"/>
  <c r="N264" i="1" s="1"/>
  <c r="N265" i="1" a="1"/>
  <c r="N265" i="1" s="1"/>
  <c r="N266" i="1" a="1"/>
  <c r="N266" i="1"/>
  <c r="N267" i="1" a="1"/>
  <c r="N267" i="1"/>
  <c r="N268" i="1" a="1"/>
  <c r="N268" i="1" s="1"/>
  <c r="N269" i="1" a="1"/>
  <c r="N269" i="1" s="1"/>
  <c r="N270" i="1" a="1"/>
  <c r="N270" i="1"/>
  <c r="N271" i="1" a="1"/>
  <c r="N271" i="1"/>
  <c r="N272" i="1" a="1"/>
  <c r="N272" i="1" s="1"/>
  <c r="N273" i="1" a="1"/>
  <c r="N273" i="1"/>
  <c r="N274" i="1" a="1"/>
  <c r="N274" i="1" s="1"/>
  <c r="N275" i="1" a="1"/>
  <c r="N275" i="1"/>
  <c r="N276" i="1" a="1"/>
  <c r="N276" i="1" s="1"/>
  <c r="N277" i="1" a="1"/>
  <c r="N277" i="1" s="1"/>
  <c r="N278" i="1" a="1"/>
  <c r="N278" i="1" s="1"/>
  <c r="N279" i="1" a="1"/>
  <c r="N279" i="1"/>
  <c r="N280" i="1" a="1"/>
  <c r="N280" i="1" s="1"/>
  <c r="N281" i="1" a="1"/>
  <c r="N281" i="1"/>
  <c r="N282" i="1" a="1"/>
  <c r="N282" i="1" s="1"/>
  <c r="N283" i="1" a="1"/>
  <c r="N283" i="1" s="1"/>
  <c r="N284" i="1" a="1"/>
  <c r="N284" i="1" s="1"/>
  <c r="N285" i="1" a="1"/>
  <c r="N285" i="1"/>
  <c r="N286" i="1" a="1"/>
  <c r="N286" i="1"/>
  <c r="N287" i="1" a="1"/>
  <c r="N287" i="1" s="1"/>
  <c r="N288" i="1" a="1"/>
  <c r="N288" i="1" s="1"/>
  <c r="N289" i="1" a="1"/>
  <c r="N289" i="1"/>
  <c r="N290" i="1" a="1"/>
  <c r="N290" i="1"/>
  <c r="N291" i="1" a="1"/>
  <c r="N291" i="1"/>
  <c r="N292" i="1" a="1"/>
  <c r="N292" i="1" s="1"/>
  <c r="N293" i="1" a="1"/>
  <c r="N293" i="1"/>
  <c r="N294" i="1" a="1"/>
  <c r="N294" i="1"/>
  <c r="N295" i="1" a="1"/>
  <c r="N295" i="1"/>
  <c r="N296" i="1" a="1"/>
  <c r="N296" i="1" s="1"/>
  <c r="N297" i="1" a="1"/>
  <c r="N297" i="1" s="1"/>
  <c r="N298" i="1" a="1"/>
  <c r="N298" i="1"/>
  <c r="N299" i="1" a="1"/>
  <c r="N299" i="1"/>
  <c r="N300" i="1" a="1"/>
  <c r="N300" i="1" s="1"/>
  <c r="N301" i="1" a="1"/>
  <c r="N301" i="1" s="1"/>
  <c r="N302" i="1" a="1"/>
  <c r="N302" i="1"/>
  <c r="N303" i="1" a="1"/>
  <c r="N303" i="1"/>
  <c r="N304" i="1" a="1"/>
  <c r="N304" i="1" s="1"/>
  <c r="N305" i="1" a="1"/>
  <c r="N305" i="1"/>
  <c r="N306" i="1" a="1"/>
  <c r="N306" i="1" s="1"/>
  <c r="N307" i="1" a="1"/>
  <c r="N307" i="1"/>
  <c r="N308" i="1" a="1"/>
  <c r="N308" i="1" s="1"/>
  <c r="N309" i="1" a="1"/>
  <c r="N309" i="1"/>
  <c r="N310" i="1" a="1"/>
  <c r="N310" i="1" s="1"/>
  <c r="N311" i="1" a="1"/>
  <c r="N311" i="1"/>
  <c r="N312" i="1" a="1"/>
  <c r="N312" i="1" s="1"/>
  <c r="N313" i="1" a="1"/>
  <c r="N313" i="1" s="1"/>
  <c r="N314" i="1" a="1"/>
  <c r="N314" i="1"/>
  <c r="N315" i="1" a="1"/>
  <c r="N315" i="1" s="1"/>
  <c r="N316" i="1" a="1"/>
  <c r="N316" i="1" s="1"/>
  <c r="N317" i="1" a="1"/>
  <c r="N317" i="1"/>
  <c r="N318" i="1" a="1"/>
  <c r="N318" i="1" s="1"/>
  <c r="N319" i="1" a="1"/>
  <c r="N319" i="1" s="1"/>
  <c r="N320" i="1" a="1"/>
  <c r="N320" i="1" s="1"/>
  <c r="N321" i="1" a="1"/>
  <c r="N321" i="1"/>
  <c r="N322" i="1" a="1"/>
  <c r="N322" i="1"/>
  <c r="N323" i="1" a="1"/>
  <c r="N323" i="1" s="1"/>
  <c r="N324" i="1" a="1"/>
  <c r="N324" i="1" s="1"/>
  <c r="N325" i="1" a="1"/>
  <c r="N325" i="1"/>
  <c r="N326" i="1" a="1"/>
  <c r="N326" i="1"/>
  <c r="N327" i="1" a="1"/>
  <c r="N327" i="1"/>
  <c r="N328" i="1" a="1"/>
  <c r="N328" i="1" s="1"/>
  <c r="N329" i="1" a="1"/>
  <c r="N329" i="1" s="1"/>
  <c r="N330" i="1" a="1"/>
  <c r="N330" i="1"/>
  <c r="N331" i="1" a="1"/>
  <c r="N331" i="1"/>
  <c r="N332" i="1" a="1"/>
  <c r="N332" i="1" s="1"/>
  <c r="N333" i="1" a="1"/>
  <c r="N333" i="1" s="1"/>
  <c r="N334" i="1" a="1"/>
  <c r="N334" i="1"/>
  <c r="N335" i="1" a="1"/>
  <c r="N335" i="1"/>
  <c r="N336" i="1" a="1"/>
  <c r="N336" i="1" s="1"/>
  <c r="N337" i="1" a="1"/>
  <c r="N337" i="1"/>
  <c r="N338" i="1" a="1"/>
  <c r="N338" i="1" s="1"/>
  <c r="N339" i="1" a="1"/>
  <c r="N339" i="1"/>
  <c r="N340" i="1" a="1"/>
  <c r="N340" i="1" s="1"/>
  <c r="N341" i="1" a="1"/>
  <c r="N341" i="1"/>
  <c r="N342" i="1" a="1"/>
  <c r="N342" i="1" s="1"/>
  <c r="N343" i="1" a="1"/>
  <c r="N343" i="1"/>
  <c r="N344" i="1" a="1"/>
  <c r="N344" i="1"/>
  <c r="N345" i="1" a="1"/>
  <c r="N345" i="1"/>
  <c r="N346" i="1" a="1"/>
  <c r="N346" i="1" s="1"/>
  <c r="N347" i="1" a="1"/>
  <c r="N347" i="1"/>
  <c r="N348" i="1" a="1"/>
  <c r="N348" i="1" s="1"/>
  <c r="N349" i="1" a="1"/>
  <c r="N349" i="1"/>
  <c r="N350" i="1" a="1"/>
  <c r="N350" i="1" s="1"/>
  <c r="N351" i="1" a="1"/>
  <c r="N351" i="1"/>
  <c r="N352" i="1" a="1"/>
  <c r="N352" i="1"/>
  <c r="N353" i="1" a="1"/>
  <c r="N353" i="1"/>
  <c r="N354" i="1" a="1"/>
  <c r="N354" i="1" s="1"/>
  <c r="N355" i="1" a="1"/>
  <c r="N355" i="1"/>
  <c r="N356" i="1" a="1"/>
  <c r="N356" i="1"/>
  <c r="N357" i="1" a="1"/>
  <c r="N357" i="1" s="1"/>
  <c r="N358" i="1" a="1"/>
  <c r="N358" i="1" s="1"/>
  <c r="N359" i="1" a="1"/>
  <c r="N359" i="1"/>
  <c r="N360" i="1" a="1"/>
  <c r="N360" i="1"/>
  <c r="N361" i="1" a="1"/>
  <c r="N361" i="1"/>
  <c r="N362" i="1" a="1"/>
  <c r="N362" i="1" s="1"/>
  <c r="N363" i="1" a="1"/>
  <c r="N363" i="1"/>
  <c r="N364" i="1" a="1"/>
  <c r="N364" i="1"/>
  <c r="N365" i="1" a="1"/>
  <c r="N365" i="1"/>
  <c r="N366" i="1" a="1"/>
  <c r="N366" i="1" s="1"/>
  <c r="N367" i="1" a="1"/>
  <c r="N367" i="1"/>
  <c r="N368" i="1" a="1"/>
  <c r="N368" i="1"/>
  <c r="N369" i="1" a="1"/>
  <c r="N369" i="1"/>
  <c r="N370" i="1" a="1"/>
  <c r="N370" i="1" s="1"/>
  <c r="N371" i="1" a="1"/>
  <c r="N371" i="1" s="1"/>
  <c r="N372" i="1" a="1"/>
  <c r="N372" i="1"/>
  <c r="N373" i="1" a="1"/>
  <c r="N373" i="1"/>
  <c r="N374" i="1" a="1"/>
  <c r="N374" i="1" s="1"/>
  <c r="N375" i="1" a="1"/>
  <c r="N375" i="1"/>
  <c r="N376" i="1" a="1"/>
  <c r="N376" i="1"/>
  <c r="N377" i="1" a="1"/>
  <c r="N377" i="1"/>
  <c r="N378" i="1" a="1"/>
  <c r="N378" i="1" s="1"/>
  <c r="N379" i="1" a="1"/>
  <c r="N379" i="1"/>
  <c r="N380" i="1" a="1"/>
  <c r="N380" i="1" s="1"/>
  <c r="N381" i="1" a="1"/>
  <c r="N381" i="1"/>
  <c r="N382" i="1" a="1"/>
  <c r="N382" i="1" s="1"/>
  <c r="N383" i="1" a="1"/>
  <c r="N383" i="1"/>
  <c r="N384" i="1" a="1"/>
  <c r="N384" i="1"/>
  <c r="N385" i="1" a="1"/>
  <c r="N385" i="1"/>
  <c r="N386" i="1" a="1"/>
  <c r="N386" i="1" s="1"/>
  <c r="N387" i="1" a="1"/>
  <c r="N387" i="1"/>
  <c r="N388" i="1" a="1"/>
  <c r="N388" i="1"/>
  <c r="N389" i="1" a="1"/>
  <c r="N389" i="1" s="1"/>
  <c r="N390" i="1" a="1"/>
  <c r="N390" i="1" s="1"/>
  <c r="N391" i="1" a="1"/>
  <c r="N391" i="1"/>
  <c r="N392" i="1" a="1"/>
  <c r="N392" i="1"/>
  <c r="N393" i="1" a="1"/>
  <c r="N393" i="1"/>
  <c r="N394" i="1" a="1"/>
  <c r="N394" i="1" s="1"/>
  <c r="N395" i="1" a="1"/>
  <c r="N395" i="1"/>
  <c r="N396" i="1" a="1"/>
  <c r="N396" i="1"/>
  <c r="N397" i="1" a="1"/>
  <c r="N397" i="1"/>
  <c r="N398" i="1" a="1"/>
  <c r="N398" i="1" s="1"/>
  <c r="N399" i="1" a="1"/>
  <c r="N399" i="1"/>
  <c r="N400" i="1" a="1"/>
  <c r="N400" i="1"/>
  <c r="N401" i="1" a="1"/>
  <c r="N401" i="1"/>
  <c r="N402" i="1" a="1"/>
  <c r="N402" i="1" s="1"/>
  <c r="N403" i="1" a="1"/>
  <c r="N403" i="1" s="1"/>
  <c r="N404" i="1" a="1"/>
  <c r="N404" i="1"/>
  <c r="N405" i="1" a="1"/>
  <c r="N405" i="1"/>
  <c r="N406" i="1" a="1"/>
  <c r="N406" i="1" s="1"/>
  <c r="N407" i="1" a="1"/>
  <c r="N407" i="1"/>
  <c r="N408" i="1" a="1"/>
  <c r="N408" i="1"/>
  <c r="N409" i="1" a="1"/>
  <c r="N409" i="1"/>
  <c r="N410" i="1" a="1"/>
  <c r="N410" i="1" s="1"/>
  <c r="N411" i="1" a="1"/>
  <c r="N411" i="1"/>
  <c r="N412" i="1" a="1"/>
  <c r="N412" i="1" s="1"/>
  <c r="N413" i="1" a="1"/>
  <c r="N413" i="1"/>
  <c r="N414" i="1" a="1"/>
  <c r="N414" i="1" s="1"/>
  <c r="N415" i="1" a="1"/>
  <c r="N415" i="1"/>
  <c r="N416" i="1" a="1"/>
  <c r="N416" i="1"/>
  <c r="N417" i="1" a="1"/>
  <c r="N417" i="1"/>
  <c r="N418" i="1" a="1"/>
  <c r="N418" i="1" s="1"/>
  <c r="N419" i="1" a="1"/>
  <c r="N419" i="1"/>
  <c r="N420" i="1" a="1"/>
  <c r="N420" i="1"/>
  <c r="N421" i="1" a="1"/>
  <c r="N421" i="1" s="1"/>
  <c r="N422" i="1" a="1"/>
  <c r="N422" i="1" s="1"/>
  <c r="N423" i="1" a="1"/>
  <c r="N423" i="1"/>
  <c r="N424" i="1" a="1"/>
  <c r="N424" i="1"/>
  <c r="N425" i="1" a="1"/>
  <c r="N425" i="1"/>
  <c r="N426" i="1" a="1"/>
  <c r="N426" i="1" s="1"/>
  <c r="N427" i="1" a="1"/>
  <c r="N427" i="1"/>
  <c r="N428" i="1" a="1"/>
  <c r="N428" i="1"/>
  <c r="N429" i="1" a="1"/>
  <c r="N429" i="1"/>
  <c r="N430" i="1" a="1"/>
  <c r="N430" i="1" s="1"/>
  <c r="N431" i="1" a="1"/>
  <c r="N431" i="1"/>
  <c r="N432" i="1" a="1"/>
  <c r="N432" i="1"/>
  <c r="N433" i="1" a="1"/>
  <c r="N433" i="1"/>
  <c r="N434" i="1" a="1"/>
  <c r="N434" i="1" s="1"/>
  <c r="N435" i="1" a="1"/>
  <c r="N435" i="1" s="1"/>
  <c r="N436" i="1" a="1"/>
  <c r="N436" i="1"/>
  <c r="N437" i="1" a="1"/>
  <c r="N437" i="1"/>
  <c r="N438" i="1" a="1"/>
  <c r="N438" i="1" s="1"/>
  <c r="N439" i="1" a="1"/>
  <c r="N439" i="1"/>
  <c r="N440" i="1" a="1"/>
  <c r="N440" i="1"/>
  <c r="N441" i="1" a="1"/>
  <c r="N441" i="1"/>
  <c r="N442" i="1" a="1"/>
  <c r="N442" i="1" s="1"/>
  <c r="N443" i="1" a="1"/>
  <c r="N443" i="1"/>
  <c r="N444" i="1" a="1"/>
  <c r="N444" i="1" s="1"/>
  <c r="N445" i="1" a="1"/>
  <c r="N445" i="1"/>
  <c r="N446" i="1" a="1"/>
  <c r="N446" i="1" s="1"/>
  <c r="N447" i="1" a="1"/>
  <c r="N447" i="1"/>
  <c r="N448" i="1" a="1"/>
  <c r="N448" i="1"/>
  <c r="N449" i="1" a="1"/>
  <c r="N449" i="1"/>
  <c r="N450" i="1" a="1"/>
  <c r="N450" i="1" s="1"/>
  <c r="N451" i="1" a="1"/>
  <c r="N451" i="1"/>
  <c r="N452" i="1" a="1"/>
  <c r="N452" i="1"/>
  <c r="N453" i="1" a="1"/>
  <c r="N453" i="1" s="1"/>
  <c r="N454" i="1" a="1"/>
  <c r="N454" i="1" s="1"/>
  <c r="N455" i="1" a="1"/>
  <c r="N455" i="1"/>
  <c r="N456" i="1" a="1"/>
  <c r="N456" i="1"/>
  <c r="N457" i="1" a="1"/>
  <c r="N457" i="1" s="1"/>
  <c r="N458" i="1" a="1"/>
  <c r="N458" i="1" s="1"/>
  <c r="N459" i="1" a="1"/>
  <c r="N459" i="1"/>
  <c r="N460" i="1" a="1"/>
  <c r="N460" i="1"/>
  <c r="N461" i="1" a="1"/>
  <c r="N461" i="1"/>
  <c r="N462" i="1" a="1"/>
  <c r="N462" i="1" s="1"/>
  <c r="N463" i="1" a="1"/>
  <c r="N463" i="1" s="1"/>
  <c r="N464" i="1" a="1"/>
  <c r="N464" i="1"/>
  <c r="N465" i="1" a="1"/>
  <c r="N465" i="1"/>
  <c r="N466" i="1" a="1"/>
  <c r="N466" i="1" s="1"/>
  <c r="N467" i="1" a="1"/>
  <c r="N467" i="1"/>
  <c r="N468" i="1" a="1"/>
  <c r="N468" i="1"/>
  <c r="N469" i="1" a="1"/>
  <c r="N469" i="1"/>
  <c r="N470" i="1" a="1"/>
  <c r="N470" i="1" s="1"/>
  <c r="N471" i="1" a="1"/>
  <c r="N471" i="1"/>
  <c r="N472" i="1" a="1"/>
  <c r="N472" i="1" s="1"/>
  <c r="N473" i="1" a="1"/>
  <c r="N473" i="1"/>
  <c r="N474" i="1" a="1"/>
  <c r="N474" i="1" s="1"/>
  <c r="N475" i="1" a="1"/>
  <c r="N475" i="1"/>
  <c r="N476" i="1" a="1"/>
  <c r="N476" i="1"/>
  <c r="N477" i="1" a="1"/>
  <c r="N477" i="1"/>
  <c r="N478" i="1" a="1"/>
  <c r="N478" i="1" s="1"/>
  <c r="N479" i="1" a="1"/>
  <c r="N479" i="1"/>
  <c r="N480" i="1" a="1"/>
  <c r="N480" i="1"/>
  <c r="N481" i="1" a="1"/>
  <c r="N481" i="1" s="1"/>
  <c r="N482" i="1" a="1"/>
  <c r="N482" i="1" s="1"/>
  <c r="N483" i="1" a="1"/>
  <c r="N483" i="1"/>
  <c r="N484" i="1" a="1"/>
  <c r="N484" i="1"/>
  <c r="N485" i="1" a="1"/>
  <c r="N485" i="1"/>
  <c r="N486" i="1" a="1"/>
  <c r="N486" i="1" s="1"/>
  <c r="N487" i="1" a="1"/>
  <c r="N487" i="1"/>
  <c r="N488" i="1" a="1"/>
  <c r="N488" i="1"/>
  <c r="N489" i="1" a="1"/>
  <c r="N489" i="1"/>
  <c r="N490" i="1" a="1"/>
  <c r="N490" i="1" s="1"/>
  <c r="N491" i="1" a="1"/>
  <c r="N491" i="1"/>
  <c r="N492" i="1" a="1"/>
  <c r="N492" i="1"/>
  <c r="N493" i="1" a="1"/>
  <c r="N493" i="1"/>
  <c r="N494" i="1" a="1"/>
  <c r="N494" i="1" s="1"/>
  <c r="N495" i="1" a="1"/>
  <c r="N495" i="1" s="1"/>
  <c r="N496" i="1" a="1"/>
  <c r="N496" i="1"/>
  <c r="N497" i="1" a="1"/>
  <c r="N497" i="1"/>
  <c r="N498" i="1" a="1"/>
  <c r="N498" i="1" s="1"/>
  <c r="N499" i="1" a="1"/>
  <c r="N499" i="1"/>
  <c r="N500" i="1" a="1"/>
  <c r="N500" i="1"/>
  <c r="N501" i="1" a="1"/>
  <c r="N501" i="1"/>
  <c r="N502" i="1" a="1"/>
  <c r="N502" i="1" s="1"/>
  <c r="N503" i="1" a="1"/>
  <c r="N503" i="1"/>
  <c r="N504" i="1" a="1"/>
  <c r="N504" i="1" s="1"/>
  <c r="N505" i="1" a="1"/>
  <c r="N505" i="1"/>
  <c r="N506" i="1" a="1"/>
  <c r="N506" i="1" s="1"/>
  <c r="N507" i="1" a="1"/>
  <c r="N507" i="1"/>
  <c r="N508" i="1" a="1"/>
  <c r="N508" i="1"/>
  <c r="N509" i="1" a="1"/>
  <c r="N509" i="1"/>
  <c r="N510" i="1" a="1"/>
  <c r="N510" i="1" s="1"/>
  <c r="N511" i="1" a="1"/>
  <c r="N511" i="1"/>
  <c r="N512" i="1" a="1"/>
  <c r="N512" i="1"/>
  <c r="N513" i="1" a="1"/>
  <c r="N513" i="1" s="1"/>
  <c r="N514" i="1" a="1"/>
  <c r="N514" i="1" s="1"/>
  <c r="N515" i="1" a="1"/>
  <c r="N515" i="1"/>
  <c r="N516" i="1" a="1"/>
  <c r="N516" i="1"/>
  <c r="N517" i="1" a="1"/>
  <c r="N517" i="1"/>
  <c r="N518" i="1" a="1"/>
  <c r="N518" i="1" s="1"/>
  <c r="N519" i="1" a="1"/>
  <c r="N519" i="1"/>
  <c r="N520" i="1" a="1"/>
  <c r="N520" i="1"/>
  <c r="N521" i="1" a="1"/>
  <c r="N521" i="1"/>
  <c r="N522" i="1" a="1"/>
  <c r="N522" i="1" s="1"/>
  <c r="N523" i="1" a="1"/>
  <c r="N523" i="1"/>
  <c r="N524" i="1" a="1"/>
  <c r="N524" i="1"/>
  <c r="N525" i="1" a="1"/>
  <c r="N525" i="1"/>
  <c r="N526" i="1" a="1"/>
  <c r="N526" i="1" s="1"/>
  <c r="N527" i="1" a="1"/>
  <c r="N527" i="1" s="1"/>
  <c r="N528" i="1" a="1"/>
  <c r="N528" i="1"/>
  <c r="N529" i="1" a="1"/>
  <c r="N529" i="1"/>
  <c r="N530" i="1" a="1"/>
  <c r="N530" i="1" s="1"/>
  <c r="N531" i="1" a="1"/>
  <c r="N531" i="1"/>
  <c r="N532" i="1" a="1"/>
  <c r="N532" i="1"/>
  <c r="N533" i="1" a="1"/>
  <c r="N533" i="1"/>
  <c r="N534" i="1" a="1"/>
  <c r="N534" i="1" s="1"/>
  <c r="N535" i="1" a="1"/>
  <c r="N535" i="1"/>
  <c r="N536" i="1" a="1"/>
  <c r="N536" i="1" s="1"/>
  <c r="N537" i="1" a="1"/>
  <c r="N537" i="1"/>
  <c r="N538" i="1" a="1"/>
  <c r="N538" i="1" s="1"/>
  <c r="N539" i="1" a="1"/>
  <c r="N539" i="1"/>
  <c r="N540" i="1" a="1"/>
  <c r="N540" i="1"/>
  <c r="N541" i="1" a="1"/>
  <c r="N541" i="1"/>
  <c r="N542" i="1" a="1"/>
  <c r="N542" i="1" s="1"/>
  <c r="N543" i="1" a="1"/>
  <c r="N543" i="1"/>
  <c r="M545" i="1"/>
  <c r="O545" i="1"/>
  <c r="P545" i="1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T8" i="7"/>
  <c r="S8" i="7"/>
  <c r="R8" i="7"/>
  <c r="Q8" i="7"/>
  <c r="P8" i="7"/>
  <c r="O8" i="7"/>
  <c r="N8" i="7"/>
  <c r="M8" i="7"/>
  <c r="L8" i="7"/>
  <c r="AA9" i="7" s="1"/>
  <c r="K8" i="7"/>
  <c r="J8" i="7"/>
  <c r="I8" i="7"/>
  <c r="H8" i="7"/>
  <c r="G8" i="7"/>
  <c r="Y9" i="7" s="1"/>
  <c r="F8" i="7"/>
  <c r="E8" i="7"/>
  <c r="Z4" i="7" l="1"/>
  <c r="AB9" i="7"/>
  <c r="Y4" i="7"/>
  <c r="Y5" i="7"/>
  <c r="Z5" i="7"/>
  <c r="AB5" i="7"/>
  <c r="AA4" i="7"/>
  <c r="AA5" i="7"/>
  <c r="Z10" i="7"/>
  <c r="AB10" i="7"/>
  <c r="AB4" i="7"/>
  <c r="Y10" i="7"/>
  <c r="AA10" i="7"/>
  <c r="Z9" i="7"/>
  <c r="T22" i="6"/>
  <c r="T29" i="6"/>
  <c r="T37" i="6"/>
  <c r="T42" i="6"/>
  <c r="T48" i="6"/>
  <c r="T47" i="6"/>
  <c r="T46" i="6"/>
  <c r="T50" i="6"/>
  <c r="T52" i="6"/>
  <c r="T53" i="6"/>
  <c r="T54" i="6"/>
  <c r="T55" i="6"/>
  <c r="T6" i="6"/>
  <c r="T12" i="6"/>
  <c r="T14" i="6"/>
  <c r="T18" i="6"/>
  <c r="T23" i="6"/>
  <c r="T33" i="6"/>
  <c r="T34" i="6"/>
  <c r="T31" i="6"/>
  <c r="T39" i="6"/>
  <c r="T49" i="6"/>
  <c r="T38" i="6"/>
  <c r="T43" i="6"/>
  <c r="T51" i="6"/>
  <c r="T5" i="6"/>
  <c r="T8" i="6"/>
  <c r="T16" i="6"/>
  <c r="T13" i="6"/>
  <c r="T19" i="6"/>
  <c r="T21" i="6"/>
  <c r="T25" i="6"/>
  <c r="T28" i="6"/>
  <c r="T35" i="6"/>
  <c r="T40" i="6"/>
  <c r="T24" i="6"/>
  <c r="T41" i="6"/>
  <c r="T45" i="6"/>
  <c r="T4" i="6"/>
  <c r="T7" i="6"/>
  <c r="T9" i="6"/>
  <c r="T15" i="6"/>
  <c r="T10" i="6"/>
  <c r="T20" i="6"/>
  <c r="T17" i="6"/>
  <c r="T36" i="6"/>
  <c r="T27" i="6"/>
  <c r="T30" i="6"/>
  <c r="T26" i="6"/>
  <c r="T32" i="6"/>
  <c r="T44" i="6"/>
  <c r="T11" i="6"/>
  <c r="S22" i="6"/>
  <c r="S29" i="6"/>
  <c r="S37" i="6"/>
  <c r="S42" i="6"/>
  <c r="S48" i="6"/>
  <c r="S47" i="6"/>
  <c r="S46" i="6"/>
  <c r="S50" i="6"/>
  <c r="S52" i="6"/>
  <c r="S53" i="6"/>
  <c r="S54" i="6"/>
  <c r="S55" i="6"/>
  <c r="S6" i="6"/>
  <c r="S12" i="6"/>
  <c r="S14" i="6"/>
  <c r="S18" i="6"/>
  <c r="S23" i="6"/>
  <c r="S33" i="6"/>
  <c r="S34" i="6"/>
  <c r="S31" i="6"/>
  <c r="S39" i="6"/>
  <c r="S49" i="6"/>
  <c r="S38" i="6"/>
  <c r="S43" i="6"/>
  <c r="S51" i="6"/>
  <c r="S5" i="6"/>
  <c r="S8" i="6"/>
  <c r="S16" i="6"/>
  <c r="S13" i="6"/>
  <c r="S19" i="6"/>
  <c r="S21" i="6"/>
  <c r="S25" i="6"/>
  <c r="S28" i="6"/>
  <c r="S35" i="6"/>
  <c r="S40" i="6"/>
  <c r="S24" i="6"/>
  <c r="S41" i="6"/>
  <c r="S45" i="6"/>
  <c r="S4" i="6"/>
  <c r="S7" i="6"/>
  <c r="S9" i="6"/>
  <c r="S15" i="6"/>
  <c r="S10" i="6"/>
  <c r="S20" i="6"/>
  <c r="S17" i="6"/>
  <c r="S36" i="6"/>
  <c r="S27" i="6"/>
  <c r="S30" i="6"/>
  <c r="S26" i="6"/>
  <c r="S32" i="6"/>
  <c r="S44" i="6"/>
  <c r="S11" i="6"/>
  <c r="R11" i="6"/>
  <c r="R22" i="6"/>
  <c r="R29" i="6"/>
  <c r="R37" i="6"/>
  <c r="R42" i="6"/>
  <c r="R48" i="6"/>
  <c r="R47" i="6"/>
  <c r="R46" i="6"/>
  <c r="R50" i="6"/>
  <c r="R52" i="6"/>
  <c r="R53" i="6"/>
  <c r="R54" i="6"/>
  <c r="R55" i="6"/>
  <c r="R6" i="6"/>
  <c r="R12" i="6"/>
  <c r="R14" i="6"/>
  <c r="R18" i="6"/>
  <c r="R23" i="6"/>
  <c r="R33" i="6"/>
  <c r="R34" i="6"/>
  <c r="R31" i="6"/>
  <c r="R39" i="6"/>
  <c r="R49" i="6"/>
  <c r="R38" i="6"/>
  <c r="R43" i="6"/>
  <c r="R51" i="6"/>
  <c r="R5" i="6"/>
  <c r="R8" i="6"/>
  <c r="R16" i="6"/>
  <c r="R13" i="6"/>
  <c r="R19" i="6"/>
  <c r="R21" i="6"/>
  <c r="R25" i="6"/>
  <c r="R28" i="6"/>
  <c r="R35" i="6"/>
  <c r="R40" i="6"/>
  <c r="R24" i="6"/>
  <c r="R41" i="6"/>
  <c r="R45" i="6"/>
  <c r="R4" i="6"/>
  <c r="R7" i="6"/>
  <c r="R9" i="6"/>
  <c r="R15" i="6"/>
  <c r="R10" i="6"/>
  <c r="R20" i="6"/>
  <c r="R17" i="6"/>
  <c r="R36" i="6"/>
  <c r="R27" i="6"/>
  <c r="R30" i="6"/>
  <c r="R26" i="6"/>
  <c r="R32" i="6"/>
  <c r="R44" i="6"/>
  <c r="Q22" i="6"/>
  <c r="Q29" i="6"/>
  <c r="Q37" i="6"/>
  <c r="Q42" i="6"/>
  <c r="Q48" i="6"/>
  <c r="Q47" i="6"/>
  <c r="Q46" i="6"/>
  <c r="Q50" i="6"/>
  <c r="Q52" i="6"/>
  <c r="Q53" i="6"/>
  <c r="Q54" i="6"/>
  <c r="Q55" i="6"/>
  <c r="Q6" i="6"/>
  <c r="Q12" i="6"/>
  <c r="Q14" i="6"/>
  <c r="Q18" i="6"/>
  <c r="Q23" i="6"/>
  <c r="Q33" i="6"/>
  <c r="Q34" i="6"/>
  <c r="Q31" i="6"/>
  <c r="Q39" i="6"/>
  <c r="Q49" i="6"/>
  <c r="Q38" i="6"/>
  <c r="Q43" i="6"/>
  <c r="Q51" i="6"/>
  <c r="Q5" i="6"/>
  <c r="Q8" i="6"/>
  <c r="Q16" i="6"/>
  <c r="Q13" i="6"/>
  <c r="Q19" i="6"/>
  <c r="Q21" i="6"/>
  <c r="Q25" i="6"/>
  <c r="Q28" i="6"/>
  <c r="Q35" i="6"/>
  <c r="Q40" i="6"/>
  <c r="Q24" i="6"/>
  <c r="Q41" i="6"/>
  <c r="Q45" i="6"/>
  <c r="Q4" i="6"/>
  <c r="Q7" i="6"/>
  <c r="Q9" i="6"/>
  <c r="Q15" i="6"/>
  <c r="Q10" i="6"/>
  <c r="Q20" i="6"/>
  <c r="Q17" i="6"/>
  <c r="Q36" i="6"/>
  <c r="Q27" i="6"/>
  <c r="Q30" i="6"/>
  <c r="Q26" i="6"/>
  <c r="Q32" i="6"/>
  <c r="Q44" i="6"/>
  <c r="Q11" i="6"/>
  <c r="P22" i="6"/>
  <c r="P29" i="6"/>
  <c r="P37" i="6"/>
  <c r="P42" i="6"/>
  <c r="P48" i="6"/>
  <c r="P47" i="6"/>
  <c r="P46" i="6"/>
  <c r="P50" i="6"/>
  <c r="P52" i="6"/>
  <c r="P53" i="6"/>
  <c r="P54" i="6"/>
  <c r="P55" i="6"/>
  <c r="P6" i="6"/>
  <c r="P12" i="6"/>
  <c r="P14" i="6"/>
  <c r="P18" i="6"/>
  <c r="P23" i="6"/>
  <c r="P33" i="6"/>
  <c r="P34" i="6"/>
  <c r="P31" i="6"/>
  <c r="P39" i="6"/>
  <c r="P49" i="6"/>
  <c r="P38" i="6"/>
  <c r="P43" i="6"/>
  <c r="P51" i="6"/>
  <c r="P5" i="6"/>
  <c r="P8" i="6"/>
  <c r="P16" i="6"/>
  <c r="P13" i="6"/>
  <c r="P19" i="6"/>
  <c r="P21" i="6"/>
  <c r="P25" i="6"/>
  <c r="P28" i="6"/>
  <c r="P35" i="6"/>
  <c r="P40" i="6"/>
  <c r="P24" i="6"/>
  <c r="P41" i="6"/>
  <c r="P45" i="6"/>
  <c r="P4" i="6"/>
  <c r="P7" i="6"/>
  <c r="P9" i="6"/>
  <c r="P15" i="6"/>
  <c r="P10" i="6"/>
  <c r="P20" i="6"/>
  <c r="P17" i="6"/>
  <c r="P36" i="6"/>
  <c r="P27" i="6"/>
  <c r="P30" i="6"/>
  <c r="P26" i="6"/>
  <c r="P32" i="6"/>
  <c r="P44" i="6"/>
  <c r="P11" i="6"/>
  <c r="O22" i="6"/>
  <c r="O29" i="6"/>
  <c r="O37" i="6"/>
  <c r="O42" i="6"/>
  <c r="O48" i="6"/>
  <c r="O47" i="6"/>
  <c r="O46" i="6"/>
  <c r="O50" i="6"/>
  <c r="O52" i="6"/>
  <c r="O53" i="6"/>
  <c r="O54" i="6"/>
  <c r="O55" i="6"/>
  <c r="O6" i="6"/>
  <c r="O12" i="6"/>
  <c r="O14" i="6"/>
  <c r="O18" i="6"/>
  <c r="O23" i="6"/>
  <c r="O33" i="6"/>
  <c r="O34" i="6"/>
  <c r="O31" i="6"/>
  <c r="O39" i="6"/>
  <c r="O49" i="6"/>
  <c r="O38" i="6"/>
  <c r="O43" i="6"/>
  <c r="O51" i="6"/>
  <c r="O5" i="6"/>
  <c r="O8" i="6"/>
  <c r="O16" i="6"/>
  <c r="O13" i="6"/>
  <c r="O19" i="6"/>
  <c r="O21" i="6"/>
  <c r="O25" i="6"/>
  <c r="O28" i="6"/>
  <c r="O35" i="6"/>
  <c r="O40" i="6"/>
  <c r="O24" i="6"/>
  <c r="O41" i="6"/>
  <c r="O45" i="6"/>
  <c r="O4" i="6"/>
  <c r="O7" i="6"/>
  <c r="O9" i="6"/>
  <c r="O15" i="6"/>
  <c r="O10" i="6"/>
  <c r="O20" i="6"/>
  <c r="O17" i="6"/>
  <c r="O36" i="6"/>
  <c r="O27" i="6"/>
  <c r="O30" i="6"/>
  <c r="O26" i="6"/>
  <c r="O32" i="6"/>
  <c r="O44" i="6"/>
  <c r="O11" i="6"/>
  <c r="N22" i="6"/>
  <c r="N29" i="6"/>
  <c r="N37" i="6"/>
  <c r="N42" i="6"/>
  <c r="N48" i="6"/>
  <c r="N47" i="6"/>
  <c r="N46" i="6"/>
  <c r="N50" i="6"/>
  <c r="N52" i="6"/>
  <c r="N53" i="6"/>
  <c r="N54" i="6"/>
  <c r="N55" i="6"/>
  <c r="N6" i="6"/>
  <c r="N12" i="6"/>
  <c r="N14" i="6"/>
  <c r="N18" i="6"/>
  <c r="N23" i="6"/>
  <c r="N33" i="6"/>
  <c r="N34" i="6"/>
  <c r="N31" i="6"/>
  <c r="N39" i="6"/>
  <c r="N49" i="6"/>
  <c r="N38" i="6"/>
  <c r="N43" i="6"/>
  <c r="N51" i="6"/>
  <c r="N5" i="6"/>
  <c r="N8" i="6"/>
  <c r="N16" i="6"/>
  <c r="N13" i="6"/>
  <c r="N19" i="6"/>
  <c r="N21" i="6"/>
  <c r="N25" i="6"/>
  <c r="N28" i="6"/>
  <c r="N35" i="6"/>
  <c r="N40" i="6"/>
  <c r="N24" i="6"/>
  <c r="N41" i="6"/>
  <c r="N45" i="6"/>
  <c r="N4" i="6"/>
  <c r="N7" i="6"/>
  <c r="N9" i="6"/>
  <c r="N15" i="6"/>
  <c r="N10" i="6"/>
  <c r="N20" i="6"/>
  <c r="N17" i="6"/>
  <c r="N36" i="6"/>
  <c r="N27" i="6"/>
  <c r="N30" i="6"/>
  <c r="N26" i="6"/>
  <c r="N32" i="6"/>
  <c r="N44" i="6"/>
  <c r="N11" i="6"/>
  <c r="M11" i="6"/>
  <c r="M22" i="6"/>
  <c r="M29" i="6"/>
  <c r="M37" i="6"/>
  <c r="M42" i="6"/>
  <c r="M48" i="6"/>
  <c r="M47" i="6"/>
  <c r="M46" i="6"/>
  <c r="M50" i="6"/>
  <c r="M52" i="6"/>
  <c r="M53" i="6"/>
  <c r="M54" i="6"/>
  <c r="M55" i="6"/>
  <c r="M6" i="6"/>
  <c r="M12" i="6"/>
  <c r="M14" i="6"/>
  <c r="M18" i="6"/>
  <c r="M23" i="6"/>
  <c r="M33" i="6"/>
  <c r="M34" i="6"/>
  <c r="M31" i="6"/>
  <c r="M39" i="6"/>
  <c r="M49" i="6"/>
  <c r="M38" i="6"/>
  <c r="M43" i="6"/>
  <c r="M51" i="6"/>
  <c r="M5" i="6"/>
  <c r="M8" i="6"/>
  <c r="M16" i="6"/>
  <c r="M13" i="6"/>
  <c r="M19" i="6"/>
  <c r="M21" i="6"/>
  <c r="M25" i="6"/>
  <c r="M28" i="6"/>
  <c r="M35" i="6"/>
  <c r="M40" i="6"/>
  <c r="M24" i="6"/>
  <c r="M41" i="6"/>
  <c r="M45" i="6"/>
  <c r="M4" i="6"/>
  <c r="M7" i="6"/>
  <c r="M9" i="6"/>
  <c r="M15" i="6"/>
  <c r="M10" i="6"/>
  <c r="M20" i="6"/>
  <c r="M17" i="6"/>
  <c r="M36" i="6"/>
  <c r="M27" i="6"/>
  <c r="M30" i="6"/>
  <c r="M26" i="6"/>
  <c r="M32" i="6"/>
  <c r="M44" i="6"/>
  <c r="L22" i="6"/>
  <c r="L29" i="6"/>
  <c r="L37" i="6"/>
  <c r="L42" i="6"/>
  <c r="L48" i="6"/>
  <c r="L47" i="6"/>
  <c r="L46" i="6"/>
  <c r="L50" i="6"/>
  <c r="L52" i="6"/>
  <c r="L53" i="6"/>
  <c r="L54" i="6"/>
  <c r="L55" i="6"/>
  <c r="L6" i="6"/>
  <c r="L12" i="6"/>
  <c r="L14" i="6"/>
  <c r="L18" i="6"/>
  <c r="L23" i="6"/>
  <c r="L33" i="6"/>
  <c r="L34" i="6"/>
  <c r="L31" i="6"/>
  <c r="L39" i="6"/>
  <c r="L49" i="6"/>
  <c r="L38" i="6"/>
  <c r="L43" i="6"/>
  <c r="L51" i="6"/>
  <c r="L5" i="6"/>
  <c r="L8" i="6"/>
  <c r="L16" i="6"/>
  <c r="L13" i="6"/>
  <c r="L19" i="6"/>
  <c r="L21" i="6"/>
  <c r="L25" i="6"/>
  <c r="L28" i="6"/>
  <c r="L35" i="6"/>
  <c r="L40" i="6"/>
  <c r="L24" i="6"/>
  <c r="L41" i="6"/>
  <c r="L45" i="6"/>
  <c r="L4" i="6"/>
  <c r="L7" i="6"/>
  <c r="L9" i="6"/>
  <c r="L15" i="6"/>
  <c r="L10" i="6"/>
  <c r="L20" i="6"/>
  <c r="L17" i="6"/>
  <c r="L36" i="6"/>
  <c r="L27" i="6"/>
  <c r="L30" i="6"/>
  <c r="L26" i="6"/>
  <c r="L32" i="6"/>
  <c r="L44" i="6"/>
  <c r="L11" i="6"/>
  <c r="K22" i="6"/>
  <c r="K29" i="6"/>
  <c r="K37" i="6"/>
  <c r="K42" i="6"/>
  <c r="K48" i="6"/>
  <c r="K47" i="6"/>
  <c r="K46" i="6"/>
  <c r="K50" i="6"/>
  <c r="K52" i="6"/>
  <c r="K53" i="6"/>
  <c r="K54" i="6"/>
  <c r="K55" i="6"/>
  <c r="K6" i="6"/>
  <c r="K12" i="6"/>
  <c r="K14" i="6"/>
  <c r="K18" i="6"/>
  <c r="K23" i="6"/>
  <c r="K33" i="6"/>
  <c r="K34" i="6"/>
  <c r="K31" i="6"/>
  <c r="K39" i="6"/>
  <c r="K49" i="6"/>
  <c r="K38" i="6"/>
  <c r="K43" i="6"/>
  <c r="K51" i="6"/>
  <c r="K5" i="6"/>
  <c r="K8" i="6"/>
  <c r="K16" i="6"/>
  <c r="K13" i="6"/>
  <c r="K19" i="6"/>
  <c r="K21" i="6"/>
  <c r="K25" i="6"/>
  <c r="K28" i="6"/>
  <c r="K35" i="6"/>
  <c r="K40" i="6"/>
  <c r="K24" i="6"/>
  <c r="K41" i="6"/>
  <c r="K45" i="6"/>
  <c r="K4" i="6"/>
  <c r="K7" i="6"/>
  <c r="K9" i="6"/>
  <c r="K15" i="6"/>
  <c r="K10" i="6"/>
  <c r="K20" i="6"/>
  <c r="K17" i="6"/>
  <c r="K36" i="6"/>
  <c r="K27" i="6"/>
  <c r="K30" i="6"/>
  <c r="K26" i="6"/>
  <c r="K32" i="6"/>
  <c r="K44" i="6"/>
  <c r="K11" i="6"/>
  <c r="J22" i="6"/>
  <c r="J29" i="6"/>
  <c r="J37" i="6"/>
  <c r="J42" i="6"/>
  <c r="J48" i="6"/>
  <c r="J47" i="6"/>
  <c r="J46" i="6"/>
  <c r="J50" i="6"/>
  <c r="J52" i="6"/>
  <c r="J53" i="6"/>
  <c r="J54" i="6"/>
  <c r="J55" i="6"/>
  <c r="J6" i="6"/>
  <c r="J12" i="6"/>
  <c r="J14" i="6"/>
  <c r="J18" i="6"/>
  <c r="J23" i="6"/>
  <c r="J33" i="6"/>
  <c r="J34" i="6"/>
  <c r="J31" i="6"/>
  <c r="J39" i="6"/>
  <c r="J49" i="6"/>
  <c r="J38" i="6"/>
  <c r="J43" i="6"/>
  <c r="J51" i="6"/>
  <c r="J5" i="6"/>
  <c r="J8" i="6"/>
  <c r="J16" i="6"/>
  <c r="J13" i="6"/>
  <c r="J19" i="6"/>
  <c r="J21" i="6"/>
  <c r="J25" i="6"/>
  <c r="J28" i="6"/>
  <c r="J35" i="6"/>
  <c r="J40" i="6"/>
  <c r="J24" i="6"/>
  <c r="J41" i="6"/>
  <c r="J45" i="6"/>
  <c r="J4" i="6"/>
  <c r="J7" i="6"/>
  <c r="J9" i="6"/>
  <c r="J15" i="6"/>
  <c r="J10" i="6"/>
  <c r="J20" i="6"/>
  <c r="J17" i="6"/>
  <c r="J36" i="6"/>
  <c r="J27" i="6"/>
  <c r="J30" i="6"/>
  <c r="J26" i="6"/>
  <c r="J32" i="6"/>
  <c r="J44" i="6"/>
  <c r="J11" i="6"/>
  <c r="I22" i="6"/>
  <c r="I29" i="6"/>
  <c r="I37" i="6"/>
  <c r="I42" i="6"/>
  <c r="I48" i="6"/>
  <c r="I47" i="6"/>
  <c r="I46" i="6"/>
  <c r="I50" i="6"/>
  <c r="I52" i="6"/>
  <c r="I53" i="6"/>
  <c r="I54" i="6"/>
  <c r="I55" i="6"/>
  <c r="I6" i="6"/>
  <c r="I12" i="6"/>
  <c r="I14" i="6"/>
  <c r="I18" i="6"/>
  <c r="I23" i="6"/>
  <c r="I33" i="6"/>
  <c r="I34" i="6"/>
  <c r="I31" i="6"/>
  <c r="I39" i="6"/>
  <c r="I49" i="6"/>
  <c r="I38" i="6"/>
  <c r="I43" i="6"/>
  <c r="I51" i="6"/>
  <c r="I5" i="6"/>
  <c r="I8" i="6"/>
  <c r="I16" i="6"/>
  <c r="I13" i="6"/>
  <c r="I19" i="6"/>
  <c r="I21" i="6"/>
  <c r="I25" i="6"/>
  <c r="I28" i="6"/>
  <c r="I35" i="6"/>
  <c r="I40" i="6"/>
  <c r="I24" i="6"/>
  <c r="I41" i="6"/>
  <c r="I45" i="6"/>
  <c r="I4" i="6"/>
  <c r="I7" i="6"/>
  <c r="I9" i="6"/>
  <c r="I15" i="6"/>
  <c r="I10" i="6"/>
  <c r="I20" i="6"/>
  <c r="I17" i="6"/>
  <c r="I36" i="6"/>
  <c r="I27" i="6"/>
  <c r="I30" i="6"/>
  <c r="I26" i="6"/>
  <c r="I32" i="6"/>
  <c r="I44" i="6"/>
  <c r="I11" i="6"/>
  <c r="H22" i="6"/>
  <c r="H29" i="6"/>
  <c r="H37" i="6"/>
  <c r="H42" i="6"/>
  <c r="H48" i="6"/>
  <c r="H47" i="6"/>
  <c r="H46" i="6"/>
  <c r="H50" i="6"/>
  <c r="H52" i="6"/>
  <c r="H53" i="6"/>
  <c r="H54" i="6"/>
  <c r="H55" i="6"/>
  <c r="H6" i="6"/>
  <c r="H12" i="6"/>
  <c r="H14" i="6"/>
  <c r="H18" i="6"/>
  <c r="H23" i="6"/>
  <c r="H33" i="6"/>
  <c r="H34" i="6"/>
  <c r="H31" i="6"/>
  <c r="H39" i="6"/>
  <c r="H49" i="6"/>
  <c r="H38" i="6"/>
  <c r="H43" i="6"/>
  <c r="H51" i="6"/>
  <c r="H5" i="6"/>
  <c r="H8" i="6"/>
  <c r="H16" i="6"/>
  <c r="H13" i="6"/>
  <c r="H19" i="6"/>
  <c r="H21" i="6"/>
  <c r="H25" i="6"/>
  <c r="H28" i="6"/>
  <c r="H35" i="6"/>
  <c r="H40" i="6"/>
  <c r="H24" i="6"/>
  <c r="H41" i="6"/>
  <c r="H45" i="6"/>
  <c r="H4" i="6"/>
  <c r="H7" i="6"/>
  <c r="H9" i="6"/>
  <c r="H15" i="6"/>
  <c r="H10" i="6"/>
  <c r="H20" i="6"/>
  <c r="H17" i="6"/>
  <c r="H36" i="6"/>
  <c r="H27" i="6"/>
  <c r="H30" i="6"/>
  <c r="H26" i="6"/>
  <c r="H32" i="6"/>
  <c r="H44" i="6"/>
  <c r="H11" i="6"/>
  <c r="G22" i="6"/>
  <c r="G29" i="6"/>
  <c r="G37" i="6"/>
  <c r="G42" i="6"/>
  <c r="G48" i="6"/>
  <c r="G47" i="6"/>
  <c r="G46" i="6"/>
  <c r="G50" i="6"/>
  <c r="G52" i="6"/>
  <c r="G53" i="6"/>
  <c r="G54" i="6"/>
  <c r="G55" i="6"/>
  <c r="G6" i="6"/>
  <c r="G12" i="6"/>
  <c r="G14" i="6"/>
  <c r="G18" i="6"/>
  <c r="G23" i="6"/>
  <c r="G33" i="6"/>
  <c r="G34" i="6"/>
  <c r="G31" i="6"/>
  <c r="G39" i="6"/>
  <c r="G49" i="6"/>
  <c r="G38" i="6"/>
  <c r="G43" i="6"/>
  <c r="G51" i="6"/>
  <c r="G5" i="6"/>
  <c r="G8" i="6"/>
  <c r="G16" i="6"/>
  <c r="G13" i="6"/>
  <c r="G19" i="6"/>
  <c r="G21" i="6"/>
  <c r="G25" i="6"/>
  <c r="G28" i="6"/>
  <c r="G35" i="6"/>
  <c r="G40" i="6"/>
  <c r="G24" i="6"/>
  <c r="G41" i="6"/>
  <c r="G45" i="6"/>
  <c r="G4" i="6"/>
  <c r="G7" i="6"/>
  <c r="G9" i="6"/>
  <c r="G15" i="6"/>
  <c r="G10" i="6"/>
  <c r="G20" i="6"/>
  <c r="G17" i="6"/>
  <c r="G36" i="6"/>
  <c r="G27" i="6"/>
  <c r="G30" i="6"/>
  <c r="G26" i="6"/>
  <c r="G32" i="6"/>
  <c r="G44" i="6"/>
  <c r="G11" i="6"/>
  <c r="F22" i="6"/>
  <c r="F29" i="6"/>
  <c r="F37" i="6"/>
  <c r="F42" i="6"/>
  <c r="F48" i="6"/>
  <c r="F47" i="6"/>
  <c r="F46" i="6"/>
  <c r="F50" i="6"/>
  <c r="F52" i="6"/>
  <c r="F53" i="6"/>
  <c r="F54" i="6"/>
  <c r="F55" i="6"/>
  <c r="F6" i="6"/>
  <c r="F12" i="6"/>
  <c r="F14" i="6"/>
  <c r="F18" i="6"/>
  <c r="F23" i="6"/>
  <c r="F33" i="6"/>
  <c r="F34" i="6"/>
  <c r="F31" i="6"/>
  <c r="F39" i="6"/>
  <c r="F49" i="6"/>
  <c r="F38" i="6"/>
  <c r="F43" i="6"/>
  <c r="F51" i="6"/>
  <c r="F5" i="6"/>
  <c r="F8" i="6"/>
  <c r="F16" i="6"/>
  <c r="F13" i="6"/>
  <c r="F19" i="6"/>
  <c r="F21" i="6"/>
  <c r="F25" i="6"/>
  <c r="F28" i="6"/>
  <c r="F35" i="6"/>
  <c r="F40" i="6"/>
  <c r="F24" i="6"/>
  <c r="F41" i="6"/>
  <c r="F45" i="6"/>
  <c r="F4" i="6"/>
  <c r="F7" i="6"/>
  <c r="F9" i="6"/>
  <c r="F15" i="6"/>
  <c r="F10" i="6"/>
  <c r="F20" i="6"/>
  <c r="F17" i="6"/>
  <c r="F36" i="6"/>
  <c r="F27" i="6"/>
  <c r="F30" i="6"/>
  <c r="F26" i="6"/>
  <c r="F32" i="6"/>
  <c r="F44" i="6"/>
  <c r="F11" i="6"/>
  <c r="E22" i="6"/>
  <c r="E29" i="6"/>
  <c r="E37" i="6"/>
  <c r="E42" i="6"/>
  <c r="E48" i="6"/>
  <c r="E47" i="6"/>
  <c r="E46" i="6"/>
  <c r="E50" i="6"/>
  <c r="E52" i="6"/>
  <c r="E53" i="6"/>
  <c r="E54" i="6"/>
  <c r="E6" i="6"/>
  <c r="E12" i="6"/>
  <c r="E14" i="6"/>
  <c r="E18" i="6"/>
  <c r="E23" i="6"/>
  <c r="E33" i="6"/>
  <c r="E34" i="6"/>
  <c r="E31" i="6"/>
  <c r="E39" i="6"/>
  <c r="E49" i="6"/>
  <c r="E38" i="6"/>
  <c r="E43" i="6"/>
  <c r="E51" i="6"/>
  <c r="E5" i="6"/>
  <c r="E8" i="6"/>
  <c r="E16" i="6"/>
  <c r="E13" i="6"/>
  <c r="E19" i="6"/>
  <c r="E21" i="6"/>
  <c r="E25" i="6"/>
  <c r="E28" i="6"/>
  <c r="E35" i="6"/>
  <c r="E40" i="6"/>
  <c r="E24" i="6"/>
  <c r="E41" i="6"/>
  <c r="E45" i="6"/>
  <c r="E4" i="6"/>
  <c r="E7" i="6"/>
  <c r="E9" i="6"/>
  <c r="E15" i="6"/>
  <c r="E10" i="6"/>
  <c r="E20" i="6"/>
  <c r="E17" i="6"/>
  <c r="E36" i="6"/>
  <c r="E27" i="6"/>
  <c r="E30" i="6"/>
  <c r="E26" i="6"/>
  <c r="E32" i="6"/>
  <c r="E44" i="6"/>
  <c r="E11" i="6"/>
  <c r="V782" i="5"/>
  <c r="V781" i="5"/>
  <c r="V780" i="5"/>
  <c r="V770" i="5"/>
  <c r="V769" i="5"/>
  <c r="V768" i="5"/>
  <c r="V758" i="5"/>
  <c r="V757" i="5"/>
  <c r="V756" i="5"/>
  <c r="V710" i="5"/>
  <c r="V709" i="5"/>
  <c r="V708" i="5"/>
  <c r="V779" i="5"/>
  <c r="V778" i="5"/>
  <c r="V777" i="5"/>
  <c r="V767" i="5"/>
  <c r="V766" i="5"/>
  <c r="V765" i="5"/>
  <c r="V746" i="5"/>
  <c r="V745" i="5"/>
  <c r="V744" i="5"/>
  <c r="V698" i="5"/>
  <c r="V697" i="5"/>
  <c r="V696" i="5"/>
  <c r="V776" i="5"/>
  <c r="V775" i="5"/>
  <c r="V774" i="5"/>
  <c r="V764" i="5"/>
  <c r="V763" i="5"/>
  <c r="V762" i="5"/>
  <c r="V734" i="5"/>
  <c r="V733" i="5"/>
  <c r="V732" i="5"/>
  <c r="V686" i="5"/>
  <c r="V685" i="5"/>
  <c r="V684" i="5"/>
  <c r="V773" i="5"/>
  <c r="V772" i="5"/>
  <c r="V771" i="5"/>
  <c r="V761" i="5"/>
  <c r="V760" i="5"/>
  <c r="V759" i="5"/>
  <c r="V722" i="5"/>
  <c r="V721" i="5"/>
  <c r="V720" i="5"/>
  <c r="V674" i="5"/>
  <c r="V673" i="5"/>
  <c r="V672" i="5"/>
  <c r="V626" i="5"/>
  <c r="V625" i="5"/>
  <c r="V624" i="5"/>
  <c r="V614" i="5"/>
  <c r="V613" i="5"/>
  <c r="V612" i="5"/>
  <c r="V602" i="5"/>
  <c r="V601" i="5"/>
  <c r="V600" i="5"/>
  <c r="V554" i="5"/>
  <c r="V553" i="5"/>
  <c r="V552" i="5"/>
  <c r="V623" i="5"/>
  <c r="V622" i="5"/>
  <c r="V621" i="5"/>
  <c r="V611" i="5"/>
  <c r="V610" i="5"/>
  <c r="V609" i="5"/>
  <c r="V590" i="5"/>
  <c r="V589" i="5"/>
  <c r="V588" i="5"/>
  <c r="V542" i="5"/>
  <c r="V541" i="5"/>
  <c r="V540" i="5"/>
  <c r="V620" i="5"/>
  <c r="V619" i="5"/>
  <c r="V618" i="5"/>
  <c r="V608" i="5"/>
  <c r="V607" i="5"/>
  <c r="V606" i="5"/>
  <c r="V578" i="5"/>
  <c r="V577" i="5"/>
  <c r="V576" i="5"/>
  <c r="V530" i="5"/>
  <c r="V529" i="5"/>
  <c r="V528" i="5"/>
  <c r="V617" i="5"/>
  <c r="V616" i="5"/>
  <c r="V615" i="5"/>
  <c r="V605" i="5"/>
  <c r="V604" i="5"/>
  <c r="V603" i="5"/>
  <c r="V566" i="5"/>
  <c r="V565" i="5"/>
  <c r="V564" i="5"/>
  <c r="V518" i="5"/>
  <c r="V517" i="5"/>
  <c r="V516" i="5"/>
  <c r="V470" i="5"/>
  <c r="V469" i="5"/>
  <c r="V468" i="5"/>
  <c r="V458" i="5"/>
  <c r="V457" i="5"/>
  <c r="V456" i="5"/>
  <c r="V446" i="5"/>
  <c r="V445" i="5"/>
  <c r="V444" i="5"/>
  <c r="V398" i="5"/>
  <c r="V397" i="5"/>
  <c r="V396" i="5"/>
  <c r="V467" i="5"/>
  <c r="V466" i="5"/>
  <c r="V465" i="5"/>
  <c r="V455" i="5"/>
  <c r="V454" i="5"/>
  <c r="V453" i="5"/>
  <c r="V434" i="5"/>
  <c r="V433" i="5"/>
  <c r="V432" i="5"/>
  <c r="V386" i="5"/>
  <c r="V385" i="5"/>
  <c r="V384" i="5"/>
  <c r="V464" i="5"/>
  <c r="V463" i="5"/>
  <c r="V462" i="5"/>
  <c r="V452" i="5"/>
  <c r="V451" i="5"/>
  <c r="V450" i="5"/>
  <c r="V422" i="5"/>
  <c r="V421" i="5"/>
  <c r="V420" i="5"/>
  <c r="V374" i="5"/>
  <c r="V373" i="5"/>
  <c r="V372" i="5"/>
  <c r="V461" i="5"/>
  <c r="V460" i="5"/>
  <c r="V459" i="5"/>
  <c r="V449" i="5"/>
  <c r="V448" i="5"/>
  <c r="V447" i="5"/>
  <c r="V410" i="5"/>
  <c r="V409" i="5"/>
  <c r="V408" i="5"/>
  <c r="V362" i="5"/>
  <c r="V361" i="5"/>
  <c r="V360" i="5"/>
  <c r="V314" i="5"/>
  <c r="V313" i="5"/>
  <c r="V312" i="5"/>
  <c r="V302" i="5"/>
  <c r="V301" i="5"/>
  <c r="V300" i="5"/>
  <c r="V290" i="5"/>
  <c r="V289" i="5"/>
  <c r="V288" i="5"/>
  <c r="V242" i="5"/>
  <c r="V241" i="5"/>
  <c r="V240" i="5"/>
  <c r="V311" i="5"/>
  <c r="V310" i="5"/>
  <c r="V309" i="5"/>
  <c r="V299" i="5"/>
  <c r="V298" i="5"/>
  <c r="V297" i="5"/>
  <c r="V278" i="5"/>
  <c r="V277" i="5"/>
  <c r="V276" i="5"/>
  <c r="V230" i="5"/>
  <c r="V229" i="5"/>
  <c r="V228" i="5"/>
  <c r="V308" i="5"/>
  <c r="V307" i="5"/>
  <c r="V306" i="5"/>
  <c r="V296" i="5"/>
  <c r="V295" i="5"/>
  <c r="V294" i="5"/>
  <c r="V266" i="5"/>
  <c r="V265" i="5"/>
  <c r="V264" i="5"/>
  <c r="V218" i="5"/>
  <c r="V217" i="5"/>
  <c r="V216" i="5"/>
  <c r="V305" i="5"/>
  <c r="V304" i="5"/>
  <c r="V303" i="5"/>
  <c r="V293" i="5"/>
  <c r="V292" i="5"/>
  <c r="V291" i="5"/>
  <c r="V254" i="5"/>
  <c r="V253" i="5"/>
  <c r="V252" i="5"/>
  <c r="V206" i="5"/>
  <c r="V205" i="5"/>
  <c r="V204" i="5"/>
  <c r="V158" i="5"/>
  <c r="U36" i="6" s="1"/>
  <c r="V157" i="5"/>
  <c r="V156" i="5"/>
  <c r="V146" i="5"/>
  <c r="U7" i="6" s="1"/>
  <c r="V145" i="5"/>
  <c r="V144" i="5"/>
  <c r="V134" i="5"/>
  <c r="U20" i="6" s="1"/>
  <c r="V133" i="5"/>
  <c r="V132" i="5"/>
  <c r="V86" i="5"/>
  <c r="U9" i="6" s="1"/>
  <c r="V85" i="5"/>
  <c r="V84" i="5"/>
  <c r="V155" i="5"/>
  <c r="U35" i="6" s="1"/>
  <c r="V154" i="5"/>
  <c r="V153" i="5"/>
  <c r="V143" i="5"/>
  <c r="U8" i="7" s="1"/>
  <c r="V142" i="5"/>
  <c r="V141" i="5"/>
  <c r="V122" i="5"/>
  <c r="U19" i="6" s="1"/>
  <c r="V121" i="5"/>
  <c r="V120" i="5"/>
  <c r="V74" i="5"/>
  <c r="U8" i="6" s="1"/>
  <c r="V73" i="5"/>
  <c r="V72" i="5"/>
  <c r="V152" i="5"/>
  <c r="U34" i="6" s="1"/>
  <c r="V151" i="5"/>
  <c r="V150" i="5"/>
  <c r="V140" i="5"/>
  <c r="U33" i="6" s="1"/>
  <c r="V139" i="5"/>
  <c r="V138" i="5"/>
  <c r="V110" i="5"/>
  <c r="V109" i="5"/>
  <c r="V108" i="5"/>
  <c r="V62" i="5"/>
  <c r="U12" i="6" s="1"/>
  <c r="V61" i="5"/>
  <c r="V60" i="5"/>
  <c r="V149" i="5"/>
  <c r="U54" i="6" s="1"/>
  <c r="V148" i="5"/>
  <c r="V147" i="5"/>
  <c r="V137" i="5"/>
  <c r="U50" i="6" s="1"/>
  <c r="V136" i="5"/>
  <c r="V135" i="5"/>
  <c r="V98" i="5"/>
  <c r="U42" i="6" s="1"/>
  <c r="V97" i="5"/>
  <c r="V96" i="5"/>
  <c r="V50" i="5"/>
  <c r="U22" i="6" s="1"/>
  <c r="V49" i="5"/>
  <c r="V48" i="5"/>
  <c r="V6" i="5"/>
  <c r="V10" i="5"/>
  <c r="V7" i="5"/>
  <c r="V4" i="5"/>
  <c r="V11" i="5"/>
  <c r="V3" i="5"/>
  <c r="V5" i="5"/>
  <c r="V9" i="5"/>
  <c r="V44" i="5"/>
  <c r="V43" i="5"/>
  <c r="V46" i="5"/>
  <c r="V42" i="5"/>
  <c r="V41" i="5"/>
  <c r="V47" i="5"/>
  <c r="V40" i="5"/>
  <c r="V39" i="5"/>
  <c r="V45" i="5"/>
  <c r="V90" i="5"/>
  <c r="V92" i="5"/>
  <c r="V94" i="5"/>
  <c r="V91" i="5"/>
  <c r="V89" i="5"/>
  <c r="V95" i="5"/>
  <c r="V88" i="5"/>
  <c r="V87" i="5"/>
  <c r="V93" i="5"/>
  <c r="V17" i="5"/>
  <c r="V15" i="5"/>
  <c r="V20" i="5"/>
  <c r="V16" i="5"/>
  <c r="V14" i="5"/>
  <c r="V18" i="5"/>
  <c r="V12" i="5"/>
  <c r="V13" i="5"/>
  <c r="V19" i="5"/>
  <c r="V56" i="5"/>
  <c r="V54" i="5"/>
  <c r="V58" i="5"/>
  <c r="V53" i="5"/>
  <c r="V55" i="5"/>
  <c r="V59" i="5"/>
  <c r="V52" i="5"/>
  <c r="V51" i="5"/>
  <c r="V57" i="5"/>
  <c r="V104" i="5"/>
  <c r="V102" i="5"/>
  <c r="V107" i="5"/>
  <c r="V103" i="5"/>
  <c r="V101" i="5"/>
  <c r="V106" i="5"/>
  <c r="V100" i="5"/>
  <c r="V99" i="5"/>
  <c r="V105" i="5"/>
  <c r="V26" i="5"/>
  <c r="V25" i="5"/>
  <c r="V29" i="5"/>
  <c r="V23" i="5"/>
  <c r="V24" i="5"/>
  <c r="V28" i="5"/>
  <c r="V21" i="5"/>
  <c r="V22" i="5"/>
  <c r="V27" i="5"/>
  <c r="V69" i="5"/>
  <c r="V68" i="5"/>
  <c r="V71" i="5"/>
  <c r="V66" i="5"/>
  <c r="V67" i="5"/>
  <c r="V70" i="5"/>
  <c r="V64" i="5"/>
  <c r="V63" i="5"/>
  <c r="V65" i="5"/>
  <c r="V116" i="5"/>
  <c r="V115" i="5"/>
  <c r="V119" i="5"/>
  <c r="V114" i="5"/>
  <c r="V113" i="5"/>
  <c r="V118" i="5"/>
  <c r="V112" i="5"/>
  <c r="V111" i="5"/>
  <c r="V117" i="5"/>
  <c r="V35" i="5"/>
  <c r="V34" i="5"/>
  <c r="V38" i="5"/>
  <c r="V33" i="5"/>
  <c r="V32" i="5"/>
  <c r="V37" i="5"/>
  <c r="V30" i="5"/>
  <c r="V31" i="5"/>
  <c r="V36" i="5"/>
  <c r="V81" i="5"/>
  <c r="V80" i="5"/>
  <c r="V83" i="5"/>
  <c r="V78" i="5"/>
  <c r="V79" i="5"/>
  <c r="V82" i="5"/>
  <c r="V76" i="5"/>
  <c r="V75" i="5"/>
  <c r="V77" i="5"/>
  <c r="V128" i="5"/>
  <c r="V126" i="5"/>
  <c r="V131" i="5"/>
  <c r="V127" i="5"/>
  <c r="V125" i="5"/>
  <c r="V130" i="5"/>
  <c r="V124" i="5"/>
  <c r="V123" i="5"/>
  <c r="V129" i="5"/>
  <c r="V163" i="5"/>
  <c r="V162" i="5"/>
  <c r="V167" i="5"/>
  <c r="V164" i="5"/>
  <c r="V161" i="5"/>
  <c r="V166" i="5"/>
  <c r="V159" i="5"/>
  <c r="V160" i="5"/>
  <c r="V165" i="5"/>
  <c r="V199" i="5"/>
  <c r="V200" i="5"/>
  <c r="V203" i="5"/>
  <c r="V198" i="5"/>
  <c r="V197" i="5"/>
  <c r="V202" i="5"/>
  <c r="V196" i="5"/>
  <c r="V195" i="5"/>
  <c r="V201" i="5"/>
  <c r="V247" i="5"/>
  <c r="V246" i="5"/>
  <c r="V251" i="5"/>
  <c r="V248" i="5"/>
  <c r="V245" i="5"/>
  <c r="V250" i="5"/>
  <c r="V244" i="5"/>
  <c r="V243" i="5"/>
  <c r="V249" i="5"/>
  <c r="V173" i="5"/>
  <c r="V172" i="5"/>
  <c r="V176" i="5"/>
  <c r="V170" i="5"/>
  <c r="V171" i="5"/>
  <c r="V175" i="5"/>
  <c r="V169" i="5"/>
  <c r="V168" i="5"/>
  <c r="V174" i="5"/>
  <c r="V213" i="5"/>
  <c r="V210" i="5"/>
  <c r="V215" i="5"/>
  <c r="V209" i="5"/>
  <c r="V211" i="5"/>
  <c r="V214" i="5"/>
  <c r="V208" i="5"/>
  <c r="V207" i="5"/>
  <c r="V212" i="5"/>
  <c r="V260" i="5"/>
  <c r="V259" i="5"/>
  <c r="V262" i="5"/>
  <c r="V258" i="5"/>
  <c r="V257" i="5"/>
  <c r="V263" i="5"/>
  <c r="V256" i="5"/>
  <c r="V255" i="5"/>
  <c r="V261" i="5"/>
  <c r="V183" i="5"/>
  <c r="V181" i="5"/>
  <c r="V185" i="5"/>
  <c r="V178" i="5"/>
  <c r="V180" i="5"/>
  <c r="V184" i="5"/>
  <c r="V179" i="5"/>
  <c r="V177" i="5"/>
  <c r="V182" i="5"/>
  <c r="V225" i="5"/>
  <c r="V224" i="5"/>
  <c r="V227" i="5"/>
  <c r="V222" i="5"/>
  <c r="V221" i="5"/>
  <c r="V226" i="5"/>
  <c r="V219" i="5"/>
  <c r="V220" i="5"/>
  <c r="V223" i="5"/>
  <c r="V271" i="5"/>
  <c r="V269" i="5"/>
  <c r="V275" i="5"/>
  <c r="V270" i="5"/>
  <c r="V272" i="5"/>
  <c r="V274" i="5"/>
  <c r="V268" i="5"/>
  <c r="V267" i="5"/>
  <c r="V273" i="5"/>
  <c r="V191" i="5"/>
  <c r="V190" i="5"/>
  <c r="V194" i="5"/>
  <c r="V188" i="5"/>
  <c r="V189" i="5"/>
  <c r="V193" i="5"/>
  <c r="V187" i="5"/>
  <c r="V186" i="5"/>
  <c r="V192" i="5"/>
  <c r="V237" i="5"/>
  <c r="V234" i="5"/>
  <c r="V239" i="5"/>
  <c r="V236" i="5"/>
  <c r="V233" i="5"/>
  <c r="V238" i="5"/>
  <c r="V232" i="5"/>
  <c r="V231" i="5"/>
  <c r="V235" i="5"/>
  <c r="V285" i="5"/>
  <c r="V281" i="5"/>
  <c r="V286" i="5"/>
  <c r="V282" i="5"/>
  <c r="V283" i="5"/>
  <c r="V287" i="5"/>
  <c r="V280" i="5"/>
  <c r="V279" i="5"/>
  <c r="V284" i="5"/>
  <c r="V320" i="5"/>
  <c r="V318" i="5"/>
  <c r="V323" i="5"/>
  <c r="V319" i="5"/>
  <c r="V317" i="5"/>
  <c r="V322" i="5"/>
  <c r="V316" i="5"/>
  <c r="V315" i="5"/>
  <c r="V321" i="5"/>
  <c r="V355" i="5"/>
  <c r="V353" i="5"/>
  <c r="V359" i="5"/>
  <c r="V356" i="5"/>
  <c r="V354" i="5"/>
  <c r="V358" i="5"/>
  <c r="V352" i="5"/>
  <c r="V351" i="5"/>
  <c r="V357" i="5"/>
  <c r="V403" i="5"/>
  <c r="V404" i="5"/>
  <c r="V407" i="5"/>
  <c r="V401" i="5"/>
  <c r="V402" i="5"/>
  <c r="V406" i="5"/>
  <c r="V400" i="5"/>
  <c r="V399" i="5"/>
  <c r="V405" i="5"/>
  <c r="V328" i="5"/>
  <c r="V329" i="5"/>
  <c r="V332" i="5"/>
  <c r="V327" i="5"/>
  <c r="V326" i="5"/>
  <c r="V331" i="5"/>
  <c r="V325" i="5"/>
  <c r="V324" i="5"/>
  <c r="V330" i="5"/>
  <c r="V366" i="5"/>
  <c r="V368" i="5"/>
  <c r="V371" i="5"/>
  <c r="V367" i="5"/>
  <c r="V365" i="5"/>
  <c r="V370" i="5"/>
  <c r="V363" i="5"/>
  <c r="V364" i="5"/>
  <c r="V369" i="5"/>
  <c r="V414" i="5"/>
  <c r="V415" i="5"/>
  <c r="V419" i="5"/>
  <c r="V413" i="5"/>
  <c r="V416" i="5"/>
  <c r="V418" i="5"/>
  <c r="V412" i="5"/>
  <c r="V411" i="5"/>
  <c r="V417" i="5"/>
  <c r="V338" i="5"/>
  <c r="V337" i="5"/>
  <c r="V341" i="5"/>
  <c r="V335" i="5"/>
  <c r="V336" i="5"/>
  <c r="V340" i="5"/>
  <c r="V334" i="5"/>
  <c r="V333" i="5"/>
  <c r="V339" i="5"/>
  <c r="V380" i="5"/>
  <c r="V379" i="5"/>
  <c r="V383" i="5"/>
  <c r="V378" i="5"/>
  <c r="V381" i="5"/>
  <c r="V382" i="5"/>
  <c r="V375" i="5"/>
  <c r="V376" i="5"/>
  <c r="V377" i="5"/>
  <c r="V428" i="5"/>
  <c r="V426" i="5"/>
  <c r="V431" i="5"/>
  <c r="V425" i="5"/>
  <c r="V427" i="5"/>
  <c r="V430" i="5"/>
  <c r="V424" i="5"/>
  <c r="V423" i="5"/>
  <c r="V429" i="5"/>
  <c r="V347" i="5"/>
  <c r="V346" i="5"/>
  <c r="V350" i="5"/>
  <c r="V345" i="5"/>
  <c r="V344" i="5"/>
  <c r="V349" i="5"/>
  <c r="V343" i="5"/>
  <c r="V342" i="5"/>
  <c r="V348" i="5"/>
  <c r="V391" i="5"/>
  <c r="V393" i="5"/>
  <c r="V395" i="5"/>
  <c r="V390" i="5"/>
  <c r="V392" i="5"/>
  <c r="V394" i="5"/>
  <c r="V387" i="5"/>
  <c r="V388" i="5"/>
  <c r="V389" i="5"/>
  <c r="V441" i="5"/>
  <c r="V439" i="5"/>
  <c r="V442" i="5"/>
  <c r="V438" i="5"/>
  <c r="V436" i="5"/>
  <c r="V443" i="5"/>
  <c r="V437" i="5"/>
  <c r="V435" i="5"/>
  <c r="V440" i="5"/>
  <c r="V475" i="5"/>
  <c r="V472" i="5"/>
  <c r="V479" i="5"/>
  <c r="V476" i="5"/>
  <c r="V473" i="5"/>
  <c r="V478" i="5"/>
  <c r="V474" i="5"/>
  <c r="V471" i="5"/>
  <c r="V477" i="5"/>
  <c r="V512" i="5"/>
  <c r="V510" i="5"/>
  <c r="V515" i="5"/>
  <c r="V511" i="5"/>
  <c r="V509" i="5"/>
  <c r="V514" i="5"/>
  <c r="V508" i="5"/>
  <c r="V507" i="5"/>
  <c r="V513" i="5"/>
  <c r="V560" i="5"/>
  <c r="V559" i="5"/>
  <c r="V563" i="5"/>
  <c r="V557" i="5"/>
  <c r="V558" i="5"/>
  <c r="V562" i="5"/>
  <c r="V556" i="5"/>
  <c r="V555" i="5"/>
  <c r="V561" i="5"/>
  <c r="V485" i="5"/>
  <c r="V484" i="5"/>
  <c r="V488" i="5"/>
  <c r="U6" i="6" s="1"/>
  <c r="V482" i="5"/>
  <c r="V483" i="5"/>
  <c r="V487" i="5"/>
  <c r="V481" i="5"/>
  <c r="V480" i="5"/>
  <c r="V486" i="5"/>
  <c r="V524" i="5"/>
  <c r="V522" i="5"/>
  <c r="V527" i="5"/>
  <c r="V523" i="5"/>
  <c r="V521" i="5"/>
  <c r="V526" i="5"/>
  <c r="V520" i="5"/>
  <c r="V519" i="5"/>
  <c r="V525" i="5"/>
  <c r="V572" i="5"/>
  <c r="V570" i="5"/>
  <c r="V575" i="5"/>
  <c r="V569" i="5"/>
  <c r="V571" i="5"/>
  <c r="V574" i="5"/>
  <c r="V568" i="5"/>
  <c r="V567" i="5"/>
  <c r="V573" i="5"/>
  <c r="V494" i="5"/>
  <c r="V491" i="5"/>
  <c r="V497" i="5"/>
  <c r="V493" i="5"/>
  <c r="V492" i="5"/>
  <c r="V496" i="5"/>
  <c r="V490" i="5"/>
  <c r="V489" i="5"/>
  <c r="V495" i="5"/>
  <c r="U24" i="6" s="1"/>
  <c r="V537" i="5"/>
  <c r="V535" i="5"/>
  <c r="V539" i="5"/>
  <c r="V536" i="5"/>
  <c r="V534" i="5"/>
  <c r="V538" i="5"/>
  <c r="V532" i="5"/>
  <c r="V531" i="5"/>
  <c r="V533" i="5"/>
  <c r="V584" i="5"/>
  <c r="V583" i="5"/>
  <c r="V586" i="5"/>
  <c r="V582" i="5"/>
  <c r="V581" i="5"/>
  <c r="V587" i="5"/>
  <c r="V580" i="5"/>
  <c r="V579" i="5"/>
  <c r="V585" i="5"/>
  <c r="V503" i="5"/>
  <c r="V501" i="5"/>
  <c r="V506" i="5"/>
  <c r="V502" i="5"/>
  <c r="V500" i="5"/>
  <c r="V505" i="5"/>
  <c r="U10" i="6" s="1"/>
  <c r="V499" i="5"/>
  <c r="V498" i="5"/>
  <c r="V504" i="5"/>
  <c r="V549" i="5"/>
  <c r="V546" i="5"/>
  <c r="V551" i="5"/>
  <c r="V548" i="5"/>
  <c r="V547" i="5"/>
  <c r="V550" i="5"/>
  <c r="V544" i="5"/>
  <c r="V543" i="5"/>
  <c r="V545" i="5"/>
  <c r="V596" i="5"/>
  <c r="V594" i="5"/>
  <c r="V599" i="5"/>
  <c r="V597" i="5"/>
  <c r="V593" i="5"/>
  <c r="V598" i="5"/>
  <c r="V592" i="5"/>
  <c r="V591" i="5"/>
  <c r="V595" i="5"/>
  <c r="V632" i="5"/>
  <c r="V630" i="5"/>
  <c r="V635" i="5"/>
  <c r="U11" i="6" s="1"/>
  <c r="V631" i="5"/>
  <c r="V628" i="5"/>
  <c r="V634" i="5"/>
  <c r="V629" i="5"/>
  <c r="V627" i="5"/>
  <c r="V633" i="5"/>
  <c r="V668" i="5"/>
  <c r="V666" i="5"/>
  <c r="V670" i="5"/>
  <c r="V667" i="5"/>
  <c r="V665" i="5"/>
  <c r="V671" i="5"/>
  <c r="V664" i="5"/>
  <c r="V663" i="5"/>
  <c r="V669" i="5"/>
  <c r="V715" i="5"/>
  <c r="V714" i="5"/>
  <c r="V719" i="5"/>
  <c r="V716" i="5"/>
  <c r="V713" i="5"/>
  <c r="V718" i="5"/>
  <c r="V711" i="5"/>
  <c r="V712" i="5"/>
  <c r="V717" i="5"/>
  <c r="V641" i="5"/>
  <c r="V639" i="5"/>
  <c r="V644" i="5"/>
  <c r="V640" i="5"/>
  <c r="V638" i="5"/>
  <c r="V643" i="5"/>
  <c r="V637" i="5"/>
  <c r="V636" i="5"/>
  <c r="V642" i="5"/>
  <c r="V681" i="5"/>
  <c r="V680" i="5"/>
  <c r="V683" i="5"/>
  <c r="V677" i="5"/>
  <c r="V678" i="5"/>
  <c r="V682" i="5"/>
  <c r="V675" i="5"/>
  <c r="V676" i="5"/>
  <c r="V679" i="5"/>
  <c r="V728" i="5"/>
  <c r="V726" i="5"/>
  <c r="V731" i="5"/>
  <c r="V727" i="5"/>
  <c r="V725" i="5"/>
  <c r="V730" i="5"/>
  <c r="U49" i="6" s="1"/>
  <c r="V724" i="5"/>
  <c r="V723" i="5"/>
  <c r="V729" i="5"/>
  <c r="V650" i="5"/>
  <c r="V648" i="5"/>
  <c r="V653" i="5"/>
  <c r="V649" i="5"/>
  <c r="V647" i="5"/>
  <c r="V652" i="5"/>
  <c r="V646" i="5"/>
  <c r="V645" i="5"/>
  <c r="V651" i="5"/>
  <c r="V693" i="5"/>
  <c r="V689" i="5"/>
  <c r="V695" i="5"/>
  <c r="V690" i="5"/>
  <c r="V691" i="5"/>
  <c r="V694" i="5"/>
  <c r="V687" i="5"/>
  <c r="V688" i="5"/>
  <c r="V692" i="5"/>
  <c r="V740" i="5"/>
  <c r="V739" i="5"/>
  <c r="V742" i="5"/>
  <c r="V737" i="5"/>
  <c r="V736" i="5"/>
  <c r="V743" i="5"/>
  <c r="V738" i="5"/>
  <c r="V735" i="5"/>
  <c r="V741" i="5"/>
  <c r="V659" i="5"/>
  <c r="V657" i="5"/>
  <c r="V662" i="5"/>
  <c r="V658" i="5"/>
  <c r="V656" i="5"/>
  <c r="V661" i="5"/>
  <c r="V655" i="5"/>
  <c r="V654" i="5"/>
  <c r="V660" i="5"/>
  <c r="V705" i="5"/>
  <c r="V702" i="5"/>
  <c r="V707" i="5"/>
  <c r="V704" i="5"/>
  <c r="V703" i="5"/>
  <c r="V706" i="5"/>
  <c r="V700" i="5"/>
  <c r="V699" i="5"/>
  <c r="V701" i="5"/>
  <c r="U32" i="6" s="1"/>
  <c r="V753" i="5"/>
  <c r="V752" i="5"/>
  <c r="V754" i="5"/>
  <c r="V748" i="5"/>
  <c r="V749" i="5"/>
  <c r="V755" i="5"/>
  <c r="V747" i="5"/>
  <c r="V750" i="5"/>
  <c r="V751" i="5"/>
  <c r="U4" i="6" l="1"/>
  <c r="U27" i="6"/>
  <c r="U47" i="6"/>
  <c r="U17" i="6"/>
  <c r="U38" i="6"/>
  <c r="U21" i="6"/>
  <c r="U44" i="6"/>
  <c r="U13" i="6"/>
  <c r="U37" i="6"/>
  <c r="U41" i="6"/>
  <c r="U39" i="6"/>
  <c r="U53" i="6"/>
  <c r="U26" i="6"/>
  <c r="U16" i="6"/>
  <c r="U31" i="6"/>
  <c r="U40" i="6"/>
  <c r="U29" i="6"/>
  <c r="U43" i="6"/>
  <c r="U52" i="6"/>
  <c r="U51" i="6"/>
  <c r="U30" i="6"/>
  <c r="U5" i="6"/>
  <c r="U14" i="6"/>
  <c r="U46" i="6"/>
  <c r="U15" i="6"/>
  <c r="U48" i="6"/>
  <c r="U45" i="6"/>
  <c r="AC10" i="7"/>
  <c r="AC5" i="7"/>
  <c r="AC4" i="7"/>
  <c r="U9" i="7"/>
  <c r="AC9" i="7" s="1"/>
  <c r="U55" i="6"/>
  <c r="U28" i="6"/>
  <c r="U23" i="6"/>
  <c r="U25" i="6"/>
  <c r="U18" i="6"/>
  <c r="W18" i="2"/>
  <c r="V18" i="2"/>
  <c r="U18" i="2"/>
  <c r="U17" i="2" l="1"/>
  <c r="W17" i="2"/>
  <c r="V17" i="2"/>
  <c r="W16" i="2"/>
  <c r="V16" i="2"/>
  <c r="U16" i="2"/>
  <c r="W15" i="2"/>
  <c r="V15" i="2"/>
  <c r="U15" i="2"/>
  <c r="V14" i="2"/>
  <c r="U14" i="2"/>
  <c r="U5" i="2"/>
  <c r="X8" i="2"/>
  <c r="W8" i="2"/>
  <c r="V8" i="2"/>
  <c r="U8" i="2"/>
  <c r="U6" i="2"/>
  <c r="X9" i="2"/>
  <c r="W9" i="2"/>
  <c r="V9" i="2"/>
  <c r="U9" i="2"/>
  <c r="U7" i="2"/>
  <c r="X6" i="2"/>
  <c r="W6" i="2"/>
  <c r="V6" i="2"/>
  <c r="X7" i="2"/>
  <c r="W7" i="2"/>
  <c r="V7" i="2"/>
  <c r="X5" i="2"/>
  <c r="W5" i="2"/>
  <c r="V5" i="2"/>
  <c r="K546" i="1"/>
  <c r="J546" i="1"/>
  <c r="I546" i="1"/>
  <c r="G546" i="1"/>
  <c r="F546" i="1"/>
  <c r="E546" i="1"/>
  <c r="E545" i="1"/>
  <c r="K545" i="1"/>
  <c r="J545" i="1"/>
  <c r="I545" i="1"/>
  <c r="G545" i="1"/>
  <c r="F545" i="1"/>
  <c r="I553" i="1" l="1"/>
  <c r="G548" i="1"/>
  <c r="I554" i="1" s="1"/>
  <c r="J547" i="1"/>
  <c r="G547" i="1"/>
  <c r="I547" i="1"/>
  <c r="K549" i="1"/>
  <c r="J566" i="1" s="1"/>
  <c r="N545" i="1"/>
  <c r="K547" i="1"/>
  <c r="J549" i="1"/>
  <c r="J565" i="1" s="1"/>
  <c r="Y5" i="2"/>
  <c r="Y8" i="2"/>
  <c r="Y9" i="2"/>
  <c r="Y6" i="2"/>
  <c r="Y7" i="2"/>
  <c r="K548" i="1"/>
  <c r="I558" i="1" s="1"/>
  <c r="I548" i="1"/>
  <c r="J548" i="1"/>
  <c r="I557" i="1" s="1"/>
  <c r="F549" i="1"/>
  <c r="G549" i="1"/>
  <c r="J562" i="1" s="1"/>
  <c r="J563" i="1"/>
  <c r="H548" i="1"/>
  <c r="I555" i="1" s="1"/>
  <c r="I549" i="1"/>
  <c r="J564" i="1" s="1"/>
  <c r="X14" i="2"/>
  <c r="E567" i="1"/>
  <c r="X15" i="2"/>
  <c r="X18" i="2"/>
  <c r="X16" i="2"/>
  <c r="E566" i="1"/>
  <c r="E563" i="1"/>
  <c r="E564" i="1"/>
  <c r="E565" i="1"/>
  <c r="X1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E2F545-1C1A-47D6-AF93-E6F4B70902D2}" keepAlive="1" name="Requête - Expédition - COOP" description="Connexion à la requête « Expédition - COOP » dans le classeur." type="5" refreshedVersion="8" background="1" saveData="1">
    <dbPr connection="Provider=Microsoft.Mashup.OleDb.1;Data Source=$Workbook$;Location=&quot;Expédition - COOP&quot;;Extended Properties=&quot;&quot;" command="SELECT * FROM [Expédition - COOP]"/>
  </connection>
  <connection id="2" xr16:uid="{233FF789-3190-4BDD-877A-26BFAF15476E}" keepAlive="1" name="Requête - Expédition - STAND ALONE" description="Connexion à la requête « Expédition - STAND ALONE » dans le classeur." type="5" refreshedVersion="8" background="1" saveData="1">
    <dbPr connection="Provider=Microsoft.Mashup.OleDb.1;Data Source=$Workbook$;Location=&quot;Expédition - STAND ALONE&quot;;Extended Properties=&quot;&quot;" command="SELECT * FROM [Expédition - STAND ALONE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<sst xmlns="http://schemas.openxmlformats.org/spreadsheetml/2006/main" count="806" uniqueCount="107">
  <si>
    <t>Expédition</t>
  </si>
  <si>
    <t>Map</t>
  </si>
  <si>
    <t>CapPercent</t>
  </si>
  <si>
    <t>Fd</t>
  </si>
  <si>
    <t>Scenario</t>
  </si>
  <si>
    <t>TotalCost</t>
  </si>
  <si>
    <t>OpenCost</t>
  </si>
  <si>
    <t>TransCost</t>
  </si>
  <si>
    <t>StockRCost</t>
  </si>
  <si>
    <t>StockDCCost</t>
  </si>
  <si>
    <t>SafetyRCost</t>
  </si>
  <si>
    <t>SafetyDCCost</t>
  </si>
  <si>
    <t>NbDC</t>
  </si>
  <si>
    <t>Synergie</t>
  </si>
  <si>
    <t>Loading Rate</t>
  </si>
  <si>
    <t>Tps RUN</t>
  </si>
  <si>
    <t>GAP</t>
  </si>
  <si>
    <t>SA</t>
  </si>
  <si>
    <t>COOP</t>
  </si>
  <si>
    <t>Composante</t>
  </si>
  <si>
    <t xml:space="preserve">Stand Alone </t>
  </si>
  <si>
    <t xml:space="preserve">Cooperation </t>
  </si>
  <si>
    <t>Coût d'ouverture</t>
  </si>
  <si>
    <t>Safety stock retailer</t>
  </si>
  <si>
    <t>Safety stock DC</t>
  </si>
  <si>
    <t>Coût de transport</t>
  </si>
  <si>
    <t>Safety stock retailer (-50%)</t>
  </si>
  <si>
    <t xml:space="preserve">COOP vs SA </t>
  </si>
  <si>
    <t>Cap%</t>
  </si>
  <si>
    <t>Moyenne</t>
  </si>
  <si>
    <t>TOTAL</t>
  </si>
  <si>
    <t>Taux de chargement SA</t>
  </si>
  <si>
    <t>Taux de chargement COOP</t>
  </si>
  <si>
    <t>Nombre de DC SA</t>
  </si>
  <si>
    <t>Nombre de DC COOP</t>
  </si>
  <si>
    <t>GAIN COOP</t>
  </si>
  <si>
    <t>Coût de stockage « cyclique » retailer</t>
  </si>
  <si>
    <t>Coût de commande et stockage  DC</t>
  </si>
  <si>
    <t>Safety stock DC (-44%)</t>
  </si>
  <si>
    <t>Part fixe cible</t>
  </si>
  <si>
    <t>Cope</t>
  </si>
  <si>
    <t>Coût total</t>
  </si>
  <si>
    <t>Coût d’ouverture total</t>
  </si>
  <si>
    <t>Coût fixe d’ouverture</t>
  </si>
  <si>
    <t>Coût variable d’ouverture</t>
  </si>
  <si>
    <t>Part fixe observée</t>
  </si>
  <si>
    <t>Expédition observé</t>
  </si>
  <si>
    <t>Coût de stockage retailers</t>
  </si>
  <si>
    <t>Coût de stockage DC</t>
  </si>
  <si>
    <t>Coût de stock de sécurité retailers</t>
  </si>
  <si>
    <t>Coût de stock de sécurité DC</t>
  </si>
  <si>
    <t>Nombre de DC ouverts</t>
  </si>
  <si>
    <t>Taux de chargement moyen</t>
  </si>
  <si>
    <t>Temps de résolution (s)</t>
  </si>
  <si>
    <t>Gap</t>
  </si>
  <si>
    <t xml:space="preserve">Synergie </t>
  </si>
  <si>
    <t>Scénario</t>
  </si>
  <si>
    <t>COpe moyen</t>
  </si>
  <si>
    <t>Expédition moyen</t>
  </si>
  <si>
    <t>Expédition utilisé</t>
  </si>
  <si>
    <t>Fd = 2000, CAP% = 40%, MAP 1</t>
  </si>
  <si>
    <t xml:space="preserve">Modèle de base </t>
  </si>
  <si>
    <t>DC ouvert</t>
  </si>
  <si>
    <t>Retailers affectés</t>
  </si>
  <si>
    <t>SA1</t>
  </si>
  <si>
    <t>4, 5, 7, 11, 13, 17, 20, 24, 25, 26, 29, 30, 31, 34, 35, 38, 43, 50, 51, 52, 55, 57, 59</t>
  </si>
  <si>
    <t>2, 3, 6, 9, 23, 27, 39, 40, 46</t>
  </si>
  <si>
    <t>1, 8, 10, 12, 14, 15, 16, 18, 19, 21, 22, 28, 32, 33, 36, 37, 41, 42, 44, 45, 47, 48, 49, 53, 54, 56, 58, 60</t>
  </si>
  <si>
    <t>SA2</t>
  </si>
  <si>
    <t>2, 4, 5, 6, 7, 11, 13, 17, 20, 23, 24, 25, 26, 27, 29, 30, 31, 34, 35, 38, 40, 43, 46, 50, 51, 52, 55, 57, 59</t>
  </si>
  <si>
    <t>1, 3, 8, 9, 10, 12, 14, 15, 16, 18, 19, 21, 22, 28, 32, 33, 36, 37, 39, 41, 42, 44, 45, 47, 48, 49, 53, 54, 56, 58, 60</t>
  </si>
  <si>
    <t>2, 3, 6, 9, 18, 23, 27, 39, 40, 46</t>
  </si>
  <si>
    <t>4, 5, 13, 24, 25, 26, 29, 31, 35, 38, 43, 50, 52, 59</t>
  </si>
  <si>
    <t>1, 8, 10, 12, 14, 15, 16, 19, 21, 22, 28, 32, 36, 37, 41, 45, 47, 48, 49, 53, 54, 56, 58</t>
  </si>
  <si>
    <t>7, 11, 17, 20, 30, 33, 34, 42, 44, 51, 55, 57, 60</t>
  </si>
  <si>
    <t>Map 1, Cap 40 %, Fd 1000, PF 60 %</t>
  </si>
  <si>
    <t>localisation</t>
  </si>
  <si>
    <t>x</t>
  </si>
  <si>
    <t>y</t>
  </si>
  <si>
    <t>Configuration</t>
  </si>
  <si>
    <t>Partie variable du coût d'ouverture</t>
  </si>
  <si>
    <t>Coût d'ouverture total</t>
  </si>
  <si>
    <t>Δ nombre de DC</t>
  </si>
  <si>
    <t>Δ transport</t>
  </si>
  <si>
    <t>Δ taux de chargement</t>
  </si>
  <si>
    <t>Δ synergie</t>
  </si>
  <si>
    <t>Référence – Fd4000</t>
  </si>
  <si>
    <t>-</t>
  </si>
  <si>
    <t>Fd1000, PF60%</t>
  </si>
  <si>
    <t>Fd500, PF40%</t>
  </si>
  <si>
    <t>Coût d'ouverture (-26%)</t>
  </si>
  <si>
    <t>Coût de transport (-28%)</t>
  </si>
  <si>
    <t>Coût de stockage « cyclique » retailer (-38%)</t>
  </si>
  <si>
    <t>Coût de commande et stockage  DC (+13%)</t>
  </si>
  <si>
    <t>1, 10, 12, 14, 15, 16, 18, 19, 21, 22, 28, 32, 36, 37, 41, 45, 47, 48, 49, 53, 54, 56, 58</t>
  </si>
  <si>
    <t>7, 8, 11, 17, 20, 30, 33, 34, 42, 44, 51, 55, 57, 60</t>
  </si>
  <si>
    <t>4, 5, 13, 24, 25, 26, 29, 31, 35, 38, 43, 50, 52</t>
  </si>
  <si>
    <t>15, 16, 19, 32, 37, 45, 49, 53, 54, 56</t>
  </si>
  <si>
    <t>1, 10, 12, 14, 18, 21, 22, 28, 36, 41, 47, 48, 58, 59</t>
  </si>
  <si>
    <t>2, 3, 4, 6, 9, 18, 23, 27, 39, 40, 46</t>
  </si>
  <si>
    <t>5, 7, 11, 13, 17, 20, 24, 25, 26, 29, 30, 31, 33, 34, 35, 38, 43, 44, 50, 51, 52, 55, 57, 59</t>
  </si>
  <si>
    <t>1, 8, 10, 12, 14, 15, 16, 19, 21, 22, 28, 32, 36, 37, 41, 42, 45, 47, 48, 49, 53, 54, 56, 58, 60</t>
  </si>
  <si>
    <t>Modèle fréquence d'expédition</t>
  </si>
  <si>
    <t>Δ Nombre de DC</t>
  </si>
  <si>
    <t>Δ Transport</t>
  </si>
  <si>
    <t>Δ Taux de chargement</t>
  </si>
  <si>
    <t>Δ Synergie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</si>
</sst>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9" fontId="0" fillId="0" borderId="0" xfId="1" applyFont="1"/>
    <xf numFmtId="9" fontId="1" fillId="2" borderId="3" xfId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1" applyNumberFormat="1" applyFont="1"/>
    <xf numFmtId="9" fontId="0" fillId="0" borderId="4" xfId="1" applyFont="1" applyBorder="1"/>
    <xf numFmtId="10" fontId="0" fillId="0" borderId="4" xfId="1" applyNumberFormat="1" applyFont="1" applyBorder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10" xfId="0" applyFont="1" applyFill="1" applyBorder="1"/>
    <xf numFmtId="164" fontId="4" fillId="3" borderId="2" xfId="1" applyNumberFormat="1" applyFont="1" applyFill="1" applyBorder="1"/>
    <xf numFmtId="164" fontId="4" fillId="3" borderId="11" xfId="0" applyNumberFormat="1" applyFont="1" applyFill="1" applyBorder="1"/>
    <xf numFmtId="0" fontId="4" fillId="3" borderId="8" xfId="0" applyFont="1" applyFill="1" applyBorder="1"/>
    <xf numFmtId="2" fontId="4" fillId="3" borderId="0" xfId="0" applyNumberFormat="1" applyFont="1" applyFill="1"/>
    <xf numFmtId="2" fontId="4" fillId="3" borderId="9" xfId="0" applyNumberFormat="1" applyFont="1" applyFill="1" applyBorder="1"/>
    <xf numFmtId="0" fontId="4" fillId="3" borderId="12" xfId="0" applyFont="1" applyFill="1" applyBorder="1"/>
    <xf numFmtId="2" fontId="4" fillId="3" borderId="13" xfId="0" applyNumberFormat="1" applyFont="1" applyFill="1" applyBorder="1"/>
    <xf numFmtId="2" fontId="4" fillId="3" borderId="14" xfId="0" applyNumberFormat="1" applyFont="1" applyFill="1" applyBorder="1"/>
    <xf numFmtId="0" fontId="0" fillId="0" borderId="4" xfId="1" applyNumberFormat="1" applyFont="1" applyBorder="1"/>
    <xf numFmtId="0" fontId="5" fillId="2" borderId="2" xfId="0" applyFont="1" applyFill="1" applyBorder="1" applyAlignment="1">
      <alignment horizontal="center"/>
    </xf>
    <xf numFmtId="10" fontId="0" fillId="0" borderId="0" xfId="1" applyNumberFormat="1" applyFont="1"/>
    <xf numFmtId="0" fontId="6" fillId="4" borderId="15" xfId="0" applyFont="1" applyFill="1" applyBorder="1"/>
    <xf numFmtId="1" fontId="6" fillId="4" borderId="16" xfId="0" applyNumberFormat="1" applyFont="1" applyFill="1" applyBorder="1"/>
    <xf numFmtId="0" fontId="6" fillId="4" borderId="16" xfId="0" applyFont="1" applyFill="1" applyBorder="1"/>
    <xf numFmtId="9" fontId="6" fillId="4" borderId="16" xfId="1" applyFont="1" applyFill="1" applyBorder="1"/>
    <xf numFmtId="0" fontId="6" fillId="4" borderId="0" xfId="0" applyFont="1" applyFill="1"/>
    <xf numFmtId="0" fontId="6" fillId="4" borderId="17" xfId="0" applyFont="1" applyFill="1" applyBorder="1"/>
    <xf numFmtId="0" fontId="0" fillId="5" borderId="15" xfId="0" applyFill="1" applyBorder="1"/>
    <xf numFmtId="0" fontId="0" fillId="5" borderId="16" xfId="0" applyFill="1" applyBorder="1"/>
    <xf numFmtId="9" fontId="0" fillId="5" borderId="16" xfId="1" applyFont="1" applyFill="1" applyBorder="1"/>
    <xf numFmtId="1" fontId="0" fillId="5" borderId="16" xfId="1" applyNumberFormat="1" applyFont="1" applyFill="1" applyBorder="1"/>
    <xf numFmtId="2" fontId="0" fillId="5" borderId="16" xfId="0" applyNumberFormat="1" applyFill="1" applyBorder="1"/>
    <xf numFmtId="10" fontId="0" fillId="5" borderId="16" xfId="1" applyNumberFormat="1" applyFont="1" applyFill="1" applyBorder="1"/>
    <xf numFmtId="9" fontId="0" fillId="5" borderId="17" xfId="1" applyFont="1" applyFill="1" applyBorder="1"/>
    <xf numFmtId="0" fontId="0" fillId="5" borderId="18" xfId="0" applyFill="1" applyBorder="1"/>
    <xf numFmtId="0" fontId="0" fillId="5" borderId="19" xfId="0" applyFill="1" applyBorder="1"/>
    <xf numFmtId="9" fontId="0" fillId="5" borderId="19" xfId="1" applyFont="1" applyFill="1" applyBorder="1"/>
    <xf numFmtId="1" fontId="0" fillId="5" borderId="19" xfId="1" applyNumberFormat="1" applyFont="1" applyFill="1" applyBorder="1"/>
    <xf numFmtId="2" fontId="0" fillId="5" borderId="19" xfId="0" applyNumberFormat="1" applyFill="1" applyBorder="1"/>
    <xf numFmtId="10" fontId="0" fillId="5" borderId="19" xfId="1" applyNumberFormat="1" applyFont="1" applyFill="1" applyBorder="1"/>
    <xf numFmtId="9" fontId="0" fillId="5" borderId="20" xfId="1" applyFont="1" applyFill="1" applyBorder="1"/>
    <xf numFmtId="0" fontId="0" fillId="6" borderId="16" xfId="0" applyFill="1" applyBorder="1"/>
    <xf numFmtId="9" fontId="0" fillId="6" borderId="16" xfId="1" applyFont="1" applyFill="1" applyBorder="1"/>
    <xf numFmtId="0" fontId="0" fillId="7" borderId="16" xfId="0" applyFill="1" applyBorder="1"/>
    <xf numFmtId="9" fontId="0" fillId="7" borderId="16" xfId="1" applyFont="1" applyFill="1" applyBorder="1"/>
    <xf numFmtId="0" fontId="0" fillId="0" borderId="16" xfId="0" applyBorder="1"/>
    <xf numFmtId="9" fontId="0" fillId="0" borderId="16" xfId="1" applyFont="1" applyBorder="1"/>
    <xf numFmtId="0" fontId="6" fillId="4" borderId="21" xfId="0" applyFont="1" applyFill="1" applyBorder="1"/>
    <xf numFmtId="0" fontId="6" fillId="4" borderId="22" xfId="0" applyFont="1" applyFill="1" applyBorder="1"/>
    <xf numFmtId="0" fontId="0" fillId="5" borderId="0" xfId="0" applyFill="1"/>
    <xf numFmtId="9" fontId="0" fillId="5" borderId="0" xfId="1" applyFont="1" applyFill="1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6" borderId="19" xfId="0" applyFill="1" applyBorder="1"/>
    <xf numFmtId="9" fontId="0" fillId="6" borderId="19" xfId="1" applyFont="1" applyFill="1" applyBorder="1"/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8" borderId="0" xfId="0" applyFill="1"/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9" fontId="4" fillId="3" borderId="0" xfId="1" applyFont="1" applyFill="1"/>
    <xf numFmtId="9" fontId="4" fillId="3" borderId="9" xfId="1" applyFont="1" applyFill="1" applyBorder="1"/>
    <xf numFmtId="0" fontId="0" fillId="9" borderId="0" xfId="0" applyFill="1"/>
    <xf numFmtId="9" fontId="0" fillId="9" borderId="0" xfId="1" applyFont="1" applyFill="1"/>
    <xf numFmtId="164" fontId="0" fillId="9" borderId="0" xfId="0" applyNumberFormat="1" applyFill="1"/>
    <xf numFmtId="0" fontId="0" fillId="0" borderId="15" xfId="0" applyBorder="1"/>
    <xf numFmtId="9" fontId="0" fillId="5" borderId="0" xfId="1" applyFont="1" applyFill="1" applyBorder="1"/>
    <xf numFmtId="1" fontId="0" fillId="5" borderId="0" xfId="1" applyNumberFormat="1" applyFont="1" applyFill="1" applyBorder="1"/>
    <xf numFmtId="2" fontId="0" fillId="5" borderId="0" xfId="0" applyNumberFormat="1" applyFill="1"/>
    <xf numFmtId="10" fontId="0" fillId="5" borderId="0" xfId="1" applyNumberFormat="1" applyFont="1" applyFill="1" applyBorder="1"/>
    <xf numFmtId="9" fontId="0" fillId="0" borderId="17" xfId="1" applyFont="1" applyBorder="1"/>
    <xf numFmtId="9" fontId="0" fillId="0" borderId="0" xfId="1" applyFont="1" applyBorder="1"/>
  </cellXfs>
  <cellStyles count="2">
    <cellStyle name="Normal" xfId="0" builtinId="0"/>
    <cellStyle name="Pourcentage" xfId="1" builtinId="5"/>
  </cellStyles>
  <dxfs count="72">
    <dxf>
      <numFmt numFmtId="13" formatCode="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  <fill>
        <patternFill patternType="solid">
          <fgColor indexed="64"/>
          <bgColor theme="5" tint="0.59999389629810485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2" formatCode="0.00"/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Expédition!$I$552</c:f>
              <c:strCache>
                <c:ptCount val="1"/>
                <c:pt idx="0">
                  <c:v>Stand Alone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A1C-4D09-8169-210A7CCC4C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A1C-4D09-8169-210A7CCC4C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1C-4D09-8169-210A7CCC4C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A1C-4D09-8169-210A7CCC4C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A1C-4D09-8169-210A7CCC4C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A1C-4D09-8169-210A7CCC4C1E}"/>
              </c:ext>
            </c:extLst>
          </c:dPt>
          <c:dLbls>
            <c:dLbl>
              <c:idx val="0"/>
              <c:layout>
                <c:manualLayout>
                  <c:x val="8.8303885029467649E-2"/>
                  <c:y val="0.38447352766210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1C-4D09-8169-210A7CCC4C1E}"/>
                </c:ext>
              </c:extLst>
            </c:dLbl>
            <c:dLbl>
              <c:idx val="1"/>
              <c:layout>
                <c:manualLayout>
                  <c:x val="6.0960506541354577E-2"/>
                  <c:y val="-4.1602464206596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C-4D09-8169-210A7CCC4C1E}"/>
                </c:ext>
              </c:extLst>
            </c:dLbl>
            <c:dLbl>
              <c:idx val="2"/>
              <c:layout>
                <c:manualLayout>
                  <c:x val="1.1111111111111112E-2"/>
                  <c:y val="0.1759259259259259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1C-4D09-8169-210A7CCC4C1E}"/>
                </c:ext>
              </c:extLst>
            </c:dLbl>
            <c:dLbl>
              <c:idx val="3"/>
              <c:layout>
                <c:manualLayout>
                  <c:x val="-0.15657955289743919"/>
                  <c:y val="0.361228891654470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C-4D09-8169-210A7CCC4C1E}"/>
                </c:ext>
              </c:extLst>
            </c:dLbl>
            <c:dLbl>
              <c:idx val="4"/>
              <c:layout>
                <c:manualLayout>
                  <c:x val="-0.21915045581967041"/>
                  <c:y val="0.1343930540906486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1C-4D09-8169-210A7CCC4C1E}"/>
                </c:ext>
              </c:extLst>
            </c:dLbl>
            <c:dLbl>
              <c:idx val="5"/>
              <c:layout>
                <c:manualLayout>
                  <c:x val="0.38172133802141295"/>
                  <c:y val="0.1899541245898767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1C-4D09-8169-210A7CCC4C1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Expédition!$H$553:$H$558</c:f>
              <c:strCache>
                <c:ptCount val="6"/>
                <c:pt idx="0">
                  <c:v>Coût d'ouverture</c:v>
                </c:pt>
                <c:pt idx="1">
                  <c:v>Coût de transport</c:v>
                </c:pt>
                <c:pt idx="2">
                  <c:v>Coût de stockage « cyclique » retailer</c:v>
                </c:pt>
                <c:pt idx="3">
                  <c:v>Coût de commande et stockage  DC</c:v>
                </c:pt>
                <c:pt idx="4">
                  <c:v>Safety stock retailer</c:v>
                </c:pt>
                <c:pt idx="5">
                  <c:v>Safety stock DC</c:v>
                </c:pt>
              </c:strCache>
            </c:strRef>
          </c:cat>
          <c:val>
            <c:numRef>
              <c:f>Expédition!$I$553:$I$558</c:f>
              <c:numCache>
                <c:formatCode>0.0%</c:formatCode>
                <c:ptCount val="6"/>
                <c:pt idx="0">
                  <c:v>0.23118353632444238</c:v>
                </c:pt>
                <c:pt idx="1">
                  <c:v>0.33970232469414235</c:v>
                </c:pt>
                <c:pt idx="2">
                  <c:v>0.29592824690212094</c:v>
                </c:pt>
                <c:pt idx="3">
                  <c:v>7.6338395441503892E-2</c:v>
                </c:pt>
                <c:pt idx="4">
                  <c:v>2.3398243087651694E-2</c:v>
                </c:pt>
                <c:pt idx="5">
                  <c:v>3.3449253542307045E-2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C-4D09-8169-210A7CCC4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Expédition!$J$560</c:f>
              <c:strCache>
                <c:ptCount val="1"/>
                <c:pt idx="0">
                  <c:v>Cooperation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7A-49FE-8FD5-DD1DB26305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C7A-49FE-8FD5-DD1DB26305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7A-49FE-8FD5-DD1DB26305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C7A-49FE-8FD5-DD1DB26305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7A-49FE-8FD5-DD1DB263057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C7A-49FE-8FD5-DD1DB2630579}"/>
              </c:ext>
            </c:extLst>
          </c:dPt>
          <c:dLbls>
            <c:dLbl>
              <c:idx val="0"/>
              <c:layout>
                <c:manualLayout>
                  <c:x val="8.6109171682499375E-2"/>
                  <c:y val="0.305732418988113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7A-49FE-8FD5-DD1DB2630579}"/>
                </c:ext>
              </c:extLst>
            </c:dLbl>
            <c:dLbl>
              <c:idx val="1"/>
              <c:layout>
                <c:manualLayout>
                  <c:x val="8.6177875226923981E-2"/>
                  <c:y val="-6.01154001963482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A-49FE-8FD5-DD1DB2630579}"/>
                </c:ext>
              </c:extLst>
            </c:dLbl>
            <c:dLbl>
              <c:idx val="2"/>
              <c:layout>
                <c:manualLayout>
                  <c:x val="3.3333333333333333E-2"/>
                  <c:y val="0.194444444444444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7A-49FE-8FD5-DD1DB2630579}"/>
                </c:ext>
              </c:extLst>
            </c:dLbl>
            <c:dLbl>
              <c:idx val="3"/>
              <c:layout>
                <c:manualLayout>
                  <c:x val="-8.6756166526014034E-2"/>
                  <c:y val="0.34268365674828377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162051618547683"/>
                      <c:h val="0.187456984543598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C7A-49FE-8FD5-DD1DB2630579}"/>
                </c:ext>
              </c:extLst>
            </c:dLbl>
            <c:dLbl>
              <c:idx val="4"/>
              <c:layout>
                <c:manualLayout>
                  <c:x val="-0.16672391962035385"/>
                  <c:y val="8.804337908709024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31387751531058616"/>
                      <c:h val="0.131046952464275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C7A-49FE-8FD5-DD1DB2630579}"/>
                </c:ext>
              </c:extLst>
            </c:dLbl>
            <c:dLbl>
              <c:idx val="5"/>
              <c:layout>
                <c:manualLayout>
                  <c:x val="0.36946435959872742"/>
                  <c:y val="0.118186662189830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19766250412162"/>
                      <c:h val="0.154178968843406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C7A-49FE-8FD5-DD1DB263057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Expédition!$H$561:$H$566</c:f>
              <c:strCache>
                <c:ptCount val="6"/>
                <c:pt idx="0">
                  <c:v>Coût d'ouverture (-26%)</c:v>
                </c:pt>
                <c:pt idx="1">
                  <c:v>Coût de transport (-28%)</c:v>
                </c:pt>
                <c:pt idx="2">
                  <c:v>Coût de stockage « cyclique » retailer (-38%)</c:v>
                </c:pt>
                <c:pt idx="3">
                  <c:v>Coût de commande et stockage  DC (+13%)</c:v>
                </c:pt>
                <c:pt idx="4">
                  <c:v>Safety stock retailer (-50%)</c:v>
                </c:pt>
                <c:pt idx="5">
                  <c:v>Safety stock DC (-44%)</c:v>
                </c:pt>
              </c:strCache>
            </c:strRef>
          </c:cat>
          <c:val>
            <c:numRef>
              <c:f>Expédition!$J$561:$J$566</c:f>
              <c:numCache>
                <c:formatCode>0.0%</c:formatCode>
                <c:ptCount val="6"/>
                <c:pt idx="0">
                  <c:v>0.23943821963736447</c:v>
                </c:pt>
                <c:pt idx="1">
                  <c:v>0.34071951958697222</c:v>
                </c:pt>
                <c:pt idx="2">
                  <c:v>0.25649283286741459</c:v>
                </c:pt>
                <c:pt idx="3">
                  <c:v>0.12058049720704543</c:v>
                </c:pt>
                <c:pt idx="4">
                  <c:v>1.6373601502476055E-2</c:v>
                </c:pt>
                <c:pt idx="5">
                  <c:v>2.6395329192307204E-2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7A-49FE-8FD5-DD1DB2630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654465</xdr:colOff>
      <xdr:row>553</xdr:row>
      <xdr:rowOff>112368</xdr:rowOff>
    </xdr:from>
    <xdr:to>
      <xdr:col>16</xdr:col>
      <xdr:colOff>451816</xdr:colOff>
      <xdr:row>567</xdr:row>
      <xdr:rowOff>46107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15A61F0-C8E8-C868-5838-783ED4187D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413716</xdr:colOff>
      <xdr:row>553</xdr:row>
      <xdr:rowOff>112368</xdr:rowOff>
    </xdr:from>
    <xdr:to>
      <xdr:col>24</xdr:col>
      <xdr:colOff>108916</xdr:colOff>
      <xdr:row>567</xdr:row>
      <xdr:rowOff>46107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68C863B-04FC-BD2A-EC29-9CD604C6F2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172154</xdr:colOff>
      <xdr:row>554</xdr:row>
      <xdr:rowOff>104129</xdr:rowOff>
    </xdr:from>
    <xdr:to>
      <xdr:col>19</xdr:col>
      <xdr:colOff>322345</xdr:colOff>
      <xdr:row>554</xdr:row>
      <xdr:rowOff>133029</xdr:rowOff>
    </xdr:to>
    <xdr:cxnSp macro="">
      <xdr:nvCxnSpPr>
        <xdr:cNvPr id="4" name="Connecteur : en arc 3">
          <a:extLst>
            <a:ext uri="{FF2B5EF4-FFF2-40B4-BE49-F238E27FC236}">
              <a16:creationId xmlns:a16="http://schemas.microsoft.com/office/drawing/2014/main" id="{BA2E064D-6886-4775-B7A7-E5A54B27B07E}"/>
            </a:ext>
          </a:extLst>
        </xdr:cNvPr>
        <xdr:cNvCxnSpPr/>
      </xdr:nvCxnSpPr>
      <xdr:spPr>
        <a:xfrm flipV="1">
          <a:off x="13983404" y="102318645"/>
          <a:ext cx="3565876" cy="28900"/>
        </a:xfrm>
        <a:prstGeom prst="curvedConnector3">
          <a:avLst>
            <a:gd name="adj1" fmla="val 16157"/>
          </a:avLst>
        </a:prstGeom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572656</xdr:colOff>
      <xdr:row>553</xdr:row>
      <xdr:rowOff>176411</xdr:rowOff>
    </xdr:from>
    <xdr:to>
      <xdr:col>19</xdr:col>
      <xdr:colOff>275497</xdr:colOff>
      <xdr:row>555</xdr:row>
      <xdr:rowOff>32767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FFD411A0-A831-4465-A266-5891AFCAD08B}"/>
            </a:ext>
          </a:extLst>
        </xdr:cNvPr>
        <xdr:cNvSpPr/>
      </xdr:nvSpPr>
      <xdr:spPr>
        <a:xfrm>
          <a:off x="17190196" y="102186088"/>
          <a:ext cx="312236" cy="266034"/>
        </a:xfrm>
        <a:prstGeom prst="rightArrow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693551</xdr:colOff>
      <xdr:row>554</xdr:row>
      <xdr:rowOff>676</xdr:rowOff>
    </xdr:from>
    <xdr:to>
      <xdr:col>16</xdr:col>
      <xdr:colOff>510835</xdr:colOff>
      <xdr:row>555</xdr:row>
      <xdr:rowOff>15363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8B03730F-5B01-46BB-93B3-A34927D4E6FE}"/>
            </a:ext>
          </a:extLst>
        </xdr:cNvPr>
        <xdr:cNvSpPr txBox="1"/>
      </xdr:nvSpPr>
      <xdr:spPr>
        <a:xfrm>
          <a:off x="15238786" y="103528088"/>
          <a:ext cx="676402" cy="2163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-28,55%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ivio\Downloads\M&#233;moire%20-%20R&#233;sultats%20Analyses\Resultats_Modele_StockMoyen_Backup.xlsx" TargetMode="External"/><Relationship Id="rId1" Type="http://schemas.openxmlformats.org/officeDocument/2006/relationships/externalLinkPath" Target="Resultats_Modele_StockMoyen_Back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"/>
      <sheetName val="COOP"/>
      <sheetName val="STOCK"/>
      <sheetName val="BASE NUAGE"/>
      <sheetName val="MOYENNE NUAGE"/>
      <sheetName val="COMPARAISON"/>
      <sheetName val="CARTE RESEA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2" xr16:uid="{4BC243FD-9636-4481-919C-7CB8F2179894}" autoFormatId="16" applyNumberFormats="0" applyBorderFormats="0" applyFontFormats="0" applyPatternFormats="0" applyAlignmentFormats="0" applyWidthHeightFormats="0">
  <queryTableRefresh nextId="18">
    <queryTableFields count="17">
      <queryTableField id="1" name="Map" tableColumnId="1"/>
      <queryTableField id="2" name="CapPercent" tableColumnId="2"/>
      <queryTableField id="3" name="Fd" tableColumnId="3"/>
      <queryTableField id="4" name="Scenario" tableColumnId="4"/>
      <queryTableField id="5" name="TotalCost" tableColumnId="5"/>
      <queryTableField id="6" name="OpenCost" tableColumnId="6"/>
      <queryTableField id="7" name="TransCost" tableColumnId="7"/>
      <queryTableField id="8" name="StockRCost" tableColumnId="8"/>
      <queryTableField id="9" name="StockDCCost" tableColumnId="9"/>
      <queryTableField id="10" name="SafetyRCost" tableColumnId="10"/>
      <queryTableField id="11" name="SafetyDCCost" tableColumnId="11"/>
      <queryTableField id="12" name="NbDC" tableColumnId="12"/>
      <queryTableField id="13" name="Loading Rate" tableColumnId="13"/>
      <queryTableField id="14" name="Synergie" tableColumnId="14"/>
      <queryTableField id="15" name="Tps RUN" tableColumnId="15"/>
      <queryTableField id="16" name="GAP" tableColumnId="16"/>
      <queryTableField id="17" name="COOP vs SA " tableColumnId="1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BBA27E79-1A4B-4959-9001-BA46E6A55244}" autoFormatId="16" applyNumberFormats="0" applyBorderFormats="0" applyFontFormats="0" applyPatternFormats="0" applyAlignmentFormats="0" applyWidthHeightFormats="0">
  <queryTableRefresh nextId="18">
    <queryTableFields count="17">
      <queryTableField id="1" name="Map" tableColumnId="1"/>
      <queryTableField id="2" name="CapPercent" tableColumnId="2"/>
      <queryTableField id="3" name="Fd" tableColumnId="3"/>
      <queryTableField id="4" name="Scenario" tableColumnId="4"/>
      <queryTableField id="5" name="TotalCost" tableColumnId="5"/>
      <queryTableField id="6" name="OpenCost" tableColumnId="6"/>
      <queryTableField id="7" name="TransCost" tableColumnId="7"/>
      <queryTableField id="8" name="StockRCost" tableColumnId="8"/>
      <queryTableField id="9" name="StockDCCost" tableColumnId="9"/>
      <queryTableField id="10" name="SafetyRCost" tableColumnId="10"/>
      <queryTableField id="11" name="SafetyDCCost" tableColumnId="11"/>
      <queryTableField id="12" name="NbDC" tableColumnId="12"/>
      <queryTableField id="13" name="Loading Rate" tableColumnId="13"/>
      <queryTableField id="14" name="Synergie" tableColumnId="14"/>
      <queryTableField id="15" name="Tps RUN" tableColumnId="15"/>
      <queryTableField id="16" name="GAP" tableColumnId="16"/>
      <queryTableField id="17" name="COOP vs SA 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70E0E34-43C9-412C-A2C4-C87766D2D736}" name="Expédition___STAND_ALONE" displayName="Expédition___STAND_ALONE" ref="A1:Q361" tableType="queryTable" totalsRowShown="0">
  <autoFilter ref="A1:Q361" xr:uid="{170E0E34-43C9-412C-A2C4-C87766D2D736}"/>
  <tableColumns count="17">
    <tableColumn id="1" xr3:uid="{49374063-F9D9-4381-B61F-B66FE327F5C5}" uniqueName="1" name="Map" queryTableFieldId="1"/>
    <tableColumn id="2" xr3:uid="{6A810D76-A4CA-438C-89A5-5809C405E592}" uniqueName="2" name="CapPercent" queryTableFieldId="2"/>
    <tableColumn id="3" xr3:uid="{D4BE0EDC-B856-485D-804D-E66EE9296245}" uniqueName="3" name="Fd" queryTableFieldId="3"/>
    <tableColumn id="4" xr3:uid="{3FA7D811-C4D2-466E-9E35-38A3F1AC5D3C}" uniqueName="4" name="Scenario" queryTableFieldId="4"/>
    <tableColumn id="5" xr3:uid="{8DAA648E-B3D1-41C9-A515-5D4AAE67CADD}" uniqueName="5" name="TotalCost" queryTableFieldId="5"/>
    <tableColumn id="6" xr3:uid="{F8D2ED7A-1C13-4270-9043-12F125B0DD89}" uniqueName="6" name="OpenCost" queryTableFieldId="6"/>
    <tableColumn id="7" xr3:uid="{764AD0E3-1331-489E-86F7-B9CF51981C24}" uniqueName="7" name="TransCost" queryTableFieldId="7"/>
    <tableColumn id="8" xr3:uid="{DF0E4347-4F3C-4002-A1D2-F7B68712A360}" uniqueName="8" name="StockRCost" queryTableFieldId="8"/>
    <tableColumn id="9" xr3:uid="{766E13AB-50D0-4438-84D5-E5A3091D88C1}" uniqueName="9" name="StockDCCost" queryTableFieldId="9"/>
    <tableColumn id="10" xr3:uid="{7BFB0E60-9DE9-48D6-8B74-CE0139052DA9}" uniqueName="10" name="SafetyRCost" queryTableFieldId="10"/>
    <tableColumn id="11" xr3:uid="{60ED0FB1-0458-47B1-90D5-03004DC85F0C}" uniqueName="11" name="SafetyDCCost" queryTableFieldId="11"/>
    <tableColumn id="12" xr3:uid="{3863E78D-CE14-4779-A527-AB1BFE12CBAB}" uniqueName="12" name="NbDC" queryTableFieldId="12"/>
    <tableColumn id="13" xr3:uid="{88498593-E416-48D3-8855-E529744472CA}" uniqueName="13" name="Loading Rate" queryTableFieldId="13"/>
    <tableColumn id="14" xr3:uid="{053631DE-7CAF-4E00-A5B1-240B349C5BA2}" uniqueName="14" name="Synergie" queryTableFieldId="14"/>
    <tableColumn id="15" xr3:uid="{881BD478-39B2-4CDD-96A3-EEC5B4E3F6BD}" uniqueName="15" name="Tps RUN" queryTableFieldId="15"/>
    <tableColumn id="16" xr3:uid="{E9F113D1-5E45-41ED-AC83-FB0E89653696}" uniqueName="16" name="GAP" queryTableFieldId="16"/>
    <tableColumn id="17" xr3:uid="{C50F3879-CD6A-4156-8AEE-443423B3ABC5}" uniqueName="17" name="COOP vs SA " queryTableFieldId="1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1423C36-89DA-4F4C-A25A-D0B7AF3E8406}" name="Expédition___COOP" displayName="Expédition___COOP" ref="A1:Q181" tableType="queryTable" totalsRowShown="0">
  <autoFilter ref="A1:Q181" xr:uid="{11423C36-89DA-4F4C-A25A-D0B7AF3E8406}"/>
  <tableColumns count="17">
    <tableColumn id="1" xr3:uid="{8009AAAD-93D5-440A-AD42-83A1E8067D81}" uniqueName="1" name="Map" queryTableFieldId="1"/>
    <tableColumn id="2" xr3:uid="{9A0040A2-A302-4DB6-8EF1-422E37DB715E}" uniqueName="2" name="CapPercent" queryTableFieldId="2"/>
    <tableColumn id="3" xr3:uid="{4007020B-4A7A-400E-BB1D-3D50DD83BD9F}" uniqueName="3" name="Fd" queryTableFieldId="3"/>
    <tableColumn id="4" xr3:uid="{F3C5F5E0-DEA5-4701-B806-2808013FD7AA}" uniqueName="4" name="Scenario" queryTableFieldId="4"/>
    <tableColumn id="5" xr3:uid="{E50A35BB-AE27-4E8A-8CC5-CE740C77546E}" uniqueName="5" name="TotalCost" queryTableFieldId="5"/>
    <tableColumn id="6" xr3:uid="{7405FE26-B7C5-4936-9FFB-C548858DBDC7}" uniqueName="6" name="OpenCost" queryTableFieldId="6"/>
    <tableColumn id="7" xr3:uid="{1B567CD4-6BE0-4289-A08C-68CA2E28A3F1}" uniqueName="7" name="TransCost" queryTableFieldId="7"/>
    <tableColumn id="8" xr3:uid="{30BAB61D-67CD-4634-9284-1BF73C6D1680}" uniqueName="8" name="StockRCost" queryTableFieldId="8"/>
    <tableColumn id="9" xr3:uid="{17C74ACF-D056-4CD6-8549-18989BB04B79}" uniqueName="9" name="StockDCCost" queryTableFieldId="9"/>
    <tableColumn id="10" xr3:uid="{E56EDFEB-2EB4-4B06-8810-FFE6762A4F81}" uniqueName="10" name="SafetyRCost" queryTableFieldId="10"/>
    <tableColumn id="11" xr3:uid="{E0735D7D-37FC-4059-A744-FF2E6EC2AA5A}" uniqueName="11" name="SafetyDCCost" queryTableFieldId="11"/>
    <tableColumn id="12" xr3:uid="{35B0D779-6286-4A85-B04C-CB902DE702ED}" uniqueName="12" name="NbDC" queryTableFieldId="12"/>
    <tableColumn id="13" xr3:uid="{7EAEBB16-769E-489F-80AB-F2B00A25E6EB}" uniqueName="13" name="Loading Rate" queryTableFieldId="13"/>
    <tableColumn id="14" xr3:uid="{4C85D211-F15D-43FB-84C5-4153493F4999}" uniqueName="14" name="Synergie" queryTableFieldId="14"/>
    <tableColumn id="15" xr3:uid="{15877908-1513-4DF6-9745-E276DB9A1D02}" uniqueName="15" name="Tps RUN" queryTableFieldId="15"/>
    <tableColumn id="16" xr3:uid="{BF4891B0-7E80-4B8E-91F8-30663C9CAD3C}" uniqueName="16" name="GAP" queryTableFieldId="16"/>
    <tableColumn id="17" xr3:uid="{31F8EB3B-D106-460C-8C53-0FFA8B764112}" uniqueName="17" name="COOP vs SA " queryTableFieldId="1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44E4E5-4049-4F5E-83AC-5851404BE6E9}" name="Tableau2" displayName="Tableau2" ref="A3:P543" totalsRowShown="0" headerRowDxfId="71">
  <autoFilter ref="A3:P543" xr:uid="{4A44E4E5-4049-4F5E-83AC-5851404BE6E9}"/>
  <tableColumns count="16">
    <tableColumn id="1" xr3:uid="{8D0FDAFA-6657-4052-B2FA-DC11197B32AE}" name="Map"/>
    <tableColumn id="2" xr3:uid="{B84780F3-CED1-449A-9CBC-07A5AE537400}" name="CapPercent"/>
    <tableColumn id="3" xr3:uid="{8D7EDDE3-5599-4724-BB76-51BC4860DB02}" name="Fd"/>
    <tableColumn id="4" xr3:uid="{60D4C33A-BCD1-4409-A10A-13D66F5B6BEE}" name="Scenario" dataDxfId="70"/>
    <tableColumn id="5" xr3:uid="{0374551A-7D7E-4443-B7E0-F637BFFF6B09}" name="TotalCost" dataDxfId="69"/>
    <tableColumn id="6" xr3:uid="{5FAC598C-BC45-4630-A3CC-D82A3C451255}" name="OpenCost" dataDxfId="68"/>
    <tableColumn id="7" xr3:uid="{00850F79-9E57-4450-991F-F74F84016915}" name="TransCost" dataDxfId="67"/>
    <tableColumn id="8" xr3:uid="{F988AE29-6DDC-4701-9418-AFD58244E59E}" name="StockRCost" dataDxfId="66"/>
    <tableColumn id="9" xr3:uid="{F60626DD-456D-4BB5-8BCB-BF76A9D0A19C}" name="StockDCCost" dataDxfId="65"/>
    <tableColumn id="10" xr3:uid="{D9479551-5C1D-403A-B472-D01BF17B0706}" name="SafetyRCost" dataDxfId="64"/>
    <tableColumn id="11" xr3:uid="{3F021729-24D1-43D1-AB22-79E3285F416D}" name="SafetyDCCost" dataDxfId="63"/>
    <tableColumn id="12" xr3:uid="{BB50A4BA-50FB-435E-99FE-ED179F65A130}" name="NbDC" dataDxfId="62"/>
    <tableColumn id="13" xr3:uid="{82A7623A-AA5A-4F79-B38B-1F6714C2746C}" name="Loading Rate" dataDxfId="61" dataCellStyle="Pourcentage"/>
    <tableColumn id="14" xr3:uid="{771507CA-EA83-4226-9A91-6FB4BBDDF752}" name="Synergie" dataDxfId="60" dataCellStyle="Pourcentage">
      <calculatedColumnFormula array="1">IF($D4=3,(INDEX($E:$E,ROW()-2)+INDEX($E:$E,ROW()-1)-$E4)/(INDEX($E:$E,ROW()-2)+INDEX($E:$E,ROW()-1)),"")</calculatedColumnFormula>
    </tableColumn>
    <tableColumn id="15" xr3:uid="{B8438811-6E34-430F-9E58-505DFD5DE3D1}" name="Tps RUN" dataDxfId="59"/>
    <tableColumn id="16" xr3:uid="{B403C6E9-74BE-44CD-A23C-B967E4169464}" name="GAP" dataDxfId="58" dataCellStyle="Pourcenta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65797F-EAF4-49ED-8D6F-1D827F8ADB39}" name="Tableau4" displayName="Tableau4" ref="A2:V782" totalsRowShown="0" headerRowDxfId="57" tableBorderDxfId="56">
  <autoFilter ref="A2:V782" xr:uid="{1865797F-EAF4-49ED-8D6F-1D827F8ADB39}"/>
  <sortState xmlns:xlrd2="http://schemas.microsoft.com/office/spreadsheetml/2017/richdata2" ref="A3:V782">
    <sortCondition ref="A2:A782"/>
  </sortState>
  <tableColumns count="22">
    <tableColumn id="1" xr3:uid="{F52BA3D2-6BA8-4D95-AE53-0D7B6B852DD8}" name="Map" dataDxfId="55"/>
    <tableColumn id="2" xr3:uid="{8F767F9F-4044-4CC3-9DFA-B6F8713C7680}" name="Cap%" dataDxfId="54"/>
    <tableColumn id="3" xr3:uid="{2D707705-737F-403F-83D0-9635C18DBABD}" name="Fd" dataDxfId="53"/>
    <tableColumn id="4" xr3:uid="{6FB25492-5BBA-44BE-BBB1-6F2A239AB485}" name="Part fixe cible" dataDxfId="52" dataCellStyle="Pourcentage"/>
    <tableColumn id="5" xr3:uid="{1FDBB79B-73D0-4DFD-A7B0-2DCD771A47DD}" name="Cope" dataDxfId="51" dataCellStyle="Pourcentage"/>
    <tableColumn id="6" xr3:uid="{76B7B6D2-D354-4CD2-8202-E7C7D4F145DD}" name="Scénario" dataDxfId="50"/>
    <tableColumn id="7" xr3:uid="{A8E163F7-D945-4684-8545-AC8302904748}" name="Coût total" dataDxfId="49"/>
    <tableColumn id="8" xr3:uid="{0D3C6806-8086-457C-8CAC-25CB47FF487E}" name="Coût d’ouverture total" dataDxfId="48"/>
    <tableColumn id="9" xr3:uid="{EB6BF3B6-B6C1-445D-8309-47ADD5F8CB27}" name="Coût fixe d’ouverture" dataDxfId="47"/>
    <tableColumn id="10" xr3:uid="{07695BFC-9DD1-420F-B420-1370FDBBD9A6}" name="Coût variable d’ouverture" dataDxfId="46"/>
    <tableColumn id="11" xr3:uid="{AE7EF7C6-7AF2-42E5-8BB3-2E468DDC216A}" name="Part fixe observée" dataDxfId="45" dataCellStyle="Pourcentage"/>
    <tableColumn id="12" xr3:uid="{F1BA5260-A4F6-4D0E-AFB0-DF2AB31B8FF2}" name="Expédition observé" dataDxfId="44"/>
    <tableColumn id="13" xr3:uid="{5390BD27-1F2B-4D14-8305-C4D4397B6AC1}" name="Coût de transport" dataDxfId="43"/>
    <tableColumn id="14" xr3:uid="{56753967-E6DB-47DF-97CF-09FD103B71F6}" name="Coût de stockage retailers" dataDxfId="42"/>
    <tableColumn id="15" xr3:uid="{A73AEFCC-7F9E-4CD3-B09A-0F80C45B3D6C}" name="Coût de stockage DC" dataDxfId="41"/>
    <tableColumn id="16" xr3:uid="{1272C14D-1709-4FA0-B905-28B508E9A68E}" name="Coût de stock de sécurité retailers" dataDxfId="40"/>
    <tableColumn id="17" xr3:uid="{E559AEC4-3AD3-46B4-A4D1-F507CA2A2DF7}" name="Coût de stock de sécurité DC" dataDxfId="39"/>
    <tableColumn id="18" xr3:uid="{2979177B-2F96-4743-A210-1C03A8CD4481}" name="Nombre de DC ouverts" dataDxfId="38"/>
    <tableColumn id="19" xr3:uid="{48CBB292-9090-4C31-8560-6C6AB0863889}" name="Taux de chargement moyen" dataDxfId="37" dataCellStyle="Pourcentage"/>
    <tableColumn id="20" xr3:uid="{66BFCBA5-0D93-4592-A667-F6658804BC16}" name="Temps de résolution (s)" dataDxfId="36"/>
    <tableColumn id="21" xr3:uid="{7852747D-B8AF-4E93-A261-DC3FE4619D52}" name="Gap" dataDxfId="35" dataCellStyle="Pourcentage"/>
    <tableColumn id="22" xr3:uid="{AA254355-C7F9-4639-A368-28FBFEA5D2B5}" name="Synergie " dataDxfId="34" dataCellStyle="Pourcentage">
      <calculatedColumnFormula>IF($F3&lt;&gt;3,"",(
SUMIFS($G:$G,$A:$A,$A3,$B:$B,$B3,$C:$C,$C3,$D:$D,$D3,$E:$E,$E3,$F:$F,1)
+
SUMIFS($G:$G,$A:$A,$A3,$B:$B,$B3,$C:$C,$C3,$D:$D,$D3,$E:$E,$E3,$F:$F,2)
-
$G3
)
/
(
SUMIFS($G:$G,$A:$A,$A3,$B:$B,$B3,$C:$C,$C3,$D:$D,$D3,$E:$E,$E3,$F:$F,1)
+
SUMIFS($G:$G,$A:$A,$A3,$B:$B,$B3,$C:$C,$C3,$D:$D,$D3,$E:$E,$E3,$F:$F,2)
))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EC23E6E-A7C4-4D40-95D3-8A008D0C009F}" name="Tableau5" displayName="Tableau5" ref="A3:U55" totalsRowShown="0" headerRowDxfId="33" dataDxfId="31" headerRowBorderDxfId="32" tableBorderDxfId="30" dataCellStyle="Pourcentage">
  <autoFilter ref="A3:U55" xr:uid="{4EC23E6E-A7C4-4D40-95D3-8A008D0C009F}">
    <filterColumn colId="0">
      <filters>
        <filter val="40"/>
      </filters>
    </filterColumn>
  </autoFilter>
  <sortState xmlns:xlrd2="http://schemas.microsoft.com/office/spreadsheetml/2017/richdata2" ref="A4:U55">
    <sortCondition ref="G3:G55"/>
  </sortState>
  <tableColumns count="21">
    <tableColumn id="1" xr3:uid="{202D34EE-9302-48AB-A75A-564D8EEA7E65}" name="Cap%" dataDxfId="29"/>
    <tableColumn id="2" xr3:uid="{CE81BFB5-C67E-4F0C-B821-F02EE42F17D3}" name="Fd" dataDxfId="28"/>
    <tableColumn id="3" xr3:uid="{4E4689A3-2EA9-46A4-BACD-A881903E193F}" name="Part fixe cible" dataDxfId="27" dataCellStyle="Pourcentage"/>
    <tableColumn id="4" xr3:uid="{8EE31029-418E-4952-9158-FBC6A5F81F03}" name="Scénario" dataDxfId="26"/>
    <tableColumn id="5" xr3:uid="{8EDDF554-7544-4737-8E63-D97332F2CFBD}" name="COpe moyen">
      <calculatedColumnFormula>AVERAGEIFS(Tableau4[[#All],[Cope]],Tableau4[[#All],[Cap%]],A4,Tableau4[[#All],[Fd]],B4,Tableau4[[#All],[Part fixe cible]],C4,Tableau4[[#All],[Scénario]],D4)</calculatedColumnFormula>
    </tableColumn>
    <tableColumn id="6" xr3:uid="{81932047-537A-469F-A162-F5D5B617B671}" name="Coût total">
      <calculatedColumnFormula>AVERAGEIFS(Tableau4[[#All],[Coût total]],Tableau4[[#All],[Cap%]],A4,Tableau4[[#All],[Fd]],B4,Tableau4[[#All],[Part fixe cible]],C4,Tableau4[[#All],[Scénario]],D4)</calculatedColumnFormula>
    </tableColumn>
    <tableColumn id="7" xr3:uid="{8E7218DC-FE8B-42BF-A0DC-A23447FB7A7A}" name="Coût d’ouverture total">
      <calculatedColumnFormula>AVERAGEIFS(Tableau4[[#All],[Coût d’ouverture total]],Tableau4[[#All],[Cap%]],A4,Tableau4[[#All],[Fd]],B4,Tableau4[[#All],[Part fixe cible]],C4,Tableau4[[#All],[Scénario]],D4)</calculatedColumnFormula>
    </tableColumn>
    <tableColumn id="8" xr3:uid="{5EFC489D-8B68-467C-89EB-354CFE2555FE}" name="Coût fixe d’ouverture">
      <calculatedColumnFormula>AVERAGEIFS(Tableau4[[#All],[Coût fixe d’ouverture]],Tableau4[[#All],[Cap%]],A4,Tableau4[[#All],[Fd]],B4,Tableau4[[#All],[Part fixe cible]],C4,Tableau4[[#All],[Scénario]],D4)</calculatedColumnFormula>
    </tableColumn>
    <tableColumn id="9" xr3:uid="{198EA389-D53B-41AA-A2F5-B7256ED2288A}" name="Coût variable d’ouverture">
      <calculatedColumnFormula>AVERAGEIFS(Tableau4[[#All],[Coût variable d’ouverture]],Tableau4[[#All],[Cap%]],A4,Tableau4[[#All],[Fd]],B4,Tableau4[[#All],[Part fixe cible]],C4,Tableau4[[#All],[Scénario]],D4)</calculatedColumnFormula>
    </tableColumn>
    <tableColumn id="10" xr3:uid="{4C104D64-FF7C-4009-AFBD-B9AAC85F750A}" name="Part fixe observée" dataDxfId="25" dataCellStyle="Pourcentage">
      <calculatedColumnFormula>AVERAGEIFS(Tableau4[[#All],[Part fixe observée]],Tableau4[[#All],[Cap%]],A4,Tableau4[[#All],[Fd]],B4,Tableau4[[#All],[Part fixe cible]],C4,Tableau4[[#All],[Scénario]],D4)</calculatedColumnFormula>
    </tableColumn>
    <tableColumn id="11" xr3:uid="{A963F591-566B-41D6-B979-D61323E79D1A}" name="Expédition moyen">
      <calculatedColumnFormula>AVERAGEIFS(Tableau4[[#All],[Expédition observé]],Tableau4[[#All],[Cap%]],A4,Tableau4[[#All],[Fd]],B4,Tableau4[[#All],[Part fixe cible]],C4,Tableau4[[#All],[Scénario]],D4)</calculatedColumnFormula>
    </tableColumn>
    <tableColumn id="12" xr3:uid="{5AFDC6A2-CDC5-409D-9F73-1E5951A66741}" name="Coût de transport">
      <calculatedColumnFormula>AVERAGEIFS(Tableau4[[#All],[Coût de transport]],Tableau4[[#All],[Cap%]],A4,Tableau4[[#All],[Fd]],B4,Tableau4[[#All],[Part fixe cible]],C4,Tableau4[[#All],[Scénario]],D4)</calculatedColumnFormula>
    </tableColumn>
    <tableColumn id="13" xr3:uid="{E0BC4287-F3A1-495B-A911-A2B1A72E584D}" name="Coût de stockage retailers">
      <calculatedColumnFormula>AVERAGEIFS(Tableau4[[#All],[Coût de stockage retailers]],Tableau4[[#All],[Cap%]],A4,Tableau4[[#All],[Fd]],B4,Tableau4[[#All],[Part fixe cible]],C4,Tableau4[[#All],[Scénario]],D4)</calculatedColumnFormula>
    </tableColumn>
    <tableColumn id="14" xr3:uid="{D560656B-66B5-4CE0-B77B-26DBF31D54C8}" name="Coût de stockage DC">
      <calculatedColumnFormula>AVERAGEIFS(Tableau4[[#All],[Coût de stockage DC]],Tableau4[[#All],[Cap%]],A4,Tableau4[[#All],[Fd]],B4,Tableau4[[#All],[Part fixe cible]],C4,Tableau4[[#All],[Scénario]],D4)</calculatedColumnFormula>
    </tableColumn>
    <tableColumn id="15" xr3:uid="{56A649F7-9611-428D-9E1B-0FC06FE37B73}" name="Coût de stock de sécurité retailers">
      <calculatedColumnFormula>AVERAGEIFS(Tableau4[[#All],[Coût de stock de sécurité retailers]],Tableau4[[#All],[Cap%]],A4,Tableau4[[#All],[Fd]],B4,Tableau4[[#All],[Part fixe cible]],C4,Tableau4[[#All],[Scénario]],D4)</calculatedColumnFormula>
    </tableColumn>
    <tableColumn id="16" xr3:uid="{352EAD0B-C154-4E79-A559-CAA5ED99278D}" name="Coût de stock de sécurité DC">
      <calculatedColumnFormula>AVERAGEIFS(Tableau4[[#All],[Coût de stock de sécurité DC]],Tableau4[[#All],[Cap%]],A4,Tableau4[[#All],[Fd]],B4,Tableau4[[#All],[Part fixe cible]],C4,Tableau4[[#All],[Scénario]],D4)</calculatedColumnFormula>
    </tableColumn>
    <tableColumn id="17" xr3:uid="{3DBC65C3-F890-4034-9876-F7615EA45F68}" name="Nombre de DC ouverts">
      <calculatedColumnFormula>AVERAGEIFS(Tableau4[[#All],[Nombre de DC ouverts]],Tableau4[[#All],[Cap%]],A4,Tableau4[[#All],[Fd]],B4,Tableau4[[#All],[Part fixe cible]],C4,Tableau4[[#All],[Scénario]],D4)</calculatedColumnFormula>
    </tableColumn>
    <tableColumn id="18" xr3:uid="{7E2AE987-6E48-49E3-A987-E07770DBA4E4}" name="Taux de chargement moyen" dataDxfId="24" dataCellStyle="Pourcentage">
      <calculatedColumnFormula>AVERAGEIFS(Tableau4[[#All],[Taux de chargement moyen]],Tableau4[[#All],[Cap%]],A4,Tableau4[[#All],[Fd]],B4,Tableau4[[#All],[Part fixe cible]],C4,Tableau4[[#All],[Scénario]],D4)</calculatedColumnFormula>
    </tableColumn>
    <tableColumn id="19" xr3:uid="{CEA4AEF4-E746-4752-87FD-9EF308E5B3C1}" name="Temps de résolution (s)">
      <calculatedColumnFormula>AVERAGEIFS(Tableau4[[#All],[Temps de résolution (s)]],Tableau4[[#All],[Cap%]],A4,Tableau4[[#All],[Fd]],B4,Tableau4[[#All],[Part fixe cible]],C4,Tableau4[[#All],[Scénario]],D4)</calculatedColumnFormula>
    </tableColumn>
    <tableColumn id="20" xr3:uid="{1985CD5F-E166-4E3B-9ABE-73A29C8BE21B}" name="Gap" dataDxfId="23" dataCellStyle="Pourcentage">
      <calculatedColumnFormula>AVERAGEIFS(Tableau4[[#All],[Gap]],Tableau4[[#All],[Cap%]],A4,Tableau4[[#All],[Fd]],B4,Tableau4[[#All],[Part fixe cible]],C4,Tableau4[[#All],[Scénario]],D4)</calculatedColumnFormula>
    </tableColumn>
    <tableColumn id="21" xr3:uid="{AFB3093F-2C93-4FC4-B679-47D5A5E3C430}" name="Synergie " dataDxfId="22" dataCellStyle="Pourcentage">
      <calculatedColumnFormula>AVERAGEIFS(Tableau4[[#All],[Synergie ]],Tableau4[[#All],[Cap%]],A4,Tableau4[[#All],[Fd]],B4,Tableau4[[#All],[Part fixe cible]],C4,Tableau4[[#All],[Scénario]],3)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BBACD9A-BCAF-4AAF-A740-74ADA9D3C7A7}" name="Tableau6" displayName="Tableau6" ref="A2:U5" totalsRowShown="0" headerRowDxfId="21" headerRowBorderDxfId="20" tableBorderDxfId="19" totalsRowBorderDxfId="18">
  <autoFilter ref="A2:U5" xr:uid="{5BBACD9A-BCAF-4AAF-A740-74ADA9D3C7A7}"/>
  <tableColumns count="21">
    <tableColumn id="1" xr3:uid="{7F5A6C20-0117-4E59-92A1-B9A66A2B72C0}" name="Cap%"/>
    <tableColumn id="2" xr3:uid="{D42F90FA-9D53-49C2-B5B1-1B3992FFFC7D}" name="Fd"/>
    <tableColumn id="3" xr3:uid="{8C5593A7-9943-4681-B165-A5DDE406B627}" name="Part fixe cible"/>
    <tableColumn id="4" xr3:uid="{56C9D992-8911-4EF9-B403-8D075E2289F3}" name="Scénario"/>
    <tableColumn id="5" xr3:uid="{7A1B6A84-DCB9-4CD9-8CB9-FFD248E22430}" name="COpe moyen">
      <calculatedColumnFormula>AVERAGEIFS(Tableau4[[#All],[Cope]],Tableau4[[#All],[Cap%]],A3,Tableau4[[#All],[Fd]],B3,Tableau4[[#All],[Part fixe cible]],C3,Tableau4[[#All],[Scénario]],D3)</calculatedColumnFormula>
    </tableColumn>
    <tableColumn id="6" xr3:uid="{02CEF4C8-F0E2-4F4D-9BA8-B0A4C2B894EC}" name="Coût total">
      <calculatedColumnFormula>AVERAGEIFS(Tableau4[[#All],[Coût total]],Tableau4[[#All],[Cap%]],A3,Tableau4[[#All],[Fd]],B3,Tableau4[[#All],[Part fixe cible]],C3,Tableau4[[#All],[Scénario]],D3)</calculatedColumnFormula>
    </tableColumn>
    <tableColumn id="7" xr3:uid="{C72CF7B7-7437-44F9-8F92-589358EFE6C2}" name="Coût d’ouverture total">
      <calculatedColumnFormula>AVERAGEIFS(Tableau4[[#All],[Coût d’ouverture total]],Tableau4[[#All],[Cap%]],A3,Tableau4[[#All],[Fd]],B3,Tableau4[[#All],[Part fixe cible]],C3,Tableau4[[#All],[Scénario]],D3)</calculatedColumnFormula>
    </tableColumn>
    <tableColumn id="8" xr3:uid="{05616F1B-A028-481E-8827-E9A0E261E595}" name="Coût fixe d’ouverture">
      <calculatedColumnFormula>AVERAGEIFS(Tableau4[[#All],[Coût fixe d’ouverture]],Tableau4[[#All],[Cap%]],A3,Tableau4[[#All],[Fd]],B3,Tableau4[[#All],[Part fixe cible]],C3,Tableau4[[#All],[Scénario]],D3)</calculatedColumnFormula>
    </tableColumn>
    <tableColumn id="9" xr3:uid="{8C864718-A656-46E1-B172-DA25EA3D06CA}" name="Coût variable d’ouverture">
      <calculatedColumnFormula>AVERAGEIFS(Tableau4[[#All],[Coût variable d’ouverture]],Tableau4[[#All],[Cap%]],A3,Tableau4[[#All],[Fd]],B3,Tableau4[[#All],[Part fixe cible]],C3,Tableau4[[#All],[Scénario]],D3)</calculatedColumnFormula>
    </tableColumn>
    <tableColumn id="10" xr3:uid="{EF86E697-1F46-49C5-8D21-650D4EFB0123}" name="Part fixe observée">
      <calculatedColumnFormula>AVERAGEIFS(Tableau4[[#All],[Part fixe observée]],Tableau4[[#All],[Cap%]],A3,Tableau4[[#All],[Fd]],B3,Tableau4[[#All],[Part fixe cible]],C3,Tableau4[[#All],[Scénario]],D3)</calculatedColumnFormula>
    </tableColumn>
    <tableColumn id="11" xr3:uid="{FDFF0D04-4A93-4441-B895-99452817F401}" name="Expédition utilisé">
      <calculatedColumnFormula>AVERAGEIFS(Tableau4[[#All],[Expédition observé]],Tableau4[[#All],[Cap%]],A3,Tableau4[[#All],[Fd]],B3,Tableau4[[#All],[Part fixe cible]],C3,Tableau4[[#All],[Scénario]],D3)</calculatedColumnFormula>
    </tableColumn>
    <tableColumn id="12" xr3:uid="{4E779B6C-E3B6-4AED-B46A-F7090A954FC2}" name="Coût de transport">
      <calculatedColumnFormula>AVERAGEIFS(Tableau4[[#All],[Coût de transport]],Tableau4[[#All],[Cap%]],A3,Tableau4[[#All],[Fd]],B3,Tableau4[[#All],[Part fixe cible]],C3,Tableau4[[#All],[Scénario]],D3)</calculatedColumnFormula>
    </tableColumn>
    <tableColumn id="13" xr3:uid="{830FA4A2-51CA-412C-B12B-42FBFED7016A}" name="Coût de stockage retailers">
      <calculatedColumnFormula>AVERAGEIFS(Tableau4[[#All],[Coût de stockage retailers]],Tableau4[[#All],[Cap%]],A3,Tableau4[[#All],[Fd]],B3,Tableau4[[#All],[Part fixe cible]],C3,Tableau4[[#All],[Scénario]],D3)</calculatedColumnFormula>
    </tableColumn>
    <tableColumn id="14" xr3:uid="{8E6EAA2F-591E-4212-947A-0EBA1F456D78}" name="Coût de stockage DC">
      <calculatedColumnFormula>AVERAGEIFS(Tableau4[[#All],[Coût de stockage DC]],Tableau4[[#All],[Cap%]],A3,Tableau4[[#All],[Fd]],B3,Tableau4[[#All],[Part fixe cible]],C3,Tableau4[[#All],[Scénario]],D3)</calculatedColumnFormula>
    </tableColumn>
    <tableColumn id="15" xr3:uid="{9FF0EFBF-A6AF-4022-A692-7BEAFFC01A8C}" name="Coût de stock de sécurité retailers">
      <calculatedColumnFormula>AVERAGEIFS(Tableau4[[#All],[Coût de stock de sécurité retailers]],Tableau4[[#All],[Cap%]],A3,Tableau4[[#All],[Fd]],B3,Tableau4[[#All],[Part fixe cible]],C3,Tableau4[[#All],[Scénario]],D3)</calculatedColumnFormula>
    </tableColumn>
    <tableColumn id="16" xr3:uid="{378858FC-5534-444C-950A-534DC545BD3C}" name="Coût de stock de sécurité DC">
      <calculatedColumnFormula>AVERAGEIFS(Tableau4[[#All],[Coût de stock de sécurité DC]],Tableau4[[#All],[Cap%]],A3,Tableau4[[#All],[Fd]],B3,Tableau4[[#All],[Part fixe cible]],C3,Tableau4[[#All],[Scénario]],D3)</calculatedColumnFormula>
    </tableColumn>
    <tableColumn id="17" xr3:uid="{B7500020-36A0-4069-B782-76177B839339}" name="Nombre de DC ouverts">
      <calculatedColumnFormula>AVERAGEIFS(Tableau4[[#All],[Nombre de DC ouverts]],Tableau4[[#All],[Cap%]],A3,Tableau4[[#All],[Fd]],B3,Tableau4[[#All],[Part fixe cible]],C3,Tableau4[[#All],[Scénario]],D3)</calculatedColumnFormula>
    </tableColumn>
    <tableColumn id="18" xr3:uid="{003EE89A-1238-4C97-80FC-59F114B281A8}" name="Taux de chargement moyen">
      <calculatedColumnFormula>AVERAGEIFS(Tableau4[[#All],[Taux de chargement moyen]],Tableau4[[#All],[Cap%]],A3,Tableau4[[#All],[Fd]],B3,Tableau4[[#All],[Part fixe cible]],C3,Tableau4[[#All],[Scénario]],D3)</calculatedColumnFormula>
    </tableColumn>
    <tableColumn id="19" xr3:uid="{1EAC86E9-BDCD-4828-8DFA-BCA0ADA6F815}" name="Temps de résolution (s)">
      <calculatedColumnFormula>AVERAGEIFS(Tableau4[[#All],[Temps de résolution (s)]],Tableau4[[#All],[Cap%]],A3,Tableau4[[#All],[Fd]],B3,Tableau4[[#All],[Part fixe cible]],C3,Tableau4[[#All],[Scénario]],D3)</calculatedColumnFormula>
    </tableColumn>
    <tableColumn id="20" xr3:uid="{26832506-FD83-4D3D-8D63-B99DA16BD957}" name="Gap">
      <calculatedColumnFormula>AVERAGEIFS(Tableau4[[#All],[Gap]],Tableau4[[#All],[Cap%]],A3,Tableau4[[#All],[Fd]],B3,Tableau4[[#All],[Part fixe cible]],C3,Tableau4[[#All],[Scénario]],D3)</calculatedColumnFormula>
    </tableColumn>
    <tableColumn id="21" xr3:uid="{715D2224-AEFA-46C6-94F6-D0D3DC85E635}" name="Synergie ">
      <calculatedColumnFormula>AVERAGEIFS(Tableau4[[#All],[Synergie ]],Tableau4[[#All],[Cap%]],A3,Tableau4[[#All],[Fd]],B3,Tableau4[[#All],[Part fixe cible]],C3,Tableau4[[#All],[Scénario]],3)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C8A32B-3806-4910-8C7F-79D9491C2CAB}" name="Tableau7" displayName="Tableau7" ref="A7:U10" totalsRowShown="0" headerRowDxfId="17" headerRowBorderDxfId="16" tableBorderDxfId="15" totalsRowBorderDxfId="14">
  <autoFilter ref="A7:U10" xr:uid="{80C8A32B-3806-4910-8C7F-79D9491C2CAB}"/>
  <tableColumns count="21">
    <tableColumn id="1" xr3:uid="{587DC68D-B5C7-49BA-A4BB-B42339E69DE6}" name="Cap%"/>
    <tableColumn id="2" xr3:uid="{00971381-6528-4011-8D3A-49FAE18A585F}" name="Fd"/>
    <tableColumn id="3" xr3:uid="{1220E55B-08FE-41FA-ABBD-DCCE898D8699}" name="Part fixe cible"/>
    <tableColumn id="4" xr3:uid="{6B9CC055-74C0-4B92-BEA0-861B319B9C45}" name="Scénario"/>
    <tableColumn id="5" xr3:uid="{8802DF12-89BC-4B46-BFF7-CEC439FEE20E}" name="COpe moyen">
      <calculatedColumnFormula>AVERAGEIFS(Tableau4[[#All],[Cope]],Tableau4[[#All],[Cap%]],A8,Tableau4[[#All],[Fd]],B8,Tableau4[[#All],[Part fixe cible]],C8,Tableau4[[#All],[Scénario]],D8)</calculatedColumnFormula>
    </tableColumn>
    <tableColumn id="6" xr3:uid="{F5D2EE39-B36C-4537-BAC9-8D1E1CC42600}" name="Coût total">
      <calculatedColumnFormula>AVERAGEIFS(Tableau4[[#All],[Coût total]],Tableau4[[#All],[Cap%]],A8,Tableau4[[#All],[Fd]],B8,Tableau4[[#All],[Part fixe cible]],C8,Tableau4[[#All],[Scénario]],D8)</calculatedColumnFormula>
    </tableColumn>
    <tableColumn id="7" xr3:uid="{7FA43200-674A-47D0-AA56-F03A9A09DF8F}" name="Coût d’ouverture total">
      <calculatedColumnFormula>AVERAGEIFS(Tableau4[[#All],[Coût d’ouverture total]],Tableau4[[#All],[Cap%]],A8,Tableau4[[#All],[Fd]],B8,Tableau4[[#All],[Part fixe cible]],C8,Tableau4[[#All],[Scénario]],D8)</calculatedColumnFormula>
    </tableColumn>
    <tableColumn id="8" xr3:uid="{2647B105-FC4E-4395-BA37-D3FF7887E565}" name="Coût fixe d’ouverture">
      <calculatedColumnFormula>AVERAGEIFS(Tableau4[[#All],[Coût fixe d’ouverture]],Tableau4[[#All],[Cap%]],A8,Tableau4[[#All],[Fd]],B8,Tableau4[[#All],[Part fixe cible]],C8,Tableau4[[#All],[Scénario]],D8)</calculatedColumnFormula>
    </tableColumn>
    <tableColumn id="9" xr3:uid="{53BD8C24-6AEB-4E12-9A41-7B550DAB6D0E}" name="Coût variable d’ouverture">
      <calculatedColumnFormula>AVERAGEIFS(Tableau4[[#All],[Coût variable d’ouverture]],Tableau4[[#All],[Cap%]],A8,Tableau4[[#All],[Fd]],B8,Tableau4[[#All],[Part fixe cible]],C8,Tableau4[[#All],[Scénario]],D8)</calculatedColumnFormula>
    </tableColumn>
    <tableColumn id="10" xr3:uid="{1CC412D3-6CB5-4E80-97C8-9B1B028BCCA0}" name="Part fixe observée">
      <calculatedColumnFormula>AVERAGEIFS(Tableau4[[#All],[Part fixe observée]],Tableau4[[#All],[Cap%]],A8,Tableau4[[#All],[Fd]],B8,Tableau4[[#All],[Part fixe cible]],C8,Tableau4[[#All],[Scénario]],D8)</calculatedColumnFormula>
    </tableColumn>
    <tableColumn id="11" xr3:uid="{7694A0D1-493D-4664-9C6A-AF431E05FB68}" name="Expédition utilisé">
      <calculatedColumnFormula>AVERAGEIFS(Tableau4[[#All],[Expédition observé]],Tableau4[[#All],[Cap%]],A8,Tableau4[[#All],[Fd]],B8,Tableau4[[#All],[Part fixe cible]],C8,Tableau4[[#All],[Scénario]],D8)</calculatedColumnFormula>
    </tableColumn>
    <tableColumn id="12" xr3:uid="{3C6AB3D4-4872-4270-B1D0-EC8EE167BEDE}" name="Coût de transport">
      <calculatedColumnFormula>AVERAGEIFS(Tableau4[[#All],[Coût de transport]],Tableau4[[#All],[Cap%]],A8,Tableau4[[#All],[Fd]],B8,Tableau4[[#All],[Part fixe cible]],C8,Tableau4[[#All],[Scénario]],D8)</calculatedColumnFormula>
    </tableColumn>
    <tableColumn id="13" xr3:uid="{A884FC02-9F7F-4936-891D-814C1D98B324}" name="Coût de stockage retailers">
      <calculatedColumnFormula>AVERAGEIFS(Tableau4[[#All],[Coût de stockage retailers]],Tableau4[[#All],[Cap%]],A8,Tableau4[[#All],[Fd]],B8,Tableau4[[#All],[Part fixe cible]],C8,Tableau4[[#All],[Scénario]],D8)</calculatedColumnFormula>
    </tableColumn>
    <tableColumn id="14" xr3:uid="{4183E5A1-3387-489F-919C-D9B13256FB13}" name="Coût de stockage DC">
      <calculatedColumnFormula>AVERAGEIFS(Tableau4[[#All],[Coût de stockage DC]],Tableau4[[#All],[Cap%]],A8,Tableau4[[#All],[Fd]],B8,Tableau4[[#All],[Part fixe cible]],C8,Tableau4[[#All],[Scénario]],D8)</calculatedColumnFormula>
    </tableColumn>
    <tableColumn id="15" xr3:uid="{F33EC93B-711F-4F97-8537-4B9B8A1324A8}" name="Coût de stock de sécurité retailers">
      <calculatedColumnFormula>AVERAGEIFS(Tableau4[[#All],[Coût de stock de sécurité retailers]],Tableau4[[#All],[Cap%]],A8,Tableau4[[#All],[Fd]],B8,Tableau4[[#All],[Part fixe cible]],C8,Tableau4[[#All],[Scénario]],D8)</calculatedColumnFormula>
    </tableColumn>
    <tableColumn id="16" xr3:uid="{4DF53646-5045-4852-BF4D-4CEC221FD026}" name="Coût de stock de sécurité DC">
      <calculatedColumnFormula>AVERAGEIFS(Tableau4[[#All],[Coût de stock de sécurité DC]],Tableau4[[#All],[Cap%]],A8,Tableau4[[#All],[Fd]],B8,Tableau4[[#All],[Part fixe cible]],C8,Tableau4[[#All],[Scénario]],D8)</calculatedColumnFormula>
    </tableColumn>
    <tableColumn id="17" xr3:uid="{0D27A308-C23C-4169-AFD5-A190E55587C5}" name="Nombre de DC ouverts">
      <calculatedColumnFormula>AVERAGEIFS(Tableau4[[#All],[Nombre de DC ouverts]],Tableau4[[#All],[Cap%]],A8,Tableau4[[#All],[Fd]],B8,Tableau4[[#All],[Part fixe cible]],C8,Tableau4[[#All],[Scénario]],D8)</calculatedColumnFormula>
    </tableColumn>
    <tableColumn id="18" xr3:uid="{BFF7E451-5882-4AC0-B85C-113B6C2FD982}" name="Taux de chargement moyen">
      <calculatedColumnFormula>AVERAGEIFS(Tableau4[[#All],[Taux de chargement moyen]],Tableau4[[#All],[Cap%]],A8,Tableau4[[#All],[Fd]],B8,Tableau4[[#All],[Part fixe cible]],C8,Tableau4[[#All],[Scénario]],D8)</calculatedColumnFormula>
    </tableColumn>
    <tableColumn id="19" xr3:uid="{715C9009-062E-441F-9DD2-95B7D055F5A2}" name="Temps de résolution (s)">
      <calculatedColumnFormula>AVERAGEIFS(Tableau4[[#All],[Temps de résolution (s)]],Tableau4[[#All],[Cap%]],A8,Tableau4[[#All],[Fd]],B8,Tableau4[[#All],[Part fixe cible]],C8,Tableau4[[#All],[Scénario]],D8)</calculatedColumnFormula>
    </tableColumn>
    <tableColumn id="20" xr3:uid="{76789D66-3FC1-4E9B-A1BF-C1667301C81E}" name="Gap">
      <calculatedColumnFormula>AVERAGEIFS(Tableau4[[#All],[Gap]],Tableau4[[#All],[Cap%]],A8,Tableau4[[#All],[Fd]],B8,Tableau4[[#All],[Part fixe cible]],C8,Tableau4[[#All],[Scénario]],D8)</calculatedColumnFormula>
    </tableColumn>
    <tableColumn id="21" xr3:uid="{22D5AC5F-D4BE-44F2-B3DC-FDE6EA29EE42}" name="Synergie ">
      <calculatedColumnFormula>AVERAGEIFS(Tableau4[[#All],[Synergie ]],Tableau4[[#All],[Cap%]],A8,Tableau4[[#All],[Fd]],B8,Tableau4[[#All],[Part fixe cible]],C8,Tableau4[[#All],[Scénario]],3)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FAA217E-BF91-4038-84C4-AD609F71D24E}" name="Tableau79" displayName="Tableau79" ref="W2:AC5" totalsRowShown="0" headerRowDxfId="13">
  <autoFilter ref="W2:AC5" xr:uid="{6FAA217E-BF91-4038-84C4-AD609F71D24E}"/>
  <tableColumns count="7">
    <tableColumn id="1" xr3:uid="{BE4EABC8-DCE3-4617-A5B9-308368F1E65F}" name="Configuration"/>
    <tableColumn id="3" xr3:uid="{26B023B0-333F-4B8D-AB9E-CAEB2AF90FD1}" name="Partie variable du coût d'ouverture" dataDxfId="12" dataCellStyle="Pourcentage"/>
    <tableColumn id="10" xr3:uid="{F460BE71-264B-4C51-B9AE-90333C08CE60}" name="Coût d'ouverture total" dataDxfId="11" dataCellStyle="Pourcentage"/>
    <tableColumn id="4" xr3:uid="{82172C75-A8EB-468B-A87B-F1B492353F4B}" name="Δ Nombre de DC" dataDxfId="10"/>
    <tableColumn id="5" xr3:uid="{4F72434E-1C05-4F2E-BDE8-E50784B94F8F}" name="Δ Transport" dataDxfId="9"/>
    <tableColumn id="7" xr3:uid="{E1463E93-A030-4884-A9F9-8D95E8973F2B}" name="Δ Taux de chargement" dataDxfId="8"/>
    <tableColumn id="8" xr3:uid="{3C0834C7-C161-4720-92A8-C7385E46DB45}" name="Δ Synergie" dataDxfId="7"/>
  </tableColumns>
  <tableStyleInfo name="TableStyleLight15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331D005-7D05-48AF-9B24-C74FDD1C7575}" name="Tableau7910" displayName="Tableau7910" ref="W7:AC10" totalsRowShown="0" headerRowDxfId="6">
  <autoFilter ref="W7:AC10" xr:uid="{8331D005-7D05-48AF-9B24-C74FDD1C7575}"/>
  <tableColumns count="7">
    <tableColumn id="1" xr3:uid="{3A3430D3-A6E1-455B-AD93-FDEDAE9D10E4}" name="Configuration"/>
    <tableColumn id="3" xr3:uid="{093E3A0B-8885-4EF4-9224-79CC6FD91433}" name="Partie variable du coût d'ouverture" dataDxfId="5" dataCellStyle="Pourcentage"/>
    <tableColumn id="9" xr3:uid="{F7EB8BF1-13AB-4958-ABEA-4C2D58F1D9A7}" name="Coût d'ouverture total" dataDxfId="4" dataCellStyle="Pourcentage"/>
    <tableColumn id="4" xr3:uid="{53A8273B-7A7F-488A-8002-470FA237CE32}" name="Δ nombre de DC" dataDxfId="3"/>
    <tableColumn id="5" xr3:uid="{01E6788C-F9A0-4F12-8099-30A963EF1243}" name="Δ transport" dataDxfId="2" dataCellStyle="Pourcentage"/>
    <tableColumn id="7" xr3:uid="{944D6B51-6756-4C55-A327-B07C98D50F76}" name="Δ taux de chargement" dataDxfId="1" dataCellStyle="Pourcentage">
      <calculatedColumnFormula>([1]!Tableau5[[#This Row],[Taux de chargement moyen]]-$R$8)/$R$8</calculatedColumnFormula>
    </tableColumn>
    <tableColumn id="8" xr3:uid="{97E5F227-4935-409D-B6BE-0E57496A1724}" name="Δ synergie" dataDxfId="0" dataCellStyle="Pourcentage">
      <calculatedColumnFormula>([1]!Tableau5[[#This Row],[Synergie ]]-U7)/U7</calculatedColumnFormula>
    </tableColumn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98A27-FAC7-4C0F-99E7-4C2582AB421A}">
  <sheetPr>
    <tabColor theme="5"/>
  </sheetPr>
  <dimension ref="A1:Q361"/>
  <sheetViews>
    <sheetView workbookViewId="0">
      <selection activeCell="I14" sqref="I14"/>
    </sheetView>
  </sheetViews>
  <sheetFormatPr baseColWidth="10" defaultColWidth="11.453125" defaultRowHeight="14.5" x14ac:dyDescent="0.35"/>
  <cols>
    <col min="1" max="1" width="6.6328125" bestFit="1" customWidth="1"/>
    <col min="2" max="2" width="12.90625" bestFit="1" customWidth="1"/>
    <col min="3" max="3" width="5.1796875" bestFit="1" customWidth="1"/>
    <col min="4" max="4" width="10.453125" bestFit="1" customWidth="1"/>
    <col min="5" max="7" width="11.81640625" bestFit="1" customWidth="1"/>
    <col min="8" max="8" width="12.81640625" bestFit="1" customWidth="1"/>
    <col min="9" max="9" width="14.1796875" bestFit="1" customWidth="1"/>
    <col min="10" max="10" width="13.36328125" bestFit="1" customWidth="1"/>
    <col min="11" max="11" width="14.7265625" bestFit="1" customWidth="1"/>
    <col min="12" max="12" width="8" bestFit="1" customWidth="1"/>
    <col min="13" max="13" width="13.81640625" bestFit="1" customWidth="1"/>
    <col min="14" max="14" width="10.26953125" bestFit="1" customWidth="1"/>
    <col min="15" max="15" width="10.08984375" bestFit="1" customWidth="1"/>
    <col min="16" max="16" width="11.81640625" bestFit="1" customWidth="1"/>
    <col min="17" max="17" width="13.08984375" bestFit="1" customWidth="1"/>
  </cols>
  <sheetData>
    <row r="1" spans="1:17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14</v>
      </c>
      <c r="N1" t="s">
        <v>13</v>
      </c>
      <c r="O1" t="s">
        <v>15</v>
      </c>
      <c r="P1" t="s">
        <v>16</v>
      </c>
      <c r="Q1" t="s">
        <v>27</v>
      </c>
    </row>
    <row r="2" spans="1:17" x14ac:dyDescent="0.35">
      <c r="A2">
        <v>1</v>
      </c>
      <c r="B2">
        <v>10</v>
      </c>
      <c r="C2">
        <v>500</v>
      </c>
      <c r="D2">
        <v>1</v>
      </c>
      <c r="E2">
        <v>20613.272519999999</v>
      </c>
      <c r="F2">
        <v>3818.4841710000001</v>
      </c>
      <c r="G2">
        <v>6964.0209729999997</v>
      </c>
      <c r="H2">
        <v>5390.2198449999996</v>
      </c>
      <c r="I2">
        <v>2613.5242079999998</v>
      </c>
      <c r="J2">
        <v>635.74997919999998</v>
      </c>
      <c r="K2">
        <v>1191.273342</v>
      </c>
      <c r="L2">
        <v>6</v>
      </c>
      <c r="M2">
        <v>0.77504458499999995</v>
      </c>
      <c r="O2">
        <v>20</v>
      </c>
      <c r="P2">
        <v>3.5841649999999998E-3</v>
      </c>
      <c r="Q2" t="s">
        <v>17</v>
      </c>
    </row>
    <row r="3" spans="1:17" x14ac:dyDescent="0.35">
      <c r="A3">
        <v>1</v>
      </c>
      <c r="B3">
        <v>10</v>
      </c>
      <c r="C3">
        <v>500</v>
      </c>
      <c r="D3">
        <v>2</v>
      </c>
      <c r="E3">
        <v>20341.330460000001</v>
      </c>
      <c r="F3">
        <v>3781.1038319999998</v>
      </c>
      <c r="G3">
        <v>6823.2869490000003</v>
      </c>
      <c r="H3">
        <v>5367.1289150000002</v>
      </c>
      <c r="I3">
        <v>2547.050436</v>
      </c>
      <c r="J3">
        <v>635.74997919999998</v>
      </c>
      <c r="K3">
        <v>1187.010352</v>
      </c>
      <c r="L3">
        <v>6</v>
      </c>
      <c r="M3">
        <v>0.77172440499999995</v>
      </c>
      <c r="O3">
        <v>24</v>
      </c>
      <c r="P3">
        <v>6.1696370000000004E-3</v>
      </c>
      <c r="Q3" t="s">
        <v>17</v>
      </c>
    </row>
    <row r="4" spans="1:17" x14ac:dyDescent="0.35">
      <c r="A4">
        <v>1</v>
      </c>
      <c r="B4">
        <v>10</v>
      </c>
      <c r="C4">
        <v>500</v>
      </c>
      <c r="D4">
        <v>1</v>
      </c>
      <c r="E4">
        <v>21971.163850000001</v>
      </c>
      <c r="F4">
        <v>5113.8903550000005</v>
      </c>
      <c r="G4">
        <v>6979.8693489999996</v>
      </c>
      <c r="H4">
        <v>5447.2078899999997</v>
      </c>
      <c r="I4">
        <v>2605.589324</v>
      </c>
      <c r="J4">
        <v>635.74997919999998</v>
      </c>
      <c r="K4">
        <v>1188.8569500000001</v>
      </c>
      <c r="L4">
        <v>6</v>
      </c>
      <c r="M4">
        <v>0.78323873600000005</v>
      </c>
      <c r="O4">
        <v>8</v>
      </c>
      <c r="P4">
        <v>7.0050850000000003E-3</v>
      </c>
      <c r="Q4" t="s">
        <v>17</v>
      </c>
    </row>
    <row r="5" spans="1:17" x14ac:dyDescent="0.35">
      <c r="A5">
        <v>1</v>
      </c>
      <c r="B5">
        <v>10</v>
      </c>
      <c r="C5">
        <v>500</v>
      </c>
      <c r="D5">
        <v>2</v>
      </c>
      <c r="E5">
        <v>21622.599310000001</v>
      </c>
      <c r="F5">
        <v>5039.2216609999996</v>
      </c>
      <c r="G5">
        <v>6816.1832430000004</v>
      </c>
      <c r="H5">
        <v>5383.5987329999998</v>
      </c>
      <c r="I5">
        <v>2556.04756</v>
      </c>
      <c r="J5">
        <v>635.74997919999998</v>
      </c>
      <c r="K5">
        <v>1191.798131</v>
      </c>
      <c r="L5">
        <v>6</v>
      </c>
      <c r="M5">
        <v>0.77409255399999999</v>
      </c>
      <c r="O5">
        <v>22</v>
      </c>
      <c r="P5">
        <v>3.1842620000000002E-3</v>
      </c>
      <c r="Q5" t="s">
        <v>17</v>
      </c>
    </row>
    <row r="6" spans="1:17" x14ac:dyDescent="0.35">
      <c r="A6">
        <v>1</v>
      </c>
      <c r="B6">
        <v>10</v>
      </c>
      <c r="C6">
        <v>500</v>
      </c>
      <c r="D6">
        <v>1</v>
      </c>
      <c r="E6">
        <v>24542.236219999999</v>
      </c>
      <c r="F6">
        <v>7358.7017679999999</v>
      </c>
      <c r="G6">
        <v>7259.8214829999997</v>
      </c>
      <c r="H6">
        <v>5503.1220350000003</v>
      </c>
      <c r="I6">
        <v>2597.4588939999999</v>
      </c>
      <c r="J6">
        <v>635.74997919999998</v>
      </c>
      <c r="K6">
        <v>1187.3820619999999</v>
      </c>
      <c r="L6">
        <v>6</v>
      </c>
      <c r="M6">
        <v>0.79127847399999995</v>
      </c>
      <c r="O6">
        <v>19</v>
      </c>
      <c r="P6">
        <v>4.5744979999999998E-3</v>
      </c>
      <c r="Q6" t="s">
        <v>17</v>
      </c>
    </row>
    <row r="7" spans="1:17" x14ac:dyDescent="0.35">
      <c r="A7">
        <v>1</v>
      </c>
      <c r="B7">
        <v>10</v>
      </c>
      <c r="C7">
        <v>500</v>
      </c>
      <c r="D7">
        <v>2</v>
      </c>
      <c r="E7">
        <v>24263.79291</v>
      </c>
      <c r="F7">
        <v>7638.627657</v>
      </c>
      <c r="G7">
        <v>6852.5701550000003</v>
      </c>
      <c r="H7">
        <v>5401.6267520000001</v>
      </c>
      <c r="I7">
        <v>2547.3696030000001</v>
      </c>
      <c r="J7">
        <v>635.74997919999998</v>
      </c>
      <c r="K7">
        <v>1187.8487640000001</v>
      </c>
      <c r="L7">
        <v>6</v>
      </c>
      <c r="M7">
        <v>0.77668475199999998</v>
      </c>
      <c r="O7">
        <v>18</v>
      </c>
      <c r="P7">
        <v>9.6197939999999992E-3</v>
      </c>
      <c r="Q7" t="s">
        <v>17</v>
      </c>
    </row>
    <row r="8" spans="1:17" x14ac:dyDescent="0.35">
      <c r="A8">
        <v>1</v>
      </c>
      <c r="B8">
        <v>10</v>
      </c>
      <c r="C8">
        <v>1000</v>
      </c>
      <c r="D8">
        <v>1</v>
      </c>
      <c r="E8">
        <v>24159.126779999999</v>
      </c>
      <c r="F8">
        <v>6269.3703580000001</v>
      </c>
      <c r="G8">
        <v>8153.9499669999996</v>
      </c>
      <c r="H8">
        <v>5606.4817499999999</v>
      </c>
      <c r="I8">
        <v>2406.4232950000001</v>
      </c>
      <c r="J8">
        <v>635.74997919999998</v>
      </c>
      <c r="K8">
        <v>1087.151435</v>
      </c>
      <c r="L8">
        <v>5</v>
      </c>
      <c r="M8">
        <v>0.80614027700000002</v>
      </c>
      <c r="O8">
        <v>18</v>
      </c>
      <c r="P8">
        <v>9.9106960000000001E-3</v>
      </c>
      <c r="Q8" t="s">
        <v>17</v>
      </c>
    </row>
    <row r="9" spans="1:17" x14ac:dyDescent="0.35">
      <c r="A9">
        <v>1</v>
      </c>
      <c r="B9">
        <v>10</v>
      </c>
      <c r="C9">
        <v>1000</v>
      </c>
      <c r="D9">
        <v>2</v>
      </c>
      <c r="E9">
        <v>23751.075059999999</v>
      </c>
      <c r="F9">
        <v>6182.8060610000002</v>
      </c>
      <c r="G9">
        <v>7857.4581950000002</v>
      </c>
      <c r="H9">
        <v>5664.894061</v>
      </c>
      <c r="I9">
        <v>2324.2510539999998</v>
      </c>
      <c r="J9">
        <v>635.74997919999998</v>
      </c>
      <c r="K9">
        <v>1085.9157070000001</v>
      </c>
      <c r="L9">
        <v>5</v>
      </c>
      <c r="M9">
        <v>0.81453922000000001</v>
      </c>
      <c r="O9">
        <v>12</v>
      </c>
      <c r="P9">
        <v>9.0883170000000003E-3</v>
      </c>
      <c r="Q9" t="s">
        <v>17</v>
      </c>
    </row>
    <row r="10" spans="1:17" x14ac:dyDescent="0.35">
      <c r="A10">
        <v>1</v>
      </c>
      <c r="B10">
        <v>10</v>
      </c>
      <c r="C10">
        <v>1000</v>
      </c>
      <c r="D10">
        <v>1</v>
      </c>
      <c r="E10">
        <v>25927.708289999999</v>
      </c>
      <c r="F10">
        <v>6929.5833789999997</v>
      </c>
      <c r="G10">
        <v>9348.1838769999995</v>
      </c>
      <c r="H10">
        <v>5930.4574270000003</v>
      </c>
      <c r="I10">
        <v>2126.3542040000002</v>
      </c>
      <c r="J10">
        <v>635.74997919999998</v>
      </c>
      <c r="K10">
        <v>957.37941869999997</v>
      </c>
      <c r="L10">
        <v>4</v>
      </c>
      <c r="M10">
        <v>0.85272383100000004</v>
      </c>
      <c r="O10">
        <v>15</v>
      </c>
      <c r="P10">
        <v>1.7447910000000001E-3</v>
      </c>
      <c r="Q10" t="s">
        <v>17</v>
      </c>
    </row>
    <row r="11" spans="1:17" x14ac:dyDescent="0.35">
      <c r="A11">
        <v>1</v>
      </c>
      <c r="B11">
        <v>10</v>
      </c>
      <c r="C11">
        <v>1000</v>
      </c>
      <c r="D11">
        <v>2</v>
      </c>
      <c r="E11">
        <v>25738.580559999999</v>
      </c>
      <c r="F11">
        <v>6725.0234689999997</v>
      </c>
      <c r="G11">
        <v>9342.7761399999999</v>
      </c>
      <c r="H11">
        <v>6047.8952909999998</v>
      </c>
      <c r="I11">
        <v>2038.457793</v>
      </c>
      <c r="J11">
        <v>635.74997919999998</v>
      </c>
      <c r="K11">
        <v>948.67788719999999</v>
      </c>
      <c r="L11">
        <v>4</v>
      </c>
      <c r="M11">
        <v>0.86960989200000005</v>
      </c>
      <c r="O11">
        <v>24</v>
      </c>
      <c r="P11">
        <v>9.7274779999999995E-3</v>
      </c>
      <c r="Q11" t="s">
        <v>17</v>
      </c>
    </row>
    <row r="12" spans="1:17" x14ac:dyDescent="0.35">
      <c r="A12">
        <v>1</v>
      </c>
      <c r="B12">
        <v>10</v>
      </c>
      <c r="C12">
        <v>1000</v>
      </c>
      <c r="D12">
        <v>1</v>
      </c>
      <c r="E12">
        <v>29355.063819999999</v>
      </c>
      <c r="F12">
        <v>9179.4023670000006</v>
      </c>
      <c r="G12">
        <v>10126.801170000001</v>
      </c>
      <c r="H12">
        <v>6328.5036840000002</v>
      </c>
      <c r="I12">
        <v>2127.4570610000001</v>
      </c>
      <c r="J12">
        <v>635.74997919999998</v>
      </c>
      <c r="K12">
        <v>957.14955550000002</v>
      </c>
      <c r="L12">
        <v>4</v>
      </c>
      <c r="M12">
        <v>0.90995778500000002</v>
      </c>
      <c r="O12">
        <v>43</v>
      </c>
      <c r="P12">
        <v>4.6439940000000002E-3</v>
      </c>
      <c r="Q12" t="s">
        <v>17</v>
      </c>
    </row>
    <row r="13" spans="1:17" x14ac:dyDescent="0.35">
      <c r="A13">
        <v>1</v>
      </c>
      <c r="B13">
        <v>10</v>
      </c>
      <c r="C13">
        <v>1000</v>
      </c>
      <c r="D13">
        <v>2</v>
      </c>
      <c r="E13">
        <v>29130.871480000002</v>
      </c>
      <c r="F13">
        <v>8314.4743340000005</v>
      </c>
      <c r="G13">
        <v>10680.02865</v>
      </c>
      <c r="H13">
        <v>6476.5142109999997</v>
      </c>
      <c r="I13">
        <v>2064.301199</v>
      </c>
      <c r="J13">
        <v>635.74997919999998</v>
      </c>
      <c r="K13">
        <v>959.80310450000002</v>
      </c>
      <c r="L13">
        <v>4</v>
      </c>
      <c r="M13">
        <v>0.93123980299999998</v>
      </c>
      <c r="O13">
        <v>41</v>
      </c>
      <c r="P13">
        <v>7.9462319999999993E-3</v>
      </c>
      <c r="Q13" t="s">
        <v>17</v>
      </c>
    </row>
    <row r="14" spans="1:17" x14ac:dyDescent="0.35">
      <c r="A14">
        <v>1</v>
      </c>
      <c r="B14">
        <v>10</v>
      </c>
      <c r="C14">
        <v>2000</v>
      </c>
      <c r="D14">
        <v>1</v>
      </c>
      <c r="E14">
        <v>28452.978760000002</v>
      </c>
      <c r="F14">
        <v>7522.9531889999998</v>
      </c>
      <c r="G14">
        <v>11397.062980000001</v>
      </c>
      <c r="H14">
        <v>6249.0677770000002</v>
      </c>
      <c r="I14">
        <v>1828.492585</v>
      </c>
      <c r="J14">
        <v>635.74997919999998</v>
      </c>
      <c r="K14">
        <v>819.65224939999996</v>
      </c>
      <c r="L14">
        <v>3</v>
      </c>
      <c r="M14">
        <v>0.89853591899999996</v>
      </c>
      <c r="O14">
        <v>19</v>
      </c>
      <c r="P14">
        <v>9.0413469999999999E-3</v>
      </c>
      <c r="Q14" t="s">
        <v>17</v>
      </c>
    </row>
    <row r="15" spans="1:17" x14ac:dyDescent="0.35">
      <c r="A15">
        <v>1</v>
      </c>
      <c r="B15">
        <v>10</v>
      </c>
      <c r="C15">
        <v>2000</v>
      </c>
      <c r="D15">
        <v>2</v>
      </c>
      <c r="E15">
        <v>28369.492470000001</v>
      </c>
      <c r="F15">
        <v>7525.4665869999999</v>
      </c>
      <c r="G15">
        <v>11484.619060000001</v>
      </c>
      <c r="H15">
        <v>6140.9504450000004</v>
      </c>
      <c r="I15">
        <v>1760.3349209999999</v>
      </c>
      <c r="J15">
        <v>635.74997919999998</v>
      </c>
      <c r="K15">
        <v>822.37147419999997</v>
      </c>
      <c r="L15">
        <v>3</v>
      </c>
      <c r="M15">
        <v>0.88299003099999995</v>
      </c>
      <c r="O15">
        <v>45</v>
      </c>
      <c r="P15">
        <v>8.3861379999999996E-3</v>
      </c>
      <c r="Q15" t="s">
        <v>17</v>
      </c>
    </row>
    <row r="16" spans="1:17" x14ac:dyDescent="0.35">
      <c r="A16">
        <v>1</v>
      </c>
      <c r="B16">
        <v>10</v>
      </c>
      <c r="C16">
        <v>2000</v>
      </c>
      <c r="D16">
        <v>1</v>
      </c>
      <c r="E16">
        <v>30818.820070000002</v>
      </c>
      <c r="F16">
        <v>10061.208500000001</v>
      </c>
      <c r="G16">
        <v>11216.950349999999</v>
      </c>
      <c r="H16">
        <v>6249.0677770000002</v>
      </c>
      <c r="I16">
        <v>1833.4717270000001</v>
      </c>
      <c r="J16">
        <v>635.74997919999998</v>
      </c>
      <c r="K16">
        <v>822.37173399999995</v>
      </c>
      <c r="L16">
        <v>3</v>
      </c>
      <c r="M16">
        <v>0.89853591899999996</v>
      </c>
      <c r="O16">
        <v>10</v>
      </c>
      <c r="P16">
        <v>9.5582410000000003E-3</v>
      </c>
      <c r="Q16" t="s">
        <v>17</v>
      </c>
    </row>
    <row r="17" spans="1:17" x14ac:dyDescent="0.35">
      <c r="A17">
        <v>1</v>
      </c>
      <c r="B17">
        <v>10</v>
      </c>
      <c r="C17">
        <v>2000</v>
      </c>
      <c r="D17">
        <v>2</v>
      </c>
      <c r="E17">
        <v>30869.92411</v>
      </c>
      <c r="F17">
        <v>9791.4369559999996</v>
      </c>
      <c r="G17">
        <v>11599.41829</v>
      </c>
      <c r="H17">
        <v>6204.1238190000004</v>
      </c>
      <c r="I17">
        <v>1798.927727</v>
      </c>
      <c r="J17">
        <v>635.74997919999998</v>
      </c>
      <c r="K17">
        <v>840.26734069999998</v>
      </c>
      <c r="L17">
        <v>3</v>
      </c>
      <c r="M17">
        <v>0.89207355300000002</v>
      </c>
      <c r="O17">
        <v>20</v>
      </c>
      <c r="P17">
        <v>5.9595189999999999E-3</v>
      </c>
      <c r="Q17" t="s">
        <v>17</v>
      </c>
    </row>
    <row r="18" spans="1:17" x14ac:dyDescent="0.35">
      <c r="A18">
        <v>1</v>
      </c>
      <c r="B18">
        <v>10</v>
      </c>
      <c r="C18">
        <v>2000</v>
      </c>
      <c r="D18">
        <v>1</v>
      </c>
      <c r="E18">
        <v>35181.676469999999</v>
      </c>
      <c r="F18">
        <v>12820.525439999999</v>
      </c>
      <c r="G18">
        <v>12485.70983</v>
      </c>
      <c r="H18">
        <v>6613.6147440000004</v>
      </c>
      <c r="I18">
        <v>1816.9429130000001</v>
      </c>
      <c r="J18">
        <v>635.74997919999998</v>
      </c>
      <c r="K18">
        <v>809.13356090000002</v>
      </c>
      <c r="L18">
        <v>3</v>
      </c>
      <c r="M18">
        <v>0.95095310399999999</v>
      </c>
      <c r="O18">
        <v>25</v>
      </c>
      <c r="P18">
        <v>6.8036699999999997E-4</v>
      </c>
      <c r="Q18" t="s">
        <v>17</v>
      </c>
    </row>
    <row r="19" spans="1:17" x14ac:dyDescent="0.35">
      <c r="A19">
        <v>1</v>
      </c>
      <c r="B19">
        <v>10</v>
      </c>
      <c r="C19">
        <v>2000</v>
      </c>
      <c r="D19">
        <v>2</v>
      </c>
      <c r="E19">
        <v>34732.293510000003</v>
      </c>
      <c r="F19">
        <v>10535.608039999999</v>
      </c>
      <c r="G19">
        <v>14758.76311</v>
      </c>
      <c r="H19">
        <v>6622.8776159999998</v>
      </c>
      <c r="I19">
        <v>1485.733324</v>
      </c>
      <c r="J19">
        <v>635.74997919999998</v>
      </c>
      <c r="K19">
        <v>693.56144719999998</v>
      </c>
      <c r="L19">
        <v>2</v>
      </c>
      <c r="M19">
        <v>0.95228498699999997</v>
      </c>
      <c r="O19">
        <v>56</v>
      </c>
      <c r="P19">
        <v>1.2892209999999999E-3</v>
      </c>
      <c r="Q19" t="s">
        <v>17</v>
      </c>
    </row>
    <row r="20" spans="1:17" x14ac:dyDescent="0.35">
      <c r="A20">
        <v>1</v>
      </c>
      <c r="B20">
        <v>40</v>
      </c>
      <c r="C20">
        <v>500</v>
      </c>
      <c r="D20">
        <v>1</v>
      </c>
      <c r="E20">
        <v>20353.18216</v>
      </c>
      <c r="F20">
        <v>3750.637956</v>
      </c>
      <c r="G20">
        <v>6045.7331690000001</v>
      </c>
      <c r="H20">
        <v>6131.6196360000004</v>
      </c>
      <c r="I20">
        <v>2603.4396750000001</v>
      </c>
      <c r="J20">
        <v>635.74997919999998</v>
      </c>
      <c r="K20">
        <v>1186.001747</v>
      </c>
      <c r="L20">
        <v>6</v>
      </c>
      <c r="M20">
        <v>0.54020470399999998</v>
      </c>
      <c r="O20">
        <v>22</v>
      </c>
      <c r="P20">
        <v>9.7150780000000003E-3</v>
      </c>
      <c r="Q20" t="s">
        <v>17</v>
      </c>
    </row>
    <row r="21" spans="1:17" x14ac:dyDescent="0.35">
      <c r="A21">
        <v>1</v>
      </c>
      <c r="B21">
        <v>40</v>
      </c>
      <c r="C21">
        <v>500</v>
      </c>
      <c r="D21">
        <v>2</v>
      </c>
      <c r="E21">
        <v>20130.960459999998</v>
      </c>
      <c r="F21">
        <v>3732.9264549999998</v>
      </c>
      <c r="G21">
        <v>6004.4797760000001</v>
      </c>
      <c r="H21">
        <v>6013.4462679999997</v>
      </c>
      <c r="I21">
        <v>2552.933489</v>
      </c>
      <c r="J21">
        <v>635.74997919999998</v>
      </c>
      <c r="K21">
        <v>1191.4244940000001</v>
      </c>
      <c r="L21">
        <v>6</v>
      </c>
      <c r="M21">
        <v>0.52979345600000005</v>
      </c>
      <c r="O21">
        <v>23</v>
      </c>
      <c r="P21">
        <v>9.9907529999999998E-3</v>
      </c>
      <c r="Q21" t="s">
        <v>17</v>
      </c>
    </row>
    <row r="22" spans="1:17" x14ac:dyDescent="0.35">
      <c r="A22">
        <v>1</v>
      </c>
      <c r="B22">
        <v>40</v>
      </c>
      <c r="C22">
        <v>500</v>
      </c>
      <c r="D22">
        <v>1</v>
      </c>
      <c r="E22">
        <v>21572.80442</v>
      </c>
      <c r="F22">
        <v>4964.7401710000004</v>
      </c>
      <c r="G22">
        <v>6043.8501239999996</v>
      </c>
      <c r="H22">
        <v>6126.6841990000003</v>
      </c>
      <c r="I22">
        <v>2613.3171750000001</v>
      </c>
      <c r="J22">
        <v>635.74997919999998</v>
      </c>
      <c r="K22">
        <v>1188.4627700000001</v>
      </c>
      <c r="L22">
        <v>6</v>
      </c>
      <c r="M22">
        <v>0.539769885</v>
      </c>
      <c r="O22">
        <v>30</v>
      </c>
      <c r="P22">
        <v>7.256864E-3</v>
      </c>
      <c r="Q22" t="s">
        <v>17</v>
      </c>
    </row>
    <row r="23" spans="1:17" x14ac:dyDescent="0.35">
      <c r="A23">
        <v>1</v>
      </c>
      <c r="B23">
        <v>40</v>
      </c>
      <c r="C23">
        <v>500</v>
      </c>
      <c r="D23">
        <v>2</v>
      </c>
      <c r="E23">
        <v>21196.93867</v>
      </c>
      <c r="F23">
        <v>4873.0392169999996</v>
      </c>
      <c r="G23">
        <v>5974.7681830000001</v>
      </c>
      <c r="H23">
        <v>5979.5668599999999</v>
      </c>
      <c r="I23">
        <v>2546.9313470000002</v>
      </c>
      <c r="J23">
        <v>635.74997919999998</v>
      </c>
      <c r="K23">
        <v>1186.883086</v>
      </c>
      <c r="L23">
        <v>6</v>
      </c>
      <c r="M23">
        <v>0.52680863099999997</v>
      </c>
      <c r="O23">
        <v>25</v>
      </c>
      <c r="P23">
        <v>4.5851850000000003E-3</v>
      </c>
      <c r="Q23" t="s">
        <v>17</v>
      </c>
    </row>
    <row r="24" spans="1:17" x14ac:dyDescent="0.35">
      <c r="A24">
        <v>1</v>
      </c>
      <c r="B24">
        <v>40</v>
      </c>
      <c r="C24">
        <v>500</v>
      </c>
      <c r="D24">
        <v>1</v>
      </c>
      <c r="E24">
        <v>23697.72421</v>
      </c>
      <c r="F24">
        <v>5513.47271</v>
      </c>
      <c r="G24">
        <v>7427.4853460000004</v>
      </c>
      <c r="H24">
        <v>7043.6109159999996</v>
      </c>
      <c r="I24">
        <v>2121.6009960000001</v>
      </c>
      <c r="J24">
        <v>635.74997919999998</v>
      </c>
      <c r="K24">
        <v>955.80425960000002</v>
      </c>
      <c r="L24">
        <v>4</v>
      </c>
      <c r="M24">
        <v>0.62055247599999996</v>
      </c>
      <c r="O24">
        <v>57</v>
      </c>
      <c r="P24">
        <v>5.2671690000000004E-3</v>
      </c>
      <c r="Q24" t="s">
        <v>17</v>
      </c>
    </row>
    <row r="25" spans="1:17" x14ac:dyDescent="0.35">
      <c r="A25">
        <v>1</v>
      </c>
      <c r="B25">
        <v>40</v>
      </c>
      <c r="C25">
        <v>500</v>
      </c>
      <c r="D25">
        <v>2</v>
      </c>
      <c r="E25">
        <v>23341.153010000002</v>
      </c>
      <c r="F25">
        <v>6216.2027109999999</v>
      </c>
      <c r="G25">
        <v>6630.5292060000002</v>
      </c>
      <c r="H25">
        <v>6433.0575959999996</v>
      </c>
      <c r="I25">
        <v>2334.9811009999999</v>
      </c>
      <c r="J25">
        <v>635.74997919999998</v>
      </c>
      <c r="K25">
        <v>1090.6324119999999</v>
      </c>
      <c r="L25">
        <v>5</v>
      </c>
      <c r="M25">
        <v>0.56676183099999999</v>
      </c>
      <c r="O25">
        <v>22</v>
      </c>
      <c r="P25">
        <v>3.5818199999999999E-3</v>
      </c>
      <c r="Q25" t="s">
        <v>17</v>
      </c>
    </row>
    <row r="26" spans="1:17" x14ac:dyDescent="0.35">
      <c r="A26">
        <v>1</v>
      </c>
      <c r="B26">
        <v>40</v>
      </c>
      <c r="C26">
        <v>1000</v>
      </c>
      <c r="D26">
        <v>1</v>
      </c>
      <c r="E26">
        <v>23401.140019999999</v>
      </c>
      <c r="F26">
        <v>5032.2684250000002</v>
      </c>
      <c r="G26">
        <v>7390.7413079999997</v>
      </c>
      <c r="H26">
        <v>7258.1515380000001</v>
      </c>
      <c r="I26">
        <v>2126.413677</v>
      </c>
      <c r="J26">
        <v>635.74997919999998</v>
      </c>
      <c r="K26">
        <v>957.81509210000002</v>
      </c>
      <c r="L26">
        <v>4</v>
      </c>
      <c r="M26">
        <v>0.63945382100000003</v>
      </c>
      <c r="O26">
        <v>31</v>
      </c>
      <c r="P26">
        <v>9.8966409999999994E-3</v>
      </c>
      <c r="Q26" t="s">
        <v>17</v>
      </c>
    </row>
    <row r="27" spans="1:17" x14ac:dyDescent="0.35">
      <c r="A27">
        <v>1</v>
      </c>
      <c r="B27">
        <v>40</v>
      </c>
      <c r="C27">
        <v>1000</v>
      </c>
      <c r="D27">
        <v>2</v>
      </c>
      <c r="E27">
        <v>23215.344850000001</v>
      </c>
      <c r="F27">
        <v>4917.4104630000002</v>
      </c>
      <c r="G27">
        <v>7465.9526390000001</v>
      </c>
      <c r="H27">
        <v>7189.3576569999996</v>
      </c>
      <c r="I27">
        <v>2049.4943819999999</v>
      </c>
      <c r="J27">
        <v>635.74997919999998</v>
      </c>
      <c r="K27">
        <v>957.379729</v>
      </c>
      <c r="L27">
        <v>4</v>
      </c>
      <c r="M27">
        <v>0.63339297900000002</v>
      </c>
      <c r="O27">
        <v>29</v>
      </c>
      <c r="P27">
        <v>9.7133580000000001E-3</v>
      </c>
      <c r="Q27" t="s">
        <v>17</v>
      </c>
    </row>
    <row r="28" spans="1:17" x14ac:dyDescent="0.35">
      <c r="A28">
        <v>1</v>
      </c>
      <c r="B28">
        <v>40</v>
      </c>
      <c r="C28">
        <v>1000</v>
      </c>
      <c r="D28">
        <v>1</v>
      </c>
      <c r="E28">
        <v>25090.864959999999</v>
      </c>
      <c r="F28">
        <v>5329.0009060000002</v>
      </c>
      <c r="G28">
        <v>8480.0473910000001</v>
      </c>
      <c r="H28">
        <v>7977.5184099999997</v>
      </c>
      <c r="I28">
        <v>1840.6831970000001</v>
      </c>
      <c r="J28">
        <v>635.74997919999998</v>
      </c>
      <c r="K28">
        <v>827.86507519999998</v>
      </c>
      <c r="L28">
        <v>3</v>
      </c>
      <c r="M28">
        <v>0.70283110000000004</v>
      </c>
      <c r="O28">
        <v>35</v>
      </c>
      <c r="P28">
        <v>9.7233230000000007E-3</v>
      </c>
      <c r="Q28" t="s">
        <v>17</v>
      </c>
    </row>
    <row r="29" spans="1:17" x14ac:dyDescent="0.35">
      <c r="A29">
        <v>1</v>
      </c>
      <c r="B29">
        <v>40</v>
      </c>
      <c r="C29">
        <v>1000</v>
      </c>
      <c r="D29">
        <v>2</v>
      </c>
      <c r="E29">
        <v>24744.362720000001</v>
      </c>
      <c r="F29">
        <v>6446.427901</v>
      </c>
      <c r="G29">
        <v>7465.9526390000001</v>
      </c>
      <c r="H29">
        <v>7189.3576569999996</v>
      </c>
      <c r="I29">
        <v>2049.4945349999998</v>
      </c>
      <c r="J29">
        <v>635.74997919999998</v>
      </c>
      <c r="K29">
        <v>957.38000969999996</v>
      </c>
      <c r="L29">
        <v>4</v>
      </c>
      <c r="M29">
        <v>0.63339297900000002</v>
      </c>
      <c r="O29">
        <v>23</v>
      </c>
      <c r="P29">
        <v>9.1130369999999992E-3</v>
      </c>
      <c r="Q29" t="s">
        <v>17</v>
      </c>
    </row>
    <row r="30" spans="1:17" x14ac:dyDescent="0.35">
      <c r="A30">
        <v>1</v>
      </c>
      <c r="B30">
        <v>40</v>
      </c>
      <c r="C30">
        <v>1000</v>
      </c>
      <c r="D30">
        <v>1</v>
      </c>
      <c r="E30">
        <v>27583.175520000001</v>
      </c>
      <c r="F30">
        <v>6583.3637829999998</v>
      </c>
      <c r="G30">
        <v>9195.6472950000007</v>
      </c>
      <c r="H30">
        <v>8542.3384970000006</v>
      </c>
      <c r="I30">
        <v>1816.942734</v>
      </c>
      <c r="J30">
        <v>635.74997919999998</v>
      </c>
      <c r="K30">
        <v>809.13322719999996</v>
      </c>
      <c r="L30">
        <v>3</v>
      </c>
      <c r="M30">
        <v>0.75259257999999996</v>
      </c>
      <c r="O30">
        <v>52</v>
      </c>
      <c r="P30">
        <v>2.3472599999999999E-3</v>
      </c>
      <c r="Q30" t="s">
        <v>17</v>
      </c>
    </row>
    <row r="31" spans="1:17" x14ac:dyDescent="0.35">
      <c r="A31">
        <v>1</v>
      </c>
      <c r="B31">
        <v>40</v>
      </c>
      <c r="C31">
        <v>1000</v>
      </c>
      <c r="D31">
        <v>2</v>
      </c>
      <c r="E31">
        <v>27443.417969999999</v>
      </c>
      <c r="F31">
        <v>6492.724091</v>
      </c>
      <c r="G31">
        <v>9249.1063799999993</v>
      </c>
      <c r="H31">
        <v>8427.1876069999998</v>
      </c>
      <c r="I31">
        <v>1798.6109180000001</v>
      </c>
      <c r="J31">
        <v>635.74997919999998</v>
      </c>
      <c r="K31">
        <v>840.03899209999997</v>
      </c>
      <c r="L31">
        <v>3</v>
      </c>
      <c r="M31">
        <v>0.74244761699999995</v>
      </c>
      <c r="O31">
        <v>89</v>
      </c>
      <c r="P31">
        <v>8.62453E-3</v>
      </c>
      <c r="Q31" t="s">
        <v>17</v>
      </c>
    </row>
    <row r="32" spans="1:17" x14ac:dyDescent="0.35">
      <c r="A32">
        <v>1</v>
      </c>
      <c r="B32">
        <v>40</v>
      </c>
      <c r="C32">
        <v>2000</v>
      </c>
      <c r="D32">
        <v>1</v>
      </c>
      <c r="E32">
        <v>27091.517260000001</v>
      </c>
      <c r="F32">
        <v>7466.3378869999997</v>
      </c>
      <c r="G32">
        <v>8379.8268019999996</v>
      </c>
      <c r="H32">
        <v>7953.7598449999996</v>
      </c>
      <c r="I32">
        <v>1833.4714939999999</v>
      </c>
      <c r="J32">
        <v>635.74997919999998</v>
      </c>
      <c r="K32">
        <v>822.37124960000006</v>
      </c>
      <c r="L32">
        <v>3</v>
      </c>
      <c r="M32">
        <v>0.70073793500000003</v>
      </c>
      <c r="O32">
        <v>82</v>
      </c>
      <c r="P32">
        <v>9.8917740000000007E-3</v>
      </c>
      <c r="Q32" t="s">
        <v>17</v>
      </c>
    </row>
    <row r="33" spans="1:17" x14ac:dyDescent="0.35">
      <c r="A33">
        <v>1</v>
      </c>
      <c r="B33">
        <v>40</v>
      </c>
      <c r="C33">
        <v>2000</v>
      </c>
      <c r="D33">
        <v>2</v>
      </c>
      <c r="E33">
        <v>26562.3544</v>
      </c>
      <c r="F33">
        <v>5172.7839899999999</v>
      </c>
      <c r="G33">
        <v>10011.00167</v>
      </c>
      <c r="H33">
        <v>8581.3514560000003</v>
      </c>
      <c r="I33">
        <v>1472.7608990000001</v>
      </c>
      <c r="J33">
        <v>635.74997919999998</v>
      </c>
      <c r="K33">
        <v>688.70640490000005</v>
      </c>
      <c r="L33">
        <v>2</v>
      </c>
      <c r="M33">
        <v>0.75602967899999995</v>
      </c>
      <c r="O33">
        <v>32</v>
      </c>
      <c r="P33">
        <v>5.5803509999999999E-3</v>
      </c>
      <c r="Q33" t="s">
        <v>17</v>
      </c>
    </row>
    <row r="34" spans="1:17" x14ac:dyDescent="0.35">
      <c r="A34">
        <v>1</v>
      </c>
      <c r="B34">
        <v>40</v>
      </c>
      <c r="C34">
        <v>2000</v>
      </c>
      <c r="D34">
        <v>1</v>
      </c>
      <c r="E34">
        <v>29092.904490000001</v>
      </c>
      <c r="F34">
        <v>7224.1228879999999</v>
      </c>
      <c r="G34">
        <v>10475.726650000001</v>
      </c>
      <c r="H34">
        <v>8562.3196520000001</v>
      </c>
      <c r="I34">
        <v>1510.2169960000001</v>
      </c>
      <c r="J34">
        <v>635.74997919999998</v>
      </c>
      <c r="K34">
        <v>684.76831730000004</v>
      </c>
      <c r="L34">
        <v>2</v>
      </c>
      <c r="M34">
        <v>0.75435294900000005</v>
      </c>
      <c r="O34">
        <v>46</v>
      </c>
      <c r="P34">
        <v>7.8356400000000005E-4</v>
      </c>
      <c r="Q34" t="s">
        <v>17</v>
      </c>
    </row>
    <row r="35" spans="1:17" x14ac:dyDescent="0.35">
      <c r="A35">
        <v>1</v>
      </c>
      <c r="B35">
        <v>40</v>
      </c>
      <c r="C35">
        <v>2000</v>
      </c>
      <c r="D35">
        <v>2</v>
      </c>
      <c r="E35">
        <v>28459.28285</v>
      </c>
      <c r="F35">
        <v>7057.1843580000004</v>
      </c>
      <c r="G35">
        <v>9935.9857420000008</v>
      </c>
      <c r="H35">
        <v>8649.1929660000005</v>
      </c>
      <c r="I35">
        <v>1487.2044020000001</v>
      </c>
      <c r="J35">
        <v>635.74997919999998</v>
      </c>
      <c r="K35">
        <v>693.96540370000002</v>
      </c>
      <c r="L35">
        <v>2</v>
      </c>
      <c r="M35">
        <v>0.762006615</v>
      </c>
      <c r="O35">
        <v>20</v>
      </c>
      <c r="P35">
        <v>9.9726840000000008E-3</v>
      </c>
      <c r="Q35" t="s">
        <v>17</v>
      </c>
    </row>
    <row r="36" spans="1:17" x14ac:dyDescent="0.35">
      <c r="A36">
        <v>1</v>
      </c>
      <c r="B36">
        <v>40</v>
      </c>
      <c r="C36">
        <v>2000</v>
      </c>
      <c r="D36">
        <v>1</v>
      </c>
      <c r="E36">
        <v>32457.164260000001</v>
      </c>
      <c r="F36">
        <v>9511.3373850000007</v>
      </c>
      <c r="G36">
        <v>11097.65674</v>
      </c>
      <c r="H36">
        <v>8994.5548290000006</v>
      </c>
      <c r="I36">
        <v>1525.2001270000001</v>
      </c>
      <c r="J36">
        <v>635.74997919999998</v>
      </c>
      <c r="K36">
        <v>692.66519570000003</v>
      </c>
      <c r="L36">
        <v>2</v>
      </c>
      <c r="M36">
        <v>0.79243350300000004</v>
      </c>
      <c r="O36">
        <v>61</v>
      </c>
      <c r="P36">
        <v>7.5015760000000003E-3</v>
      </c>
      <c r="Q36" t="s">
        <v>17</v>
      </c>
    </row>
    <row r="37" spans="1:17" x14ac:dyDescent="0.35">
      <c r="A37">
        <v>1</v>
      </c>
      <c r="B37">
        <v>40</v>
      </c>
      <c r="C37">
        <v>2000</v>
      </c>
      <c r="D37">
        <v>2</v>
      </c>
      <c r="E37">
        <v>31504.00605</v>
      </c>
      <c r="F37">
        <v>9273.117956</v>
      </c>
      <c r="G37">
        <v>10410.8289</v>
      </c>
      <c r="H37">
        <v>9003.0515950000008</v>
      </c>
      <c r="I37">
        <v>1487.2198100000001</v>
      </c>
      <c r="J37">
        <v>635.74997919999998</v>
      </c>
      <c r="K37">
        <v>694.03781419999996</v>
      </c>
      <c r="L37">
        <v>2</v>
      </c>
      <c r="M37">
        <v>0.79318208099999998</v>
      </c>
      <c r="O37">
        <v>101</v>
      </c>
      <c r="P37">
        <v>1.6567629999999999E-3</v>
      </c>
      <c r="Q37" t="s">
        <v>17</v>
      </c>
    </row>
    <row r="38" spans="1:17" x14ac:dyDescent="0.35">
      <c r="A38">
        <v>1</v>
      </c>
      <c r="B38">
        <v>70</v>
      </c>
      <c r="C38">
        <v>500</v>
      </c>
      <c r="D38">
        <v>1</v>
      </c>
      <c r="E38">
        <v>20292.69238</v>
      </c>
      <c r="F38">
        <v>3747.7189539999999</v>
      </c>
      <c r="G38">
        <v>6000.9714160000003</v>
      </c>
      <c r="H38">
        <v>6093.9732729999996</v>
      </c>
      <c r="I38">
        <v>2621.4455429999998</v>
      </c>
      <c r="J38">
        <v>635.74997919999998</v>
      </c>
      <c r="K38">
        <v>1192.833214</v>
      </c>
      <c r="L38">
        <v>6</v>
      </c>
      <c r="M38">
        <v>0.39939455899999998</v>
      </c>
      <c r="O38">
        <v>28</v>
      </c>
      <c r="P38">
        <v>5.4692889999999996E-3</v>
      </c>
      <c r="Q38" t="s">
        <v>17</v>
      </c>
    </row>
    <row r="39" spans="1:17" x14ac:dyDescent="0.35">
      <c r="A39">
        <v>1</v>
      </c>
      <c r="B39">
        <v>70</v>
      </c>
      <c r="C39">
        <v>500</v>
      </c>
      <c r="D39">
        <v>2</v>
      </c>
      <c r="E39">
        <v>19983.665290000001</v>
      </c>
      <c r="F39">
        <v>3732.5829600000002</v>
      </c>
      <c r="G39">
        <v>5891.4141250000002</v>
      </c>
      <c r="H39">
        <v>5982.4468500000003</v>
      </c>
      <c r="I39">
        <v>2552.614716</v>
      </c>
      <c r="J39">
        <v>635.74997919999998</v>
      </c>
      <c r="K39">
        <v>1188.856659</v>
      </c>
      <c r="L39">
        <v>6</v>
      </c>
      <c r="M39">
        <v>0.392085199</v>
      </c>
      <c r="O39">
        <v>19</v>
      </c>
      <c r="P39">
        <v>9.7777709999999993E-3</v>
      </c>
      <c r="Q39" t="s">
        <v>17</v>
      </c>
    </row>
    <row r="40" spans="1:17" x14ac:dyDescent="0.35">
      <c r="A40">
        <v>1</v>
      </c>
      <c r="B40">
        <v>70</v>
      </c>
      <c r="C40">
        <v>500</v>
      </c>
      <c r="D40">
        <v>1</v>
      </c>
      <c r="E40">
        <v>21534.28962</v>
      </c>
      <c r="F40">
        <v>4195.5375960000001</v>
      </c>
      <c r="G40">
        <v>6573.2097320000003</v>
      </c>
      <c r="H40">
        <v>6638.6611560000001</v>
      </c>
      <c r="I40">
        <v>2401.2240339999998</v>
      </c>
      <c r="J40">
        <v>635.74997919999998</v>
      </c>
      <c r="K40">
        <v>1089.9071240000001</v>
      </c>
      <c r="L40">
        <v>5</v>
      </c>
      <c r="M40">
        <v>0.435093006</v>
      </c>
      <c r="O40">
        <v>29</v>
      </c>
      <c r="P40">
        <v>9.9560280000000004E-3</v>
      </c>
      <c r="Q40" t="s">
        <v>17</v>
      </c>
    </row>
    <row r="41" spans="1:17" x14ac:dyDescent="0.35">
      <c r="A41">
        <v>1</v>
      </c>
      <c r="B41">
        <v>70</v>
      </c>
      <c r="C41">
        <v>500</v>
      </c>
      <c r="D41">
        <v>2</v>
      </c>
      <c r="E41">
        <v>21285.241890000001</v>
      </c>
      <c r="F41">
        <v>4901.7803599999997</v>
      </c>
      <c r="G41">
        <v>5959.4906609999998</v>
      </c>
      <c r="H41">
        <v>6038.1961540000002</v>
      </c>
      <c r="I41">
        <v>2559.5502590000001</v>
      </c>
      <c r="J41">
        <v>635.74997919999998</v>
      </c>
      <c r="K41">
        <v>1190.474479</v>
      </c>
      <c r="L41">
        <v>6</v>
      </c>
      <c r="M41">
        <v>0.39573896800000002</v>
      </c>
      <c r="O41">
        <v>22</v>
      </c>
      <c r="P41">
        <v>9.9971950000000004E-3</v>
      </c>
      <c r="Q41" t="s">
        <v>17</v>
      </c>
    </row>
    <row r="42" spans="1:17" x14ac:dyDescent="0.35">
      <c r="A42">
        <v>1</v>
      </c>
      <c r="B42">
        <v>70</v>
      </c>
      <c r="C42">
        <v>500</v>
      </c>
      <c r="D42">
        <v>1</v>
      </c>
      <c r="E42">
        <v>23555.225279999999</v>
      </c>
      <c r="F42">
        <v>5317.2894759999999</v>
      </c>
      <c r="G42">
        <v>7234.6008199999997</v>
      </c>
      <c r="H42">
        <v>7285.5852519999999</v>
      </c>
      <c r="I42">
        <v>2125.1244270000002</v>
      </c>
      <c r="J42">
        <v>635.74997919999998</v>
      </c>
      <c r="K42">
        <v>956.87532290000001</v>
      </c>
      <c r="L42">
        <v>4</v>
      </c>
      <c r="M42">
        <v>0.47749193899999998</v>
      </c>
      <c r="O42">
        <v>47</v>
      </c>
      <c r="P42">
        <v>4.1655219999999996E-3</v>
      </c>
      <c r="Q42" t="s">
        <v>17</v>
      </c>
    </row>
    <row r="43" spans="1:17" x14ac:dyDescent="0.35">
      <c r="A43">
        <v>1</v>
      </c>
      <c r="B43">
        <v>70</v>
      </c>
      <c r="C43">
        <v>500</v>
      </c>
      <c r="D43">
        <v>2</v>
      </c>
      <c r="E43">
        <v>23223.140889999999</v>
      </c>
      <c r="F43">
        <v>6124.3931490000004</v>
      </c>
      <c r="G43">
        <v>6488.581948</v>
      </c>
      <c r="H43">
        <v>6547.3531940000003</v>
      </c>
      <c r="I43">
        <v>2336.243837</v>
      </c>
      <c r="J43">
        <v>635.74997919999998</v>
      </c>
      <c r="K43">
        <v>1090.8187840000001</v>
      </c>
      <c r="L43">
        <v>5</v>
      </c>
      <c r="M43">
        <v>0.42910874799999998</v>
      </c>
      <c r="O43">
        <v>28</v>
      </c>
      <c r="P43">
        <v>3.7772029999999998E-3</v>
      </c>
      <c r="Q43" t="s">
        <v>17</v>
      </c>
    </row>
    <row r="44" spans="1:17" x14ac:dyDescent="0.35">
      <c r="A44">
        <v>1</v>
      </c>
      <c r="B44">
        <v>70</v>
      </c>
      <c r="C44">
        <v>1000</v>
      </c>
      <c r="D44">
        <v>1</v>
      </c>
      <c r="E44">
        <v>23180.816770000001</v>
      </c>
      <c r="F44">
        <v>5067.7663439999997</v>
      </c>
      <c r="G44">
        <v>7169.5689320000001</v>
      </c>
      <c r="H44">
        <v>7230.3260829999999</v>
      </c>
      <c r="I44">
        <v>2121.6010649999998</v>
      </c>
      <c r="J44">
        <v>635.74997919999998</v>
      </c>
      <c r="K44">
        <v>955.80436299999997</v>
      </c>
      <c r="L44">
        <v>4</v>
      </c>
      <c r="M44">
        <v>0.473870293</v>
      </c>
      <c r="O44">
        <v>31</v>
      </c>
      <c r="P44">
        <v>9.6545439999999993E-3</v>
      </c>
      <c r="Q44" t="s">
        <v>17</v>
      </c>
    </row>
    <row r="45" spans="1:17" x14ac:dyDescent="0.35">
      <c r="A45">
        <v>1</v>
      </c>
      <c r="B45">
        <v>70</v>
      </c>
      <c r="C45">
        <v>1000</v>
      </c>
      <c r="D45">
        <v>2</v>
      </c>
      <c r="E45">
        <v>23087.80574</v>
      </c>
      <c r="F45">
        <v>4995.132063</v>
      </c>
      <c r="G45">
        <v>7211.8794289999996</v>
      </c>
      <c r="H45">
        <v>7243.774512</v>
      </c>
      <c r="I45">
        <v>2045.4655479999999</v>
      </c>
      <c r="J45">
        <v>635.74997919999998</v>
      </c>
      <c r="K45">
        <v>955.8042117</v>
      </c>
      <c r="L45">
        <v>4</v>
      </c>
      <c r="M45">
        <v>0.47475169299999997</v>
      </c>
      <c r="O45">
        <v>58</v>
      </c>
      <c r="P45">
        <v>7.80432E-3</v>
      </c>
      <c r="Q45" t="s">
        <v>17</v>
      </c>
    </row>
    <row r="46" spans="1:17" x14ac:dyDescent="0.35">
      <c r="A46">
        <v>1</v>
      </c>
      <c r="B46">
        <v>70</v>
      </c>
      <c r="C46">
        <v>1000</v>
      </c>
      <c r="D46">
        <v>1</v>
      </c>
      <c r="E46">
        <v>24827.064590000002</v>
      </c>
      <c r="F46">
        <v>5239.4574030000003</v>
      </c>
      <c r="G46">
        <v>8151.7218210000001</v>
      </c>
      <c r="H46">
        <v>8153.9740510000001</v>
      </c>
      <c r="I46">
        <v>1827.4029069999999</v>
      </c>
      <c r="J46">
        <v>635.74997919999998</v>
      </c>
      <c r="K46">
        <v>818.75842590000002</v>
      </c>
      <c r="L46">
        <v>3</v>
      </c>
      <c r="M46">
        <v>0.534405507</v>
      </c>
      <c r="O46">
        <v>10</v>
      </c>
      <c r="P46">
        <v>9.8079129999999997E-3</v>
      </c>
      <c r="Q46" t="s">
        <v>17</v>
      </c>
    </row>
    <row r="47" spans="1:17" x14ac:dyDescent="0.35">
      <c r="A47">
        <v>1</v>
      </c>
      <c r="B47">
        <v>70</v>
      </c>
      <c r="C47">
        <v>1000</v>
      </c>
      <c r="D47">
        <v>2</v>
      </c>
      <c r="E47">
        <v>24678.178459999999</v>
      </c>
      <c r="F47">
        <v>6445.7369529999996</v>
      </c>
      <c r="G47">
        <v>7280.5565459999998</v>
      </c>
      <c r="H47">
        <v>7325.082222</v>
      </c>
      <c r="I47">
        <v>2040.0153909999999</v>
      </c>
      <c r="J47">
        <v>635.74997919999998</v>
      </c>
      <c r="K47">
        <v>951.03737049999995</v>
      </c>
      <c r="L47">
        <v>4</v>
      </c>
      <c r="M47">
        <v>0.48008054100000003</v>
      </c>
      <c r="O47">
        <v>4</v>
      </c>
      <c r="P47">
        <v>4.4918559999999998E-3</v>
      </c>
      <c r="Q47" t="s">
        <v>17</v>
      </c>
    </row>
    <row r="48" spans="1:17" x14ac:dyDescent="0.35">
      <c r="A48">
        <v>1</v>
      </c>
      <c r="B48">
        <v>70</v>
      </c>
      <c r="C48">
        <v>1000</v>
      </c>
      <c r="D48">
        <v>1</v>
      </c>
      <c r="E48">
        <v>27361.364369999999</v>
      </c>
      <c r="F48">
        <v>6456.6731669999999</v>
      </c>
      <c r="G48">
        <v>8874.3592069999995</v>
      </c>
      <c r="H48">
        <v>8768.5091539999994</v>
      </c>
      <c r="I48">
        <v>1816.9416920000001</v>
      </c>
      <c r="J48">
        <v>635.74997919999998</v>
      </c>
      <c r="K48">
        <v>809.13117320000003</v>
      </c>
      <c r="L48">
        <v>3</v>
      </c>
      <c r="M48">
        <v>0.57468168900000005</v>
      </c>
      <c r="O48">
        <v>59</v>
      </c>
      <c r="P48">
        <v>1.905644E-3</v>
      </c>
      <c r="Q48" t="s">
        <v>17</v>
      </c>
    </row>
    <row r="49" spans="1:17" x14ac:dyDescent="0.35">
      <c r="A49">
        <v>1</v>
      </c>
      <c r="B49">
        <v>70</v>
      </c>
      <c r="C49">
        <v>1000</v>
      </c>
      <c r="D49">
        <v>2</v>
      </c>
      <c r="E49">
        <v>27129.76224</v>
      </c>
      <c r="F49">
        <v>5085.6709799999999</v>
      </c>
      <c r="G49">
        <v>9685.0123170000006</v>
      </c>
      <c r="H49">
        <v>9546.8577440000008</v>
      </c>
      <c r="I49">
        <v>1484.1863289999999</v>
      </c>
      <c r="J49">
        <v>635.74997919999998</v>
      </c>
      <c r="K49">
        <v>692.28489149999996</v>
      </c>
      <c r="L49">
        <v>2</v>
      </c>
      <c r="M49">
        <v>0.62569408699999995</v>
      </c>
      <c r="O49">
        <v>144</v>
      </c>
      <c r="P49">
        <v>9.8408339999999997E-3</v>
      </c>
      <c r="Q49" t="s">
        <v>17</v>
      </c>
    </row>
    <row r="50" spans="1:17" x14ac:dyDescent="0.35">
      <c r="A50">
        <v>1</v>
      </c>
      <c r="B50">
        <v>70</v>
      </c>
      <c r="C50">
        <v>2000</v>
      </c>
      <c r="D50">
        <v>1</v>
      </c>
      <c r="E50">
        <v>26532.176759999998</v>
      </c>
      <c r="F50">
        <v>5033.3085060000003</v>
      </c>
      <c r="G50">
        <v>9493.3113190000004</v>
      </c>
      <c r="H50">
        <v>9172.6207040000008</v>
      </c>
      <c r="I50">
        <v>1511.747175</v>
      </c>
      <c r="J50">
        <v>635.74997919999998</v>
      </c>
      <c r="K50">
        <v>685.43907820000004</v>
      </c>
      <c r="L50">
        <v>2</v>
      </c>
      <c r="M50">
        <v>0.60116686500000005</v>
      </c>
      <c r="O50">
        <v>23</v>
      </c>
      <c r="P50">
        <v>9.3242719999999998E-3</v>
      </c>
      <c r="Q50" t="s">
        <v>17</v>
      </c>
    </row>
    <row r="51" spans="1:17" x14ac:dyDescent="0.35">
      <c r="A51">
        <v>1</v>
      </c>
      <c r="B51">
        <v>70</v>
      </c>
      <c r="C51">
        <v>2000</v>
      </c>
      <c r="D51">
        <v>2</v>
      </c>
      <c r="E51">
        <v>26140.633040000001</v>
      </c>
      <c r="F51">
        <v>5030.1618580000004</v>
      </c>
      <c r="G51">
        <v>9217.3676890000006</v>
      </c>
      <c r="H51">
        <v>9099.9104619999998</v>
      </c>
      <c r="I51">
        <v>1471.9920830000001</v>
      </c>
      <c r="J51">
        <v>635.74997919999998</v>
      </c>
      <c r="K51">
        <v>685.45096409999996</v>
      </c>
      <c r="L51">
        <v>2</v>
      </c>
      <c r="M51">
        <v>0.59640148800000004</v>
      </c>
      <c r="O51">
        <v>25</v>
      </c>
      <c r="P51">
        <v>2.431707E-3</v>
      </c>
      <c r="Q51" t="s">
        <v>17</v>
      </c>
    </row>
    <row r="52" spans="1:17" x14ac:dyDescent="0.35">
      <c r="A52">
        <v>1</v>
      </c>
      <c r="B52">
        <v>70</v>
      </c>
      <c r="C52">
        <v>2000</v>
      </c>
      <c r="D52">
        <v>1</v>
      </c>
      <c r="E52">
        <v>28168.870589999999</v>
      </c>
      <c r="F52">
        <v>6603.4376119999997</v>
      </c>
      <c r="G52">
        <v>9528.2146859999993</v>
      </c>
      <c r="H52">
        <v>9204.2798060000005</v>
      </c>
      <c r="I52">
        <v>1511.747989</v>
      </c>
      <c r="J52">
        <v>635.74997919999998</v>
      </c>
      <c r="K52">
        <v>685.44051730000001</v>
      </c>
      <c r="L52">
        <v>2</v>
      </c>
      <c r="M52">
        <v>0.60324177899999998</v>
      </c>
      <c r="O52">
        <v>59</v>
      </c>
      <c r="P52">
        <v>8.4138089999999995E-3</v>
      </c>
      <c r="Q52" t="s">
        <v>17</v>
      </c>
    </row>
    <row r="53" spans="1:17" x14ac:dyDescent="0.35">
      <c r="A53">
        <v>1</v>
      </c>
      <c r="B53">
        <v>70</v>
      </c>
      <c r="C53">
        <v>2000</v>
      </c>
      <c r="D53">
        <v>2</v>
      </c>
      <c r="E53">
        <v>27722.226910000001</v>
      </c>
      <c r="F53">
        <v>6513.0242239999998</v>
      </c>
      <c r="G53">
        <v>9261.9477079999997</v>
      </c>
      <c r="H53">
        <v>9146.8334479999994</v>
      </c>
      <c r="I53">
        <v>1475.192256</v>
      </c>
      <c r="J53">
        <v>635.74997919999998</v>
      </c>
      <c r="K53">
        <v>689.47929620000002</v>
      </c>
      <c r="L53">
        <v>2</v>
      </c>
      <c r="M53">
        <v>0.59947678699999996</v>
      </c>
      <c r="O53">
        <v>28</v>
      </c>
      <c r="P53">
        <v>4.7107240000000003E-3</v>
      </c>
      <c r="Q53" t="s">
        <v>17</v>
      </c>
    </row>
    <row r="54" spans="1:17" x14ac:dyDescent="0.35">
      <c r="A54">
        <v>1</v>
      </c>
      <c r="B54">
        <v>70</v>
      </c>
      <c r="C54">
        <v>2000</v>
      </c>
      <c r="D54">
        <v>1</v>
      </c>
      <c r="E54">
        <v>30954.764920000001</v>
      </c>
      <c r="F54">
        <v>8541.3736069999995</v>
      </c>
      <c r="G54">
        <v>9955.1648559999994</v>
      </c>
      <c r="H54">
        <v>9621.596399</v>
      </c>
      <c r="I54">
        <v>1514.0045769999999</v>
      </c>
      <c r="J54">
        <v>635.74997919999998</v>
      </c>
      <c r="K54">
        <v>686.875497</v>
      </c>
      <c r="L54">
        <v>2</v>
      </c>
      <c r="M54">
        <v>0.63059240400000005</v>
      </c>
      <c r="O54">
        <v>53</v>
      </c>
      <c r="P54">
        <v>9.0603460000000004E-3</v>
      </c>
      <c r="Q54" t="s">
        <v>17</v>
      </c>
    </row>
    <row r="55" spans="1:17" x14ac:dyDescent="0.35">
      <c r="A55">
        <v>1</v>
      </c>
      <c r="B55">
        <v>70</v>
      </c>
      <c r="C55">
        <v>2000</v>
      </c>
      <c r="D55">
        <v>2</v>
      </c>
      <c r="E55">
        <v>30417.194749999999</v>
      </c>
      <c r="F55">
        <v>8350.664718</v>
      </c>
      <c r="G55">
        <v>9692.5921849999995</v>
      </c>
      <c r="H55">
        <v>9569.5128789999999</v>
      </c>
      <c r="I55">
        <v>1478.4284110000001</v>
      </c>
      <c r="J55">
        <v>635.74997919999998</v>
      </c>
      <c r="K55">
        <v>690.24658009999996</v>
      </c>
      <c r="L55">
        <v>2</v>
      </c>
      <c r="M55">
        <v>0.62717888799999999</v>
      </c>
      <c r="O55">
        <v>75</v>
      </c>
      <c r="P55">
        <v>9.890121E-3</v>
      </c>
      <c r="Q55" t="s">
        <v>17</v>
      </c>
    </row>
    <row r="56" spans="1:17" x14ac:dyDescent="0.35">
      <c r="A56">
        <v>1</v>
      </c>
      <c r="B56">
        <v>100</v>
      </c>
      <c r="C56">
        <v>500</v>
      </c>
      <c r="D56">
        <v>1</v>
      </c>
      <c r="E56">
        <v>20255.9126</v>
      </c>
      <c r="F56">
        <v>3748.805382</v>
      </c>
      <c r="G56">
        <v>5984.9101010000004</v>
      </c>
      <c r="H56">
        <v>6077.911959</v>
      </c>
      <c r="I56">
        <v>2616.7874449999999</v>
      </c>
      <c r="J56">
        <v>635.74997919999998</v>
      </c>
      <c r="K56">
        <v>1191.747738</v>
      </c>
      <c r="L56">
        <v>6</v>
      </c>
      <c r="M56">
        <v>0.227910697</v>
      </c>
      <c r="O56">
        <v>25</v>
      </c>
      <c r="P56">
        <v>5.3842079999999997E-3</v>
      </c>
      <c r="Q56" t="s">
        <v>17</v>
      </c>
    </row>
    <row r="57" spans="1:17" x14ac:dyDescent="0.35">
      <c r="A57">
        <v>1</v>
      </c>
      <c r="B57">
        <v>100</v>
      </c>
      <c r="C57">
        <v>500</v>
      </c>
      <c r="D57">
        <v>2</v>
      </c>
      <c r="E57">
        <v>20097.645189999999</v>
      </c>
      <c r="F57">
        <v>3717.558595</v>
      </c>
      <c r="G57">
        <v>5968.2519169999996</v>
      </c>
      <c r="H57">
        <v>6056.0605999999998</v>
      </c>
      <c r="I57">
        <v>2536.721583</v>
      </c>
      <c r="J57">
        <v>635.74997919999998</v>
      </c>
      <c r="K57">
        <v>1183.3025150000001</v>
      </c>
      <c r="L57">
        <v>6</v>
      </c>
      <c r="M57">
        <v>0.22709131099999999</v>
      </c>
      <c r="O57">
        <v>26</v>
      </c>
      <c r="P57">
        <v>9.900374E-3</v>
      </c>
      <c r="Q57" t="s">
        <v>17</v>
      </c>
    </row>
    <row r="58" spans="1:17" x14ac:dyDescent="0.35">
      <c r="A58">
        <v>1</v>
      </c>
      <c r="B58">
        <v>100</v>
      </c>
      <c r="C58">
        <v>500</v>
      </c>
      <c r="D58">
        <v>1</v>
      </c>
      <c r="E58">
        <v>21510.512849999999</v>
      </c>
      <c r="F58">
        <v>4269.5203629999996</v>
      </c>
      <c r="G58">
        <v>6517.6285630000002</v>
      </c>
      <c r="H58">
        <v>6590.7158440000003</v>
      </c>
      <c r="I58">
        <v>2406.5641369999998</v>
      </c>
      <c r="J58">
        <v>635.74997919999998</v>
      </c>
      <c r="K58">
        <v>1090.3339619999999</v>
      </c>
      <c r="L58">
        <v>5</v>
      </c>
      <c r="M58">
        <v>0.24713991499999999</v>
      </c>
      <c r="O58">
        <v>28</v>
      </c>
      <c r="P58">
        <v>6.4061400000000003E-3</v>
      </c>
      <c r="Q58" t="s">
        <v>17</v>
      </c>
    </row>
    <row r="59" spans="1:17" x14ac:dyDescent="0.35">
      <c r="A59">
        <v>1</v>
      </c>
      <c r="B59">
        <v>100</v>
      </c>
      <c r="C59">
        <v>500</v>
      </c>
      <c r="D59">
        <v>2</v>
      </c>
      <c r="E59">
        <v>21263.13118</v>
      </c>
      <c r="F59">
        <v>4128.149754</v>
      </c>
      <c r="G59">
        <v>6504.8066440000002</v>
      </c>
      <c r="H59">
        <v>6566.1602839999996</v>
      </c>
      <c r="I59">
        <v>2337.0637609999999</v>
      </c>
      <c r="J59">
        <v>635.74997919999998</v>
      </c>
      <c r="K59">
        <v>1091.200754</v>
      </c>
      <c r="L59">
        <v>5</v>
      </c>
      <c r="M59">
        <v>0.24621912600000001</v>
      </c>
      <c r="O59">
        <v>25</v>
      </c>
      <c r="P59">
        <v>8.5353670000000003E-3</v>
      </c>
      <c r="Q59" t="s">
        <v>17</v>
      </c>
    </row>
    <row r="60" spans="1:17" x14ac:dyDescent="0.35">
      <c r="A60">
        <v>1</v>
      </c>
      <c r="B60">
        <v>100</v>
      </c>
      <c r="C60">
        <v>500</v>
      </c>
      <c r="D60">
        <v>1</v>
      </c>
      <c r="E60">
        <v>23685.447609999999</v>
      </c>
      <c r="F60">
        <v>5745.8021099999996</v>
      </c>
      <c r="G60">
        <v>6882.787284</v>
      </c>
      <c r="H60">
        <v>6922.6474189999999</v>
      </c>
      <c r="I60">
        <v>2407.6480259999998</v>
      </c>
      <c r="J60">
        <v>635.74997919999998</v>
      </c>
      <c r="K60">
        <v>1090.8127959999999</v>
      </c>
      <c r="L60">
        <v>5</v>
      </c>
      <c r="M60">
        <v>0.25958674799999998</v>
      </c>
      <c r="O60">
        <v>5</v>
      </c>
      <c r="P60">
        <v>8.6980970000000001E-3</v>
      </c>
      <c r="Q60" t="s">
        <v>17</v>
      </c>
    </row>
    <row r="61" spans="1:17" x14ac:dyDescent="0.35">
      <c r="A61">
        <v>1</v>
      </c>
      <c r="B61">
        <v>100</v>
      </c>
      <c r="C61">
        <v>500</v>
      </c>
      <c r="D61">
        <v>2</v>
      </c>
      <c r="E61">
        <v>23333.83655</v>
      </c>
      <c r="F61">
        <v>5873.8874420000002</v>
      </c>
      <c r="G61">
        <v>6678.0406560000001</v>
      </c>
      <c r="H61">
        <v>6724.1805940000004</v>
      </c>
      <c r="I61">
        <v>2332.5581160000002</v>
      </c>
      <c r="J61">
        <v>635.74997919999998</v>
      </c>
      <c r="K61">
        <v>1089.4197670000001</v>
      </c>
      <c r="L61">
        <v>5</v>
      </c>
      <c r="M61">
        <v>0.25214460100000002</v>
      </c>
      <c r="O61">
        <v>27</v>
      </c>
      <c r="P61">
        <v>8.8484700000000006E-3</v>
      </c>
      <c r="Q61" t="s">
        <v>17</v>
      </c>
    </row>
    <row r="62" spans="1:17" x14ac:dyDescent="0.35">
      <c r="A62">
        <v>1</v>
      </c>
      <c r="B62">
        <v>100</v>
      </c>
      <c r="C62">
        <v>1000</v>
      </c>
      <c r="D62">
        <v>1</v>
      </c>
      <c r="E62">
        <v>23246.386849999999</v>
      </c>
      <c r="F62">
        <v>5085.5398359999999</v>
      </c>
      <c r="G62">
        <v>7196.4731869999996</v>
      </c>
      <c r="H62">
        <v>7257.190047</v>
      </c>
      <c r="I62">
        <v>2117.1801639999999</v>
      </c>
      <c r="J62">
        <v>635.74997919999998</v>
      </c>
      <c r="K62">
        <v>954.25364060000004</v>
      </c>
      <c r="L62">
        <v>4</v>
      </c>
      <c r="M62">
        <v>0.272131491</v>
      </c>
      <c r="O62">
        <v>25</v>
      </c>
      <c r="P62">
        <v>9.6661760000000003E-3</v>
      </c>
      <c r="Q62" t="s">
        <v>17</v>
      </c>
    </row>
    <row r="63" spans="1:17" x14ac:dyDescent="0.35">
      <c r="A63">
        <v>1</v>
      </c>
      <c r="B63">
        <v>100</v>
      </c>
      <c r="C63">
        <v>1000</v>
      </c>
      <c r="D63">
        <v>2</v>
      </c>
      <c r="E63">
        <v>23135.257539999999</v>
      </c>
      <c r="F63">
        <v>4962.5965660000002</v>
      </c>
      <c r="G63">
        <v>7243.4488730000003</v>
      </c>
      <c r="H63">
        <v>7292.1917430000003</v>
      </c>
      <c r="I63">
        <v>2045.465723</v>
      </c>
      <c r="J63">
        <v>635.74997919999998</v>
      </c>
      <c r="K63">
        <v>955.80465189999995</v>
      </c>
      <c r="L63">
        <v>4</v>
      </c>
      <c r="M63">
        <v>0.273443991</v>
      </c>
      <c r="O63">
        <v>41</v>
      </c>
      <c r="P63">
        <v>7.4555380000000003E-3</v>
      </c>
      <c r="Q63" t="s">
        <v>17</v>
      </c>
    </row>
    <row r="64" spans="1:17" x14ac:dyDescent="0.35">
      <c r="A64">
        <v>1</v>
      </c>
      <c r="B64">
        <v>100</v>
      </c>
      <c r="C64">
        <v>1000</v>
      </c>
      <c r="D64">
        <v>1</v>
      </c>
      <c r="E64">
        <v>24845.696230000001</v>
      </c>
      <c r="F64">
        <v>5259.3522089999997</v>
      </c>
      <c r="G64">
        <v>8132.5390729999999</v>
      </c>
      <c r="H64">
        <v>8171.8940199999997</v>
      </c>
      <c r="I64">
        <v>1827.4027699999999</v>
      </c>
      <c r="J64">
        <v>635.74997919999998</v>
      </c>
      <c r="K64">
        <v>818.75817570000004</v>
      </c>
      <c r="L64">
        <v>3</v>
      </c>
      <c r="M64">
        <v>0.306431234</v>
      </c>
      <c r="O64">
        <v>9</v>
      </c>
      <c r="P64">
        <v>9.0207740000000005E-3</v>
      </c>
      <c r="Q64" t="s">
        <v>17</v>
      </c>
    </row>
    <row r="65" spans="1:17" x14ac:dyDescent="0.35">
      <c r="A65">
        <v>1</v>
      </c>
      <c r="B65">
        <v>100</v>
      </c>
      <c r="C65">
        <v>1000</v>
      </c>
      <c r="D65">
        <v>2</v>
      </c>
      <c r="E65">
        <v>24697.46154</v>
      </c>
      <c r="F65">
        <v>5270.5706140000002</v>
      </c>
      <c r="G65">
        <v>8088.3380349999998</v>
      </c>
      <c r="H65">
        <v>8133.002821</v>
      </c>
      <c r="I65">
        <v>1750.5290170000001</v>
      </c>
      <c r="J65">
        <v>635.74997919999998</v>
      </c>
      <c r="K65">
        <v>819.27107249999995</v>
      </c>
      <c r="L65">
        <v>3</v>
      </c>
      <c r="M65">
        <v>0.30497288500000003</v>
      </c>
      <c r="O65">
        <v>28</v>
      </c>
      <c r="P65">
        <v>9.4312590000000009E-3</v>
      </c>
      <c r="Q65" t="s">
        <v>17</v>
      </c>
    </row>
    <row r="66" spans="1:17" x14ac:dyDescent="0.35">
      <c r="A66">
        <v>1</v>
      </c>
      <c r="B66">
        <v>100</v>
      </c>
      <c r="C66">
        <v>1000</v>
      </c>
      <c r="D66">
        <v>1</v>
      </c>
      <c r="E66">
        <v>27390.282139999999</v>
      </c>
      <c r="F66">
        <v>6480.8990759999997</v>
      </c>
      <c r="G66">
        <v>8826.0585640000008</v>
      </c>
      <c r="H66">
        <v>8826.0585640000008</v>
      </c>
      <c r="I66">
        <v>1814.8440029999999</v>
      </c>
      <c r="J66">
        <v>635.74997919999998</v>
      </c>
      <c r="K66">
        <v>806.6719511</v>
      </c>
      <c r="L66">
        <v>3</v>
      </c>
      <c r="M66">
        <v>0.33096122100000003</v>
      </c>
      <c r="O66">
        <v>69</v>
      </c>
      <c r="P66">
        <v>2.0077720000000001E-3</v>
      </c>
      <c r="Q66" t="s">
        <v>17</v>
      </c>
    </row>
    <row r="67" spans="1:17" x14ac:dyDescent="0.35">
      <c r="A67">
        <v>1</v>
      </c>
      <c r="B67">
        <v>100</v>
      </c>
      <c r="C67">
        <v>1000</v>
      </c>
      <c r="D67">
        <v>2</v>
      </c>
      <c r="E67">
        <v>27136.918470000001</v>
      </c>
      <c r="F67">
        <v>5262.4968589999999</v>
      </c>
      <c r="G67">
        <v>9535.0786590000007</v>
      </c>
      <c r="H67">
        <v>9535.0786590000007</v>
      </c>
      <c r="I67">
        <v>1478.765545</v>
      </c>
      <c r="J67">
        <v>635.74997919999998</v>
      </c>
      <c r="K67">
        <v>689.74876649999999</v>
      </c>
      <c r="L67">
        <v>2</v>
      </c>
      <c r="M67">
        <v>0.35754819100000002</v>
      </c>
      <c r="O67">
        <v>104</v>
      </c>
      <c r="P67">
        <v>7.6959230000000003E-3</v>
      </c>
      <c r="Q67" t="s">
        <v>17</v>
      </c>
    </row>
    <row r="68" spans="1:17" x14ac:dyDescent="0.35">
      <c r="A68">
        <v>1</v>
      </c>
      <c r="B68">
        <v>100</v>
      </c>
      <c r="C68">
        <v>2000</v>
      </c>
      <c r="D68">
        <v>1</v>
      </c>
      <c r="E68">
        <v>26484.045610000001</v>
      </c>
      <c r="F68">
        <v>4978.9493339999999</v>
      </c>
      <c r="G68">
        <v>9322.653429</v>
      </c>
      <c r="H68">
        <v>9349.5017489999991</v>
      </c>
      <c r="I68">
        <v>1511.7488840000001</v>
      </c>
      <c r="J68">
        <v>635.74997919999998</v>
      </c>
      <c r="K68">
        <v>685.44223260000001</v>
      </c>
      <c r="L68">
        <v>2</v>
      </c>
      <c r="M68">
        <v>0.35058939300000003</v>
      </c>
      <c r="O68">
        <v>31</v>
      </c>
      <c r="P68">
        <v>9.9670669999999996E-3</v>
      </c>
      <c r="Q68" t="s">
        <v>17</v>
      </c>
    </row>
    <row r="69" spans="1:17" x14ac:dyDescent="0.35">
      <c r="A69">
        <v>1</v>
      </c>
      <c r="B69">
        <v>100</v>
      </c>
      <c r="C69">
        <v>2000</v>
      </c>
      <c r="D69">
        <v>2</v>
      </c>
      <c r="E69">
        <v>26093.502049999999</v>
      </c>
      <c r="F69">
        <v>4940.0887199999997</v>
      </c>
      <c r="G69">
        <v>9169.0875899999992</v>
      </c>
      <c r="H69">
        <v>9191.1464109999997</v>
      </c>
      <c r="I69">
        <v>1471.9894979999999</v>
      </c>
      <c r="J69">
        <v>635.74997919999998</v>
      </c>
      <c r="K69">
        <v>685.43985069999997</v>
      </c>
      <c r="L69">
        <v>2</v>
      </c>
      <c r="M69">
        <v>0.34465135400000002</v>
      </c>
      <c r="O69">
        <v>68</v>
      </c>
      <c r="P69">
        <v>9.9933209999999995E-3</v>
      </c>
      <c r="Q69" t="s">
        <v>17</v>
      </c>
    </row>
    <row r="70" spans="1:17" x14ac:dyDescent="0.35">
      <c r="A70">
        <v>1</v>
      </c>
      <c r="B70">
        <v>100</v>
      </c>
      <c r="C70">
        <v>2000</v>
      </c>
      <c r="D70">
        <v>1</v>
      </c>
      <c r="E70">
        <v>28083.028170000001</v>
      </c>
      <c r="F70">
        <v>6576.2217959999998</v>
      </c>
      <c r="G70">
        <v>9326.2829820000006</v>
      </c>
      <c r="H70">
        <v>9347.5691889999998</v>
      </c>
      <c r="I70">
        <v>1511.7533430000001</v>
      </c>
      <c r="J70">
        <v>635.74997919999998</v>
      </c>
      <c r="K70">
        <v>685.45087790000002</v>
      </c>
      <c r="L70">
        <v>2</v>
      </c>
      <c r="M70">
        <v>0.35051692499999998</v>
      </c>
      <c r="O70">
        <v>29</v>
      </c>
      <c r="P70">
        <v>2.1360020000000001E-3</v>
      </c>
      <c r="Q70" t="s">
        <v>17</v>
      </c>
    </row>
    <row r="71" spans="1:17" x14ac:dyDescent="0.35">
      <c r="A71">
        <v>1</v>
      </c>
      <c r="B71">
        <v>100</v>
      </c>
      <c r="C71">
        <v>2000</v>
      </c>
      <c r="D71">
        <v>2</v>
      </c>
      <c r="E71">
        <v>27643.055069999999</v>
      </c>
      <c r="F71">
        <v>6439.8844440000003</v>
      </c>
      <c r="G71">
        <v>9189.5212890000003</v>
      </c>
      <c r="H71">
        <v>9213.2278060000008</v>
      </c>
      <c r="I71">
        <v>1475.192256</v>
      </c>
      <c r="J71">
        <v>635.74997919999998</v>
      </c>
      <c r="K71">
        <v>689.47929620000002</v>
      </c>
      <c r="L71">
        <v>2</v>
      </c>
      <c r="M71">
        <v>0.34547936600000001</v>
      </c>
      <c r="O71">
        <v>27</v>
      </c>
      <c r="P71">
        <v>9.8438310000000008E-3</v>
      </c>
      <c r="Q71" t="s">
        <v>17</v>
      </c>
    </row>
    <row r="72" spans="1:17" x14ac:dyDescent="0.35">
      <c r="A72">
        <v>1</v>
      </c>
      <c r="B72">
        <v>100</v>
      </c>
      <c r="C72">
        <v>2000</v>
      </c>
      <c r="D72">
        <v>1</v>
      </c>
      <c r="E72">
        <v>30625.73344</v>
      </c>
      <c r="F72">
        <v>8370.5200120000009</v>
      </c>
      <c r="G72">
        <v>9711.6064540000007</v>
      </c>
      <c r="H72">
        <v>9711.6064540000007</v>
      </c>
      <c r="I72">
        <v>1512.67515</v>
      </c>
      <c r="J72">
        <v>635.74997919999998</v>
      </c>
      <c r="K72">
        <v>683.57538720000002</v>
      </c>
      <c r="L72">
        <v>2</v>
      </c>
      <c r="M72">
        <v>0.364167664</v>
      </c>
      <c r="O72">
        <v>106</v>
      </c>
      <c r="P72">
        <v>3.6695590000000002E-3</v>
      </c>
      <c r="Q72" t="s">
        <v>17</v>
      </c>
    </row>
    <row r="73" spans="1:17" x14ac:dyDescent="0.35">
      <c r="A73">
        <v>1</v>
      </c>
      <c r="B73">
        <v>100</v>
      </c>
      <c r="C73">
        <v>2000</v>
      </c>
      <c r="D73">
        <v>2</v>
      </c>
      <c r="E73">
        <v>30158.134010000002</v>
      </c>
      <c r="F73">
        <v>8120.3121110000002</v>
      </c>
      <c r="G73">
        <v>9612.7979400000004</v>
      </c>
      <c r="H73">
        <v>9612.7979400000004</v>
      </c>
      <c r="I73">
        <v>1484.18797</v>
      </c>
      <c r="J73">
        <v>635.74997919999998</v>
      </c>
      <c r="K73">
        <v>692.28806950000001</v>
      </c>
      <c r="L73">
        <v>2</v>
      </c>
      <c r="M73">
        <v>0.36046252299999998</v>
      </c>
      <c r="O73">
        <v>89</v>
      </c>
      <c r="P73">
        <v>9.8816310000000001E-3</v>
      </c>
      <c r="Q73" t="s">
        <v>17</v>
      </c>
    </row>
    <row r="74" spans="1:17" x14ac:dyDescent="0.35">
      <c r="A74">
        <v>2</v>
      </c>
      <c r="B74">
        <v>10</v>
      </c>
      <c r="C74">
        <v>500</v>
      </c>
      <c r="D74">
        <v>1</v>
      </c>
      <c r="E74">
        <v>20049.063719999998</v>
      </c>
      <c r="F74">
        <v>4427.711327</v>
      </c>
      <c r="G74">
        <v>6411.8569340000004</v>
      </c>
      <c r="H74">
        <v>5031.1641280000003</v>
      </c>
      <c r="I74">
        <v>2748.9644290000001</v>
      </c>
      <c r="J74">
        <v>465.72808320000001</v>
      </c>
      <c r="K74">
        <v>963.63882160000003</v>
      </c>
      <c r="L74">
        <v>7</v>
      </c>
      <c r="M74">
        <v>0.74060037000000001</v>
      </c>
      <c r="O74">
        <v>15</v>
      </c>
      <c r="P74">
        <v>9.0203720000000005E-3</v>
      </c>
      <c r="Q74" t="s">
        <v>17</v>
      </c>
    </row>
    <row r="75" spans="1:17" x14ac:dyDescent="0.35">
      <c r="A75">
        <v>2</v>
      </c>
      <c r="B75">
        <v>10</v>
      </c>
      <c r="C75">
        <v>500</v>
      </c>
      <c r="D75">
        <v>2</v>
      </c>
      <c r="E75">
        <v>19306.836029999999</v>
      </c>
      <c r="F75">
        <v>3840.5604349999999</v>
      </c>
      <c r="G75">
        <v>6522.6314570000004</v>
      </c>
      <c r="H75">
        <v>5142.8374659999999</v>
      </c>
      <c r="I75">
        <v>2453.7985789999998</v>
      </c>
      <c r="J75">
        <v>465.72808320000001</v>
      </c>
      <c r="K75">
        <v>881.28000369999995</v>
      </c>
      <c r="L75">
        <v>6</v>
      </c>
      <c r="M75">
        <v>0.75703897399999998</v>
      </c>
      <c r="O75">
        <v>23</v>
      </c>
      <c r="P75">
        <v>2.0006910000000002E-3</v>
      </c>
      <c r="Q75" t="s">
        <v>17</v>
      </c>
    </row>
    <row r="76" spans="1:17" x14ac:dyDescent="0.35">
      <c r="A76">
        <v>2</v>
      </c>
      <c r="B76">
        <v>10</v>
      </c>
      <c r="C76">
        <v>500</v>
      </c>
      <c r="D76">
        <v>1</v>
      </c>
      <c r="E76">
        <v>21563.167819999999</v>
      </c>
      <c r="F76">
        <v>5987.3325940000004</v>
      </c>
      <c r="G76">
        <v>6397.9444709999998</v>
      </c>
      <c r="H76">
        <v>4998.7980459999999</v>
      </c>
      <c r="I76">
        <v>2748.8415279999999</v>
      </c>
      <c r="J76">
        <v>465.72808320000001</v>
      </c>
      <c r="K76">
        <v>964.52310120000004</v>
      </c>
      <c r="L76">
        <v>7</v>
      </c>
      <c r="M76">
        <v>0.73583599899999996</v>
      </c>
      <c r="O76">
        <v>14</v>
      </c>
      <c r="P76">
        <v>6.2275960000000002E-3</v>
      </c>
      <c r="Q76" t="s">
        <v>17</v>
      </c>
    </row>
    <row r="77" spans="1:17" x14ac:dyDescent="0.35">
      <c r="A77">
        <v>2</v>
      </c>
      <c r="B77">
        <v>10</v>
      </c>
      <c r="C77">
        <v>500</v>
      </c>
      <c r="D77">
        <v>2</v>
      </c>
      <c r="E77">
        <v>20708.3933</v>
      </c>
      <c r="F77">
        <v>5216.1198880000002</v>
      </c>
      <c r="G77">
        <v>6538.0881810000001</v>
      </c>
      <c r="H77">
        <v>5151.7827029999999</v>
      </c>
      <c r="I77">
        <v>2454.1109670000001</v>
      </c>
      <c r="J77">
        <v>465.72808320000001</v>
      </c>
      <c r="K77">
        <v>882.56347970000002</v>
      </c>
      <c r="L77">
        <v>6</v>
      </c>
      <c r="M77">
        <v>0.75835573599999995</v>
      </c>
      <c r="O77">
        <v>16</v>
      </c>
      <c r="P77">
        <v>6.9465300000000002E-3</v>
      </c>
      <c r="Q77" t="s">
        <v>17</v>
      </c>
    </row>
    <row r="78" spans="1:17" x14ac:dyDescent="0.35">
      <c r="A78">
        <v>2</v>
      </c>
      <c r="B78">
        <v>10</v>
      </c>
      <c r="C78">
        <v>500</v>
      </c>
      <c r="D78">
        <v>1</v>
      </c>
      <c r="E78">
        <v>24140.071360000002</v>
      </c>
      <c r="F78">
        <v>6570.46425</v>
      </c>
      <c r="G78">
        <v>8197.8897589999997</v>
      </c>
      <c r="H78">
        <v>5773.933121</v>
      </c>
      <c r="I78">
        <v>2316.796542</v>
      </c>
      <c r="J78">
        <v>465.72808320000001</v>
      </c>
      <c r="K78">
        <v>815.25960120000002</v>
      </c>
      <c r="L78">
        <v>5</v>
      </c>
      <c r="M78">
        <v>0.84993788699999995</v>
      </c>
      <c r="O78">
        <v>54</v>
      </c>
      <c r="P78">
        <v>9.7192749999999994E-3</v>
      </c>
      <c r="Q78" t="s">
        <v>17</v>
      </c>
    </row>
    <row r="79" spans="1:17" x14ac:dyDescent="0.35">
      <c r="A79">
        <v>2</v>
      </c>
      <c r="B79">
        <v>10</v>
      </c>
      <c r="C79">
        <v>500</v>
      </c>
      <c r="D79">
        <v>2</v>
      </c>
      <c r="E79">
        <v>23387.168249999999</v>
      </c>
      <c r="F79">
        <v>7332.3677269999998</v>
      </c>
      <c r="G79">
        <v>6892.1255410000003</v>
      </c>
      <c r="H79">
        <v>5366.150275</v>
      </c>
      <c r="I79">
        <v>2460.4775089999998</v>
      </c>
      <c r="J79">
        <v>465.72808320000001</v>
      </c>
      <c r="K79">
        <v>870.31911360000004</v>
      </c>
      <c r="L79">
        <v>6</v>
      </c>
      <c r="M79">
        <v>0.78991119700000001</v>
      </c>
      <c r="O79">
        <v>30</v>
      </c>
      <c r="P79">
        <v>4.3836190000000001E-3</v>
      </c>
      <c r="Q79" t="s">
        <v>17</v>
      </c>
    </row>
    <row r="80" spans="1:17" x14ac:dyDescent="0.35">
      <c r="A80">
        <v>2</v>
      </c>
      <c r="B80">
        <v>10</v>
      </c>
      <c r="C80">
        <v>1000</v>
      </c>
      <c r="D80">
        <v>1</v>
      </c>
      <c r="E80">
        <v>23403.580750000001</v>
      </c>
      <c r="F80">
        <v>6221.4497449999999</v>
      </c>
      <c r="G80">
        <v>7975.5019380000003</v>
      </c>
      <c r="H80">
        <v>5610.6059169999999</v>
      </c>
      <c r="I80">
        <v>2316.9707060000001</v>
      </c>
      <c r="J80">
        <v>465.72808320000001</v>
      </c>
      <c r="K80">
        <v>813.32435840000005</v>
      </c>
      <c r="L80">
        <v>5</v>
      </c>
      <c r="M80">
        <v>0.82589570000000001</v>
      </c>
      <c r="O80">
        <v>14</v>
      </c>
      <c r="P80">
        <v>6.8992819999999996E-3</v>
      </c>
      <c r="Q80" t="s">
        <v>17</v>
      </c>
    </row>
    <row r="81" spans="1:17" x14ac:dyDescent="0.35">
      <c r="A81">
        <v>2</v>
      </c>
      <c r="B81">
        <v>10</v>
      </c>
      <c r="C81">
        <v>1000</v>
      </c>
      <c r="D81">
        <v>2</v>
      </c>
      <c r="E81">
        <v>22798.837240000001</v>
      </c>
      <c r="F81">
        <v>6223.3434850000003</v>
      </c>
      <c r="G81">
        <v>7579.6680480000005</v>
      </c>
      <c r="H81">
        <v>5526.4423230000002</v>
      </c>
      <c r="I81">
        <v>2219.4067169999998</v>
      </c>
      <c r="J81">
        <v>465.72808320000001</v>
      </c>
      <c r="K81">
        <v>784.24858289999997</v>
      </c>
      <c r="L81">
        <v>5</v>
      </c>
      <c r="M81">
        <v>0.81350660100000005</v>
      </c>
      <c r="O81">
        <v>17</v>
      </c>
      <c r="P81">
        <v>7.6467669999999996E-3</v>
      </c>
      <c r="Q81" t="s">
        <v>17</v>
      </c>
    </row>
    <row r="82" spans="1:17" x14ac:dyDescent="0.35">
      <c r="A82">
        <v>2</v>
      </c>
      <c r="B82">
        <v>10</v>
      </c>
      <c r="C82">
        <v>1000</v>
      </c>
      <c r="D82">
        <v>1</v>
      </c>
      <c r="E82">
        <v>25430.51024</v>
      </c>
      <c r="F82">
        <v>7085.8124260000004</v>
      </c>
      <c r="G82">
        <v>9255.5435400000006</v>
      </c>
      <c r="H82">
        <v>5846.7921029999998</v>
      </c>
      <c r="I82">
        <v>2055.1258969999999</v>
      </c>
      <c r="J82">
        <v>465.72808320000001</v>
      </c>
      <c r="K82">
        <v>721.50819030000002</v>
      </c>
      <c r="L82">
        <v>4</v>
      </c>
      <c r="M82">
        <v>0.86066291699999997</v>
      </c>
      <c r="O82">
        <v>14</v>
      </c>
      <c r="P82">
        <v>9.1906660000000001E-3</v>
      </c>
      <c r="Q82" t="s">
        <v>17</v>
      </c>
    </row>
    <row r="83" spans="1:17" x14ac:dyDescent="0.35">
      <c r="A83">
        <v>2</v>
      </c>
      <c r="B83">
        <v>10</v>
      </c>
      <c r="C83">
        <v>1000</v>
      </c>
      <c r="D83">
        <v>2</v>
      </c>
      <c r="E83">
        <v>24877.637360000001</v>
      </c>
      <c r="F83">
        <v>6928.078614</v>
      </c>
      <c r="G83">
        <v>9089.4319360000009</v>
      </c>
      <c r="H83">
        <v>5679.9575160000004</v>
      </c>
      <c r="I83">
        <v>1997.276388</v>
      </c>
      <c r="J83">
        <v>465.72808320000001</v>
      </c>
      <c r="K83">
        <v>717.16482589999998</v>
      </c>
      <c r="L83">
        <v>4</v>
      </c>
      <c r="M83">
        <v>0.83610443499999998</v>
      </c>
      <c r="O83">
        <v>16</v>
      </c>
      <c r="P83">
        <v>8.3439459999999997E-3</v>
      </c>
      <c r="Q83" t="s">
        <v>17</v>
      </c>
    </row>
    <row r="84" spans="1:17" x14ac:dyDescent="0.35">
      <c r="A84">
        <v>2</v>
      </c>
      <c r="B84">
        <v>10</v>
      </c>
      <c r="C84">
        <v>1000</v>
      </c>
      <c r="D84">
        <v>1</v>
      </c>
      <c r="E84">
        <v>28712.19916</v>
      </c>
      <c r="F84">
        <v>8640.9513659999993</v>
      </c>
      <c r="G84">
        <v>10414.029759999999</v>
      </c>
      <c r="H84">
        <v>6387.7953319999997</v>
      </c>
      <c r="I84">
        <v>2071.7342819999999</v>
      </c>
      <c r="J84">
        <v>465.72808320000001</v>
      </c>
      <c r="K84">
        <v>731.96033590000002</v>
      </c>
      <c r="L84">
        <v>4</v>
      </c>
      <c r="M84">
        <v>0.94029999200000003</v>
      </c>
      <c r="O84">
        <v>43</v>
      </c>
      <c r="P84">
        <v>7.0264419999999999E-3</v>
      </c>
      <c r="Q84" t="s">
        <v>17</v>
      </c>
    </row>
    <row r="85" spans="1:17" x14ac:dyDescent="0.35">
      <c r="A85">
        <v>2</v>
      </c>
      <c r="B85">
        <v>10</v>
      </c>
      <c r="C85">
        <v>1000</v>
      </c>
      <c r="D85">
        <v>2</v>
      </c>
      <c r="E85">
        <v>27960.910380000001</v>
      </c>
      <c r="F85">
        <v>7386.7017100000003</v>
      </c>
      <c r="G85">
        <v>11429.696120000001</v>
      </c>
      <c r="H85">
        <v>6364.4069339999996</v>
      </c>
      <c r="I85">
        <v>1705.0020950000001</v>
      </c>
      <c r="J85">
        <v>465.72808320000001</v>
      </c>
      <c r="K85">
        <v>609.37543530000005</v>
      </c>
      <c r="L85">
        <v>3</v>
      </c>
      <c r="M85">
        <v>0.93685715899999999</v>
      </c>
      <c r="O85">
        <v>43</v>
      </c>
      <c r="P85">
        <v>3.6701020000000002E-3</v>
      </c>
      <c r="Q85" t="s">
        <v>17</v>
      </c>
    </row>
    <row r="86" spans="1:17" x14ac:dyDescent="0.35">
      <c r="A86">
        <v>2</v>
      </c>
      <c r="B86">
        <v>10</v>
      </c>
      <c r="C86">
        <v>2000</v>
      </c>
      <c r="D86">
        <v>1</v>
      </c>
      <c r="E86">
        <v>27500.578409999998</v>
      </c>
      <c r="F86">
        <v>5364.6168369999996</v>
      </c>
      <c r="G86">
        <v>13312.555270000001</v>
      </c>
      <c r="H86">
        <v>6355.6831929999998</v>
      </c>
      <c r="I86">
        <v>1478.975375</v>
      </c>
      <c r="J86">
        <v>465.72808320000001</v>
      </c>
      <c r="K86">
        <v>523.01965240000004</v>
      </c>
      <c r="L86">
        <v>2</v>
      </c>
      <c r="M86">
        <v>0.93557300200000004</v>
      </c>
      <c r="O86">
        <v>17</v>
      </c>
      <c r="P86">
        <v>8.8593149999999996E-3</v>
      </c>
      <c r="Q86" t="s">
        <v>17</v>
      </c>
    </row>
    <row r="87" spans="1:17" x14ac:dyDescent="0.35">
      <c r="A87">
        <v>2</v>
      </c>
      <c r="B87">
        <v>10</v>
      </c>
      <c r="C87">
        <v>2000</v>
      </c>
      <c r="D87">
        <v>2</v>
      </c>
      <c r="E87">
        <v>26781.378250000002</v>
      </c>
      <c r="F87">
        <v>5339.5548920000001</v>
      </c>
      <c r="G87">
        <v>12685.945390000001</v>
      </c>
      <c r="H87">
        <v>6341.381848</v>
      </c>
      <c r="I87">
        <v>1429.259354</v>
      </c>
      <c r="J87">
        <v>465.72808320000001</v>
      </c>
      <c r="K87">
        <v>519.50868749999995</v>
      </c>
      <c r="L87">
        <v>2</v>
      </c>
      <c r="M87">
        <v>0.93346780699999998</v>
      </c>
      <c r="O87">
        <v>16</v>
      </c>
      <c r="P87">
        <v>7.6073740000000001E-3</v>
      </c>
      <c r="Q87" t="s">
        <v>17</v>
      </c>
    </row>
    <row r="88" spans="1:17" x14ac:dyDescent="0.35">
      <c r="A88">
        <v>2</v>
      </c>
      <c r="B88">
        <v>10</v>
      </c>
      <c r="C88">
        <v>2000</v>
      </c>
      <c r="D88">
        <v>1</v>
      </c>
      <c r="E88">
        <v>29761.714800000002</v>
      </c>
      <c r="F88">
        <v>7638.9782310000001</v>
      </c>
      <c r="G88">
        <v>13299.74937</v>
      </c>
      <c r="H88">
        <v>6355.6831929999998</v>
      </c>
      <c r="I88">
        <v>1478.100942</v>
      </c>
      <c r="J88">
        <v>465.72808320000001</v>
      </c>
      <c r="K88">
        <v>523.47498189999999</v>
      </c>
      <c r="L88">
        <v>2</v>
      </c>
      <c r="M88">
        <v>0.93557300200000004</v>
      </c>
      <c r="O88">
        <v>18</v>
      </c>
      <c r="P88">
        <v>6.7290680000000004E-3</v>
      </c>
      <c r="Q88" t="s">
        <v>17</v>
      </c>
    </row>
    <row r="89" spans="1:17" x14ac:dyDescent="0.35">
      <c r="A89">
        <v>2</v>
      </c>
      <c r="B89">
        <v>10</v>
      </c>
      <c r="C89">
        <v>2000</v>
      </c>
      <c r="D89">
        <v>2</v>
      </c>
      <c r="E89">
        <v>28925.052469999999</v>
      </c>
      <c r="F89">
        <v>7468.8054110000003</v>
      </c>
      <c r="G89">
        <v>12722.188679999999</v>
      </c>
      <c r="H89">
        <v>6317.303559</v>
      </c>
      <c r="I89">
        <v>1430.995617</v>
      </c>
      <c r="J89">
        <v>465.72808320000001</v>
      </c>
      <c r="K89">
        <v>520.03112350000004</v>
      </c>
      <c r="L89">
        <v>2</v>
      </c>
      <c r="M89">
        <v>0.92992341999999995</v>
      </c>
      <c r="O89">
        <v>8</v>
      </c>
      <c r="P89">
        <v>5.9049369999999999E-3</v>
      </c>
      <c r="Q89" t="s">
        <v>17</v>
      </c>
    </row>
    <row r="90" spans="1:17" x14ac:dyDescent="0.35">
      <c r="A90">
        <v>2</v>
      </c>
      <c r="B90">
        <v>10</v>
      </c>
      <c r="C90">
        <v>2000</v>
      </c>
      <c r="D90">
        <v>1</v>
      </c>
      <c r="E90">
        <v>33789.706409999999</v>
      </c>
      <c r="F90">
        <v>10518.49005</v>
      </c>
      <c r="G90">
        <v>14251.575290000001</v>
      </c>
      <c r="H90">
        <v>6555.2032859999999</v>
      </c>
      <c r="I90">
        <v>1478.174706</v>
      </c>
      <c r="J90">
        <v>465.72808320000001</v>
      </c>
      <c r="K90">
        <v>520.53498999999999</v>
      </c>
      <c r="L90">
        <v>2</v>
      </c>
      <c r="M90">
        <v>0.96494287499999998</v>
      </c>
      <c r="O90">
        <v>30</v>
      </c>
      <c r="P90">
        <v>5.4566850000000002E-3</v>
      </c>
      <c r="Q90" t="s">
        <v>17</v>
      </c>
    </row>
    <row r="91" spans="1:17" x14ac:dyDescent="0.35">
      <c r="A91">
        <v>2</v>
      </c>
      <c r="B91">
        <v>10</v>
      </c>
      <c r="C91">
        <v>2000</v>
      </c>
      <c r="D91">
        <v>2</v>
      </c>
      <c r="E91">
        <v>32522.59562</v>
      </c>
      <c r="F91">
        <v>10056.41598</v>
      </c>
      <c r="G91">
        <v>13437.40827</v>
      </c>
      <c r="H91">
        <v>6610.0123409999997</v>
      </c>
      <c r="I91">
        <v>1429.92787</v>
      </c>
      <c r="J91">
        <v>465.72808320000001</v>
      </c>
      <c r="K91">
        <v>523.10307639999996</v>
      </c>
      <c r="L91">
        <v>2</v>
      </c>
      <c r="M91">
        <v>0.97301090999999995</v>
      </c>
      <c r="O91">
        <v>22</v>
      </c>
      <c r="P91">
        <v>6.7250999999999997E-4</v>
      </c>
      <c r="Q91" t="s">
        <v>17</v>
      </c>
    </row>
    <row r="92" spans="1:17" x14ac:dyDescent="0.35">
      <c r="A92">
        <v>2</v>
      </c>
      <c r="B92">
        <v>40</v>
      </c>
      <c r="C92">
        <v>500</v>
      </c>
      <c r="D92">
        <v>1</v>
      </c>
      <c r="E92">
        <v>19661.799360000001</v>
      </c>
      <c r="F92">
        <v>4417.3674010000004</v>
      </c>
      <c r="G92">
        <v>5509.1724219999996</v>
      </c>
      <c r="H92">
        <v>5552.8239290000001</v>
      </c>
      <c r="I92">
        <v>2751.0267260000001</v>
      </c>
      <c r="J92">
        <v>465.72808320000001</v>
      </c>
      <c r="K92">
        <v>965.68080239999995</v>
      </c>
      <c r="L92">
        <v>7</v>
      </c>
      <c r="M92">
        <v>0.50548832399999999</v>
      </c>
      <c r="O92">
        <v>15</v>
      </c>
      <c r="P92">
        <v>5.7159530000000002E-3</v>
      </c>
      <c r="Q92" t="s">
        <v>17</v>
      </c>
    </row>
    <row r="93" spans="1:17" x14ac:dyDescent="0.35">
      <c r="A93">
        <v>2</v>
      </c>
      <c r="B93">
        <v>40</v>
      </c>
      <c r="C93">
        <v>500</v>
      </c>
      <c r="D93">
        <v>2</v>
      </c>
      <c r="E93">
        <v>19035.483899999999</v>
      </c>
      <c r="F93">
        <v>3794.5823489999998</v>
      </c>
      <c r="G93">
        <v>5742.1808069999997</v>
      </c>
      <c r="H93">
        <v>5718.4730760000002</v>
      </c>
      <c r="I93">
        <v>2444.5409370000002</v>
      </c>
      <c r="J93">
        <v>465.72808320000001</v>
      </c>
      <c r="K93">
        <v>869.97864589999995</v>
      </c>
      <c r="L93">
        <v>6</v>
      </c>
      <c r="M93">
        <v>0.52056780599999997</v>
      </c>
      <c r="O93">
        <v>23</v>
      </c>
      <c r="P93">
        <v>9.3319119999999995E-3</v>
      </c>
      <c r="Q93" t="s">
        <v>17</v>
      </c>
    </row>
    <row r="94" spans="1:17" x14ac:dyDescent="0.35">
      <c r="A94">
        <v>2</v>
      </c>
      <c r="B94">
        <v>40</v>
      </c>
      <c r="C94">
        <v>500</v>
      </c>
      <c r="D94">
        <v>1</v>
      </c>
      <c r="E94">
        <v>21058.866409999999</v>
      </c>
      <c r="F94">
        <v>4356.9551819999997</v>
      </c>
      <c r="G94">
        <v>6589.0131529999999</v>
      </c>
      <c r="H94">
        <v>6505.8029470000001</v>
      </c>
      <c r="I94">
        <v>2322.7638440000001</v>
      </c>
      <c r="J94">
        <v>465.72808320000001</v>
      </c>
      <c r="K94">
        <v>818.60319730000003</v>
      </c>
      <c r="L94">
        <v>5</v>
      </c>
      <c r="M94">
        <v>0.59224053700000001</v>
      </c>
      <c r="O94">
        <v>29</v>
      </c>
      <c r="P94">
        <v>8.8056090000000007E-3</v>
      </c>
      <c r="Q94" t="s">
        <v>17</v>
      </c>
    </row>
    <row r="95" spans="1:17" x14ac:dyDescent="0.35">
      <c r="A95">
        <v>2</v>
      </c>
      <c r="B95">
        <v>40</v>
      </c>
      <c r="C95">
        <v>500</v>
      </c>
      <c r="D95">
        <v>2</v>
      </c>
      <c r="E95">
        <v>20422.684939999999</v>
      </c>
      <c r="F95">
        <v>5054.7139139999999</v>
      </c>
      <c r="G95">
        <v>5785.5378099999998</v>
      </c>
      <c r="H95">
        <v>5796.0651580000003</v>
      </c>
      <c r="I95">
        <v>2442.5942599999998</v>
      </c>
      <c r="J95">
        <v>465.72808320000001</v>
      </c>
      <c r="K95">
        <v>878.04571829999998</v>
      </c>
      <c r="L95">
        <v>6</v>
      </c>
      <c r="M95">
        <v>0.52763121899999998</v>
      </c>
      <c r="O95">
        <v>37</v>
      </c>
      <c r="P95">
        <v>9.0556309999999998E-3</v>
      </c>
      <c r="Q95" t="s">
        <v>17</v>
      </c>
    </row>
    <row r="96" spans="1:17" x14ac:dyDescent="0.35">
      <c r="A96">
        <v>2</v>
      </c>
      <c r="B96">
        <v>40</v>
      </c>
      <c r="C96">
        <v>500</v>
      </c>
      <c r="D96">
        <v>1</v>
      </c>
      <c r="E96">
        <v>23324.80716</v>
      </c>
      <c r="F96">
        <v>5924.9533490000003</v>
      </c>
      <c r="G96">
        <v>6934.2665749999996</v>
      </c>
      <c r="H96">
        <v>6868.4206789999998</v>
      </c>
      <c r="I96">
        <v>2316.5937290000002</v>
      </c>
      <c r="J96">
        <v>465.72808320000001</v>
      </c>
      <c r="K96">
        <v>814.84474339999997</v>
      </c>
      <c r="L96">
        <v>5</v>
      </c>
      <c r="M96">
        <v>0.62525059299999997</v>
      </c>
      <c r="O96">
        <v>63</v>
      </c>
      <c r="P96">
        <v>9.4506820000000002E-3</v>
      </c>
      <c r="Q96" t="s">
        <v>17</v>
      </c>
    </row>
    <row r="97" spans="1:17" x14ac:dyDescent="0.35">
      <c r="A97">
        <v>2</v>
      </c>
      <c r="B97">
        <v>40</v>
      </c>
      <c r="C97">
        <v>500</v>
      </c>
      <c r="D97">
        <v>2</v>
      </c>
      <c r="E97">
        <v>22720.828320000001</v>
      </c>
      <c r="F97">
        <v>5300.3081750000001</v>
      </c>
      <c r="G97">
        <v>7271.9584889999996</v>
      </c>
      <c r="H97">
        <v>6956.3238510000001</v>
      </c>
      <c r="I97">
        <v>2005.107988</v>
      </c>
      <c r="J97">
        <v>465.72808320000001</v>
      </c>
      <c r="K97">
        <v>721.4017394</v>
      </c>
      <c r="L97">
        <v>4</v>
      </c>
      <c r="M97">
        <v>0.633252653</v>
      </c>
      <c r="O97">
        <v>74</v>
      </c>
      <c r="P97">
        <v>5.25253E-3</v>
      </c>
      <c r="Q97" t="s">
        <v>17</v>
      </c>
    </row>
    <row r="98" spans="1:17" x14ac:dyDescent="0.35">
      <c r="A98">
        <v>2</v>
      </c>
      <c r="B98">
        <v>40</v>
      </c>
      <c r="C98">
        <v>1000</v>
      </c>
      <c r="D98">
        <v>1</v>
      </c>
      <c r="E98">
        <v>22637.56537</v>
      </c>
      <c r="F98">
        <v>4959.9287109999996</v>
      </c>
      <c r="G98">
        <v>7261.8860789999999</v>
      </c>
      <c r="H98">
        <v>7173.3886730000004</v>
      </c>
      <c r="I98">
        <v>2055.1257970000001</v>
      </c>
      <c r="J98">
        <v>465.72808320000001</v>
      </c>
      <c r="K98">
        <v>721.50802710000005</v>
      </c>
      <c r="L98">
        <v>4</v>
      </c>
      <c r="M98">
        <v>0.65301264000000003</v>
      </c>
      <c r="O98">
        <v>35</v>
      </c>
      <c r="P98">
        <v>9.0199709999999999E-3</v>
      </c>
      <c r="Q98" t="s">
        <v>17</v>
      </c>
    </row>
    <row r="99" spans="1:17" x14ac:dyDescent="0.35">
      <c r="A99">
        <v>2</v>
      </c>
      <c r="B99">
        <v>40</v>
      </c>
      <c r="C99">
        <v>1000</v>
      </c>
      <c r="D99">
        <v>2</v>
      </c>
      <c r="E99">
        <v>22067.811669999999</v>
      </c>
      <c r="F99">
        <v>4923.9701409999998</v>
      </c>
      <c r="G99">
        <v>7114.6451239999997</v>
      </c>
      <c r="H99">
        <v>6862.5930600000002</v>
      </c>
      <c r="I99">
        <v>1986.6983419999999</v>
      </c>
      <c r="J99">
        <v>465.72808320000001</v>
      </c>
      <c r="K99">
        <v>714.17692360000001</v>
      </c>
      <c r="L99">
        <v>4</v>
      </c>
      <c r="M99">
        <v>0.62472008999999995</v>
      </c>
      <c r="O99">
        <v>118</v>
      </c>
      <c r="P99">
        <v>8.7439699999999996E-7</v>
      </c>
      <c r="Q99" t="s">
        <v>17</v>
      </c>
    </row>
    <row r="100" spans="1:17" x14ac:dyDescent="0.35">
      <c r="A100">
        <v>2</v>
      </c>
      <c r="B100">
        <v>40</v>
      </c>
      <c r="C100">
        <v>1000</v>
      </c>
      <c r="D100">
        <v>1</v>
      </c>
      <c r="E100">
        <v>24066.46242</v>
      </c>
      <c r="F100">
        <v>5324.0226700000003</v>
      </c>
      <c r="G100">
        <v>8060.7072859999998</v>
      </c>
      <c r="H100">
        <v>7793.5085470000004</v>
      </c>
      <c r="I100">
        <v>1790.094071</v>
      </c>
      <c r="J100">
        <v>465.72808320000001</v>
      </c>
      <c r="K100">
        <v>632.40176259999998</v>
      </c>
      <c r="L100">
        <v>3</v>
      </c>
      <c r="M100">
        <v>0.70946380099999995</v>
      </c>
      <c r="O100">
        <v>56</v>
      </c>
      <c r="P100">
        <v>5.4991119999999996E-3</v>
      </c>
      <c r="Q100" t="s">
        <v>17</v>
      </c>
    </row>
    <row r="101" spans="1:17" x14ac:dyDescent="0.35">
      <c r="A101">
        <v>2</v>
      </c>
      <c r="B101">
        <v>40</v>
      </c>
      <c r="C101">
        <v>1000</v>
      </c>
      <c r="D101">
        <v>2</v>
      </c>
      <c r="E101">
        <v>23607.76556</v>
      </c>
      <c r="F101">
        <v>6463.920376</v>
      </c>
      <c r="G101">
        <v>7114.6451239999997</v>
      </c>
      <c r="H101">
        <v>6862.5930600000002</v>
      </c>
      <c r="I101">
        <v>1986.6988699999999</v>
      </c>
      <c r="J101">
        <v>465.72808320000001</v>
      </c>
      <c r="K101">
        <v>714.18004870000004</v>
      </c>
      <c r="L101">
        <v>4</v>
      </c>
      <c r="M101">
        <v>0.62472008999999995</v>
      </c>
      <c r="O101">
        <v>67</v>
      </c>
      <c r="P101">
        <v>6.2030080000000003E-3</v>
      </c>
      <c r="Q101" t="s">
        <v>17</v>
      </c>
    </row>
    <row r="102" spans="1:17" x14ac:dyDescent="0.35">
      <c r="A102">
        <v>2</v>
      </c>
      <c r="B102">
        <v>40</v>
      </c>
      <c r="C102">
        <v>1000</v>
      </c>
      <c r="D102">
        <v>1</v>
      </c>
      <c r="E102">
        <v>26570.983520000002</v>
      </c>
      <c r="F102">
        <v>6539.7151260000001</v>
      </c>
      <c r="G102">
        <v>8882.8352959999993</v>
      </c>
      <c r="H102">
        <v>8261.963839</v>
      </c>
      <c r="I102">
        <v>1789.0873079999999</v>
      </c>
      <c r="J102">
        <v>465.72808320000001</v>
      </c>
      <c r="K102">
        <v>631.65387029999999</v>
      </c>
      <c r="L102">
        <v>3</v>
      </c>
      <c r="M102">
        <v>0.75210853200000005</v>
      </c>
      <c r="O102">
        <v>77</v>
      </c>
      <c r="P102">
        <v>8.4058420000000002E-3</v>
      </c>
      <c r="Q102" t="s">
        <v>17</v>
      </c>
    </row>
    <row r="103" spans="1:17" x14ac:dyDescent="0.35">
      <c r="A103">
        <v>2</v>
      </c>
      <c r="B103">
        <v>40</v>
      </c>
      <c r="C103">
        <v>1000</v>
      </c>
      <c r="D103">
        <v>2</v>
      </c>
      <c r="E103">
        <v>25790.601309999998</v>
      </c>
      <c r="F103">
        <v>5036.817736</v>
      </c>
      <c r="G103">
        <v>9779.0588810000008</v>
      </c>
      <c r="H103">
        <v>8556.4604049999998</v>
      </c>
      <c r="I103">
        <v>1429.3207600000001</v>
      </c>
      <c r="J103">
        <v>465.72808320000001</v>
      </c>
      <c r="K103">
        <v>523.21544770000003</v>
      </c>
      <c r="L103">
        <v>2</v>
      </c>
      <c r="M103">
        <v>0.77891733699999999</v>
      </c>
      <c r="O103">
        <v>99</v>
      </c>
      <c r="P103">
        <v>3.553278E-3</v>
      </c>
      <c r="Q103" t="s">
        <v>17</v>
      </c>
    </row>
    <row r="104" spans="1:17" x14ac:dyDescent="0.35">
      <c r="A104">
        <v>2</v>
      </c>
      <c r="B104">
        <v>40</v>
      </c>
      <c r="C104">
        <v>2000</v>
      </c>
      <c r="D104">
        <v>1</v>
      </c>
      <c r="E104">
        <v>25394.461520000001</v>
      </c>
      <c r="F104">
        <v>5041.6607869999998</v>
      </c>
      <c r="G104">
        <v>9371.9860239999998</v>
      </c>
      <c r="H104">
        <v>8515.9210110000004</v>
      </c>
      <c r="I104">
        <v>1477.8690999999999</v>
      </c>
      <c r="J104">
        <v>465.72808320000001</v>
      </c>
      <c r="K104">
        <v>521.29651590000003</v>
      </c>
      <c r="L104">
        <v>2</v>
      </c>
      <c r="M104">
        <v>0.77522692800000004</v>
      </c>
      <c r="O104">
        <v>25</v>
      </c>
      <c r="P104">
        <v>4.8904760000000004E-3</v>
      </c>
      <c r="Q104" t="s">
        <v>17</v>
      </c>
    </row>
    <row r="105" spans="1:17" x14ac:dyDescent="0.35">
      <c r="A105">
        <v>2</v>
      </c>
      <c r="B105">
        <v>40</v>
      </c>
      <c r="C105">
        <v>2000</v>
      </c>
      <c r="D105">
        <v>2</v>
      </c>
      <c r="E105">
        <v>24897.7317</v>
      </c>
      <c r="F105">
        <v>5014.9153420000002</v>
      </c>
      <c r="G105">
        <v>9256.9757339999996</v>
      </c>
      <c r="H105">
        <v>8211.3442959999993</v>
      </c>
      <c r="I105">
        <v>1429.2594320000001</v>
      </c>
      <c r="J105">
        <v>465.72808320000001</v>
      </c>
      <c r="K105">
        <v>519.50881100000004</v>
      </c>
      <c r="L105">
        <v>2</v>
      </c>
      <c r="M105">
        <v>0.74750050000000001</v>
      </c>
      <c r="O105">
        <v>19</v>
      </c>
      <c r="P105">
        <v>6.9804430000000002E-3</v>
      </c>
      <c r="Q105" t="s">
        <v>17</v>
      </c>
    </row>
    <row r="106" spans="1:17" x14ac:dyDescent="0.35">
      <c r="A106">
        <v>2</v>
      </c>
      <c r="B106">
        <v>40</v>
      </c>
      <c r="C106">
        <v>2000</v>
      </c>
      <c r="D106">
        <v>1</v>
      </c>
      <c r="E106">
        <v>27144.930509999998</v>
      </c>
      <c r="F106">
        <v>6670.7604060000003</v>
      </c>
      <c r="G106">
        <v>9432.2813050000004</v>
      </c>
      <c r="H106">
        <v>8574.5855219999994</v>
      </c>
      <c r="I106">
        <v>1478.1006990000001</v>
      </c>
      <c r="J106">
        <v>465.72808320000001</v>
      </c>
      <c r="K106">
        <v>523.47449080000001</v>
      </c>
      <c r="L106">
        <v>2</v>
      </c>
      <c r="M106">
        <v>0.78056731499999998</v>
      </c>
      <c r="O106">
        <v>21</v>
      </c>
      <c r="P106">
        <v>6.9222320000000004E-3</v>
      </c>
      <c r="Q106" t="s">
        <v>17</v>
      </c>
    </row>
    <row r="107" spans="1:17" x14ac:dyDescent="0.35">
      <c r="A107">
        <v>2</v>
      </c>
      <c r="B107">
        <v>40</v>
      </c>
      <c r="C107">
        <v>2000</v>
      </c>
      <c r="D107">
        <v>2</v>
      </c>
      <c r="E107">
        <v>26525.35686</v>
      </c>
      <c r="F107">
        <v>6620.5776239999996</v>
      </c>
      <c r="G107">
        <v>9326.5800670000008</v>
      </c>
      <c r="H107">
        <v>8159.380862</v>
      </c>
      <c r="I107">
        <v>1430.627097</v>
      </c>
      <c r="J107">
        <v>465.72808320000001</v>
      </c>
      <c r="K107">
        <v>522.46312650000004</v>
      </c>
      <c r="L107">
        <v>2</v>
      </c>
      <c r="M107">
        <v>0.742770131</v>
      </c>
      <c r="O107">
        <v>11</v>
      </c>
      <c r="P107">
        <v>9.3275379999999998E-3</v>
      </c>
      <c r="Q107" t="s">
        <v>17</v>
      </c>
    </row>
    <row r="108" spans="1:17" x14ac:dyDescent="0.35">
      <c r="A108">
        <v>2</v>
      </c>
      <c r="B108">
        <v>40</v>
      </c>
      <c r="C108">
        <v>2000</v>
      </c>
      <c r="D108">
        <v>1</v>
      </c>
      <c r="E108">
        <v>29981.309260000002</v>
      </c>
      <c r="F108">
        <v>8325.5959679999996</v>
      </c>
      <c r="G108">
        <v>10190.174300000001</v>
      </c>
      <c r="H108">
        <v>9001.3844640000007</v>
      </c>
      <c r="I108">
        <v>1478.2474299999999</v>
      </c>
      <c r="J108">
        <v>465.72808320000001</v>
      </c>
      <c r="K108">
        <v>520.1790135</v>
      </c>
      <c r="L108">
        <v>2</v>
      </c>
      <c r="M108">
        <v>0.81941995700000003</v>
      </c>
      <c r="O108">
        <v>50</v>
      </c>
      <c r="P108">
        <v>9.6289989999999992E-3</v>
      </c>
      <c r="Q108" t="s">
        <v>17</v>
      </c>
    </row>
    <row r="109" spans="1:17" x14ac:dyDescent="0.35">
      <c r="A109">
        <v>2</v>
      </c>
      <c r="B109">
        <v>40</v>
      </c>
      <c r="C109">
        <v>2000</v>
      </c>
      <c r="D109">
        <v>2</v>
      </c>
      <c r="E109">
        <v>29027.536919999999</v>
      </c>
      <c r="F109">
        <v>8273.7490539999999</v>
      </c>
      <c r="G109">
        <v>9779.0588810000008</v>
      </c>
      <c r="H109">
        <v>8556.4604049999998</v>
      </c>
      <c r="I109">
        <v>1429.3221570000001</v>
      </c>
      <c r="J109">
        <v>465.72808320000001</v>
      </c>
      <c r="K109">
        <v>523.21833990000005</v>
      </c>
      <c r="L109">
        <v>2</v>
      </c>
      <c r="M109">
        <v>0.77891733699999999</v>
      </c>
      <c r="O109">
        <v>38</v>
      </c>
      <c r="P109">
        <v>8.7581499999999995E-4</v>
      </c>
      <c r="Q109" t="s">
        <v>17</v>
      </c>
    </row>
    <row r="110" spans="1:17" x14ac:dyDescent="0.35">
      <c r="A110">
        <v>2</v>
      </c>
      <c r="B110">
        <v>70</v>
      </c>
      <c r="C110">
        <v>500</v>
      </c>
      <c r="D110">
        <v>1</v>
      </c>
      <c r="E110">
        <v>19668.567370000001</v>
      </c>
      <c r="F110">
        <v>4353.806861</v>
      </c>
      <c r="G110">
        <v>5518.0471960000004</v>
      </c>
      <c r="H110">
        <v>5615.7827280000001</v>
      </c>
      <c r="I110">
        <v>2749.8234149999998</v>
      </c>
      <c r="J110">
        <v>465.72808320000001</v>
      </c>
      <c r="K110">
        <v>965.37908400000003</v>
      </c>
      <c r="L110">
        <v>7</v>
      </c>
      <c r="M110">
        <v>0.38539678900000002</v>
      </c>
      <c r="O110">
        <v>30</v>
      </c>
      <c r="P110">
        <v>6.4895480000000004E-3</v>
      </c>
      <c r="Q110" t="s">
        <v>17</v>
      </c>
    </row>
    <row r="111" spans="1:17" x14ac:dyDescent="0.35">
      <c r="A111">
        <v>2</v>
      </c>
      <c r="B111">
        <v>70</v>
      </c>
      <c r="C111">
        <v>500</v>
      </c>
      <c r="D111">
        <v>2</v>
      </c>
      <c r="E111">
        <v>19011.02851</v>
      </c>
      <c r="F111">
        <v>3760.8192170000002</v>
      </c>
      <c r="G111">
        <v>5683.5728650000001</v>
      </c>
      <c r="H111">
        <v>5769.8733860000002</v>
      </c>
      <c r="I111">
        <v>2452.2082049999999</v>
      </c>
      <c r="J111">
        <v>465.72808320000001</v>
      </c>
      <c r="K111">
        <v>878.82675559999996</v>
      </c>
      <c r="L111">
        <v>6</v>
      </c>
      <c r="M111">
        <v>0.39597163600000002</v>
      </c>
      <c r="O111">
        <v>11</v>
      </c>
      <c r="P111">
        <v>8.7412779999999999E-3</v>
      </c>
      <c r="Q111" t="s">
        <v>17</v>
      </c>
    </row>
    <row r="112" spans="1:17" x14ac:dyDescent="0.35">
      <c r="A112">
        <v>2</v>
      </c>
      <c r="B112">
        <v>70</v>
      </c>
      <c r="C112">
        <v>500</v>
      </c>
      <c r="D112">
        <v>1</v>
      </c>
      <c r="E112">
        <v>20974.328020000001</v>
      </c>
      <c r="F112">
        <v>4261.2888370000001</v>
      </c>
      <c r="G112">
        <v>6527.9883470000004</v>
      </c>
      <c r="H112">
        <v>6586.7760360000002</v>
      </c>
      <c r="I112">
        <v>2317.890214</v>
      </c>
      <c r="J112">
        <v>465.72808320000001</v>
      </c>
      <c r="K112">
        <v>814.65650129999995</v>
      </c>
      <c r="L112">
        <v>5</v>
      </c>
      <c r="M112">
        <v>0.45203357300000002</v>
      </c>
      <c r="O112">
        <v>45</v>
      </c>
      <c r="P112">
        <v>7.0784560000000003E-3</v>
      </c>
      <c r="Q112" t="s">
        <v>17</v>
      </c>
    </row>
    <row r="113" spans="1:17" x14ac:dyDescent="0.35">
      <c r="A113">
        <v>2</v>
      </c>
      <c r="B113">
        <v>70</v>
      </c>
      <c r="C113">
        <v>500</v>
      </c>
      <c r="D113">
        <v>2</v>
      </c>
      <c r="E113">
        <v>20366.052370000001</v>
      </c>
      <c r="F113">
        <v>4824.1922400000003</v>
      </c>
      <c r="G113">
        <v>5836.2910689999999</v>
      </c>
      <c r="H113">
        <v>5907.5721080000003</v>
      </c>
      <c r="I113">
        <v>2461.1702460000001</v>
      </c>
      <c r="J113">
        <v>465.72808320000001</v>
      </c>
      <c r="K113">
        <v>871.0986206</v>
      </c>
      <c r="L113">
        <v>6</v>
      </c>
      <c r="M113">
        <v>0.40542154699999999</v>
      </c>
      <c r="O113">
        <v>26</v>
      </c>
      <c r="P113">
        <v>9.9746980000000006E-3</v>
      </c>
      <c r="Q113" t="s">
        <v>17</v>
      </c>
    </row>
    <row r="114" spans="1:17" x14ac:dyDescent="0.35">
      <c r="A114">
        <v>2</v>
      </c>
      <c r="B114">
        <v>70</v>
      </c>
      <c r="C114">
        <v>500</v>
      </c>
      <c r="D114">
        <v>1</v>
      </c>
      <c r="E114">
        <v>23121.945100000001</v>
      </c>
      <c r="F114">
        <v>6510.4494869999999</v>
      </c>
      <c r="G114">
        <v>6477.2925009999999</v>
      </c>
      <c r="H114">
        <v>6539.387788</v>
      </c>
      <c r="I114">
        <v>2315.398498</v>
      </c>
      <c r="J114">
        <v>465.72808320000001</v>
      </c>
      <c r="K114">
        <v>813.68874440000002</v>
      </c>
      <c r="L114">
        <v>5</v>
      </c>
      <c r="M114">
        <v>0.448781439</v>
      </c>
      <c r="O114">
        <v>63</v>
      </c>
      <c r="P114">
        <v>5.7856330000000001E-3</v>
      </c>
      <c r="Q114" t="s">
        <v>17</v>
      </c>
    </row>
    <row r="115" spans="1:17" x14ac:dyDescent="0.35">
      <c r="A115">
        <v>2</v>
      </c>
      <c r="B115">
        <v>70</v>
      </c>
      <c r="C115">
        <v>500</v>
      </c>
      <c r="D115">
        <v>2</v>
      </c>
      <c r="E115">
        <v>22496.63553</v>
      </c>
      <c r="F115">
        <v>5198.1041269999996</v>
      </c>
      <c r="G115">
        <v>7037.566143</v>
      </c>
      <c r="H115">
        <v>7080.7965560000002</v>
      </c>
      <c r="I115">
        <v>1997.2761720000001</v>
      </c>
      <c r="J115">
        <v>465.72808320000001</v>
      </c>
      <c r="K115">
        <v>717.16444969999998</v>
      </c>
      <c r="L115">
        <v>4</v>
      </c>
      <c r="M115">
        <v>0.48593693700000001</v>
      </c>
      <c r="O115">
        <v>34</v>
      </c>
      <c r="P115">
        <v>5.6909630000000003E-3</v>
      </c>
      <c r="Q115" t="s">
        <v>17</v>
      </c>
    </row>
    <row r="116" spans="1:17" x14ac:dyDescent="0.35">
      <c r="A116">
        <v>2</v>
      </c>
      <c r="B116">
        <v>70</v>
      </c>
      <c r="C116">
        <v>1000</v>
      </c>
      <c r="D116">
        <v>1</v>
      </c>
      <c r="E116">
        <v>22654.005140000001</v>
      </c>
      <c r="F116">
        <v>5051.1778130000002</v>
      </c>
      <c r="G116">
        <v>7161.1057000000001</v>
      </c>
      <c r="H116">
        <v>7218.844051</v>
      </c>
      <c r="I116">
        <v>2042.473675</v>
      </c>
      <c r="J116">
        <v>465.72808320000001</v>
      </c>
      <c r="K116">
        <v>714.67582110000001</v>
      </c>
      <c r="L116">
        <v>4</v>
      </c>
      <c r="M116">
        <v>0.49541078300000002</v>
      </c>
      <c r="O116">
        <v>24</v>
      </c>
      <c r="P116">
        <v>7.6476110000000003E-3</v>
      </c>
      <c r="Q116" t="s">
        <v>17</v>
      </c>
    </row>
    <row r="117" spans="1:17" x14ac:dyDescent="0.35">
      <c r="A117">
        <v>2</v>
      </c>
      <c r="B117">
        <v>70</v>
      </c>
      <c r="C117">
        <v>1000</v>
      </c>
      <c r="D117">
        <v>2</v>
      </c>
      <c r="E117">
        <v>22189.995859999999</v>
      </c>
      <c r="F117">
        <v>4989.5985469999996</v>
      </c>
      <c r="G117">
        <v>6980.7038869999997</v>
      </c>
      <c r="H117">
        <v>7031.828184</v>
      </c>
      <c r="I117">
        <v>2001.957326</v>
      </c>
      <c r="J117">
        <v>465.72808320000001</v>
      </c>
      <c r="K117">
        <v>720.1798364</v>
      </c>
      <c r="L117">
        <v>4</v>
      </c>
      <c r="M117">
        <v>0.48257636300000001</v>
      </c>
      <c r="O117">
        <v>68</v>
      </c>
      <c r="P117">
        <v>5.5605020000000002E-3</v>
      </c>
      <c r="Q117" t="s">
        <v>17</v>
      </c>
    </row>
    <row r="118" spans="1:17" x14ac:dyDescent="0.35">
      <c r="A118">
        <v>2</v>
      </c>
      <c r="B118">
        <v>70</v>
      </c>
      <c r="C118">
        <v>1000</v>
      </c>
      <c r="D118">
        <v>1</v>
      </c>
      <c r="E118">
        <v>24224.901969999999</v>
      </c>
      <c r="F118">
        <v>5361.660347</v>
      </c>
      <c r="G118">
        <v>7977.5091240000002</v>
      </c>
      <c r="H118">
        <v>8006.9959550000003</v>
      </c>
      <c r="I118">
        <v>1781.9126859999999</v>
      </c>
      <c r="J118">
        <v>465.72808320000001</v>
      </c>
      <c r="K118">
        <v>631.09577639999998</v>
      </c>
      <c r="L118">
        <v>3</v>
      </c>
      <c r="M118">
        <v>0.54949963000000002</v>
      </c>
      <c r="O118">
        <v>46</v>
      </c>
      <c r="P118">
        <v>9.8810949999999995E-3</v>
      </c>
      <c r="Q118" t="s">
        <v>17</v>
      </c>
    </row>
    <row r="119" spans="1:17" x14ac:dyDescent="0.35">
      <c r="A119">
        <v>2</v>
      </c>
      <c r="B119">
        <v>70</v>
      </c>
      <c r="C119">
        <v>1000</v>
      </c>
      <c r="D119">
        <v>2</v>
      </c>
      <c r="E119">
        <v>23614.75849</v>
      </c>
      <c r="F119">
        <v>5165.4186929999996</v>
      </c>
      <c r="G119">
        <v>7811.2487149999997</v>
      </c>
      <c r="H119">
        <v>7843.288313</v>
      </c>
      <c r="I119">
        <v>1717.088023</v>
      </c>
      <c r="J119">
        <v>465.72808320000001</v>
      </c>
      <c r="K119">
        <v>611.98666109999999</v>
      </c>
      <c r="L119">
        <v>3</v>
      </c>
      <c r="M119">
        <v>0.53826479299999996</v>
      </c>
      <c r="O119">
        <v>48</v>
      </c>
      <c r="P119">
        <v>8.1176010000000003E-3</v>
      </c>
      <c r="Q119" t="s">
        <v>17</v>
      </c>
    </row>
    <row r="120" spans="1:17" x14ac:dyDescent="0.35">
      <c r="A120">
        <v>2</v>
      </c>
      <c r="B120">
        <v>70</v>
      </c>
      <c r="C120">
        <v>1000</v>
      </c>
      <c r="D120">
        <v>1</v>
      </c>
      <c r="E120">
        <v>26533.88105</v>
      </c>
      <c r="F120">
        <v>5268.3668200000002</v>
      </c>
      <c r="G120">
        <v>9447.0187060000007</v>
      </c>
      <c r="H120">
        <v>9354.0576990000009</v>
      </c>
      <c r="I120">
        <v>1478.1747350000001</v>
      </c>
      <c r="J120">
        <v>465.72808320000001</v>
      </c>
      <c r="K120">
        <v>520.53500659999997</v>
      </c>
      <c r="L120">
        <v>2</v>
      </c>
      <c r="M120">
        <v>0.64194502799999997</v>
      </c>
      <c r="O120">
        <v>83</v>
      </c>
      <c r="P120">
        <v>4.4265850000000002E-3</v>
      </c>
      <c r="Q120" t="s">
        <v>17</v>
      </c>
    </row>
    <row r="121" spans="1:17" x14ac:dyDescent="0.35">
      <c r="A121">
        <v>2</v>
      </c>
      <c r="B121">
        <v>70</v>
      </c>
      <c r="C121">
        <v>1000</v>
      </c>
      <c r="D121">
        <v>2</v>
      </c>
      <c r="E121">
        <v>25789.808990000001</v>
      </c>
      <c r="F121">
        <v>5362.6788839999999</v>
      </c>
      <c r="G121">
        <v>9129.448891</v>
      </c>
      <c r="H121">
        <v>8879.5593090000002</v>
      </c>
      <c r="I121">
        <v>1430.7974260000001</v>
      </c>
      <c r="J121">
        <v>465.72808320000001</v>
      </c>
      <c r="K121">
        <v>521.59639430000004</v>
      </c>
      <c r="L121">
        <v>2</v>
      </c>
      <c r="M121">
        <v>0.60938141800000001</v>
      </c>
      <c r="O121">
        <v>87</v>
      </c>
      <c r="P121">
        <v>5.1362769999999999E-3</v>
      </c>
      <c r="Q121" t="s">
        <v>17</v>
      </c>
    </row>
    <row r="122" spans="1:17" x14ac:dyDescent="0.35">
      <c r="A122">
        <v>2</v>
      </c>
      <c r="B122">
        <v>70</v>
      </c>
      <c r="C122">
        <v>2000</v>
      </c>
      <c r="D122">
        <v>1</v>
      </c>
      <c r="E122">
        <v>25284.317360000001</v>
      </c>
      <c r="F122">
        <v>5009.7224699999997</v>
      </c>
      <c r="G122">
        <v>8908.3973010000009</v>
      </c>
      <c r="H122">
        <v>8906.250505</v>
      </c>
      <c r="I122">
        <v>1474.7201709999999</v>
      </c>
      <c r="J122">
        <v>465.72808320000001</v>
      </c>
      <c r="K122">
        <v>519.49883179999995</v>
      </c>
      <c r="L122">
        <v>2</v>
      </c>
      <c r="M122">
        <v>0.61121316699999995</v>
      </c>
      <c r="O122">
        <v>24</v>
      </c>
      <c r="P122">
        <v>9.7923249999999993E-3</v>
      </c>
      <c r="Q122" t="s">
        <v>17</v>
      </c>
    </row>
    <row r="123" spans="1:17" x14ac:dyDescent="0.35">
      <c r="A123">
        <v>2</v>
      </c>
      <c r="B123">
        <v>70</v>
      </c>
      <c r="C123">
        <v>2000</v>
      </c>
      <c r="D123">
        <v>2</v>
      </c>
      <c r="E123">
        <v>24657.700860000001</v>
      </c>
      <c r="F123">
        <v>4957.512428</v>
      </c>
      <c r="G123">
        <v>8752.1758790000004</v>
      </c>
      <c r="H123">
        <v>8530.7410230000005</v>
      </c>
      <c r="I123">
        <v>1431.0815909999999</v>
      </c>
      <c r="J123">
        <v>465.72808320000001</v>
      </c>
      <c r="K123">
        <v>520.46185379999997</v>
      </c>
      <c r="L123">
        <v>2</v>
      </c>
      <c r="M123">
        <v>0.58544291299999995</v>
      </c>
      <c r="O123">
        <v>28</v>
      </c>
      <c r="P123">
        <v>9.9122489999999997E-3</v>
      </c>
      <c r="Q123" t="s">
        <v>17</v>
      </c>
    </row>
    <row r="124" spans="1:17" x14ac:dyDescent="0.35">
      <c r="A124">
        <v>2</v>
      </c>
      <c r="B124">
        <v>70</v>
      </c>
      <c r="C124">
        <v>2000</v>
      </c>
      <c r="D124">
        <v>1</v>
      </c>
      <c r="E124">
        <v>26986.857660000001</v>
      </c>
      <c r="F124">
        <v>6607.3869160000004</v>
      </c>
      <c r="G124">
        <v>8954.1794640000007</v>
      </c>
      <c r="H124">
        <v>8957.9859240000005</v>
      </c>
      <c r="I124">
        <v>1478.101371</v>
      </c>
      <c r="J124">
        <v>465.72808320000001</v>
      </c>
      <c r="K124">
        <v>523.47590660000003</v>
      </c>
      <c r="L124">
        <v>2</v>
      </c>
      <c r="M124">
        <v>0.61476363599999995</v>
      </c>
      <c r="O124">
        <v>18</v>
      </c>
      <c r="P124">
        <v>8.6740740000000004E-3</v>
      </c>
      <c r="Q124" t="s">
        <v>17</v>
      </c>
    </row>
    <row r="125" spans="1:17" x14ac:dyDescent="0.35">
      <c r="A125">
        <v>2</v>
      </c>
      <c r="B125">
        <v>70</v>
      </c>
      <c r="C125">
        <v>2000</v>
      </c>
      <c r="D125">
        <v>2</v>
      </c>
      <c r="E125">
        <v>26382.98258</v>
      </c>
      <c r="F125">
        <v>6703.6699269999999</v>
      </c>
      <c r="G125">
        <v>8745.0355550000004</v>
      </c>
      <c r="H125">
        <v>8522.7602179999994</v>
      </c>
      <c r="I125">
        <v>1428.8877520000001</v>
      </c>
      <c r="J125">
        <v>465.72808320000001</v>
      </c>
      <c r="K125">
        <v>516.90104550000001</v>
      </c>
      <c r="L125">
        <v>2</v>
      </c>
      <c r="M125">
        <v>0.58489521</v>
      </c>
      <c r="O125">
        <v>13</v>
      </c>
      <c r="P125">
        <v>8.2293560000000002E-3</v>
      </c>
      <c r="Q125" t="s">
        <v>17</v>
      </c>
    </row>
    <row r="126" spans="1:17" x14ac:dyDescent="0.35">
      <c r="A126">
        <v>2</v>
      </c>
      <c r="B126">
        <v>70</v>
      </c>
      <c r="C126">
        <v>2000</v>
      </c>
      <c r="D126">
        <v>1</v>
      </c>
      <c r="E126">
        <v>29612.904119999999</v>
      </c>
      <c r="F126">
        <v>6395.8682680000002</v>
      </c>
      <c r="G126">
        <v>10746.433010000001</v>
      </c>
      <c r="H126">
        <v>10588.403329999999</v>
      </c>
      <c r="I126">
        <v>1046.184587</v>
      </c>
      <c r="J126">
        <v>465.72808329999998</v>
      </c>
      <c r="K126">
        <v>370.28684700000002</v>
      </c>
      <c r="L126">
        <v>1</v>
      </c>
      <c r="M126">
        <v>0.72665506400000002</v>
      </c>
      <c r="O126">
        <v>48</v>
      </c>
      <c r="P126">
        <v>9.8402369999999999E-3</v>
      </c>
      <c r="Q126" t="s">
        <v>17</v>
      </c>
    </row>
    <row r="127" spans="1:17" x14ac:dyDescent="0.35">
      <c r="A127">
        <v>2</v>
      </c>
      <c r="B127">
        <v>70</v>
      </c>
      <c r="C127">
        <v>2000</v>
      </c>
      <c r="D127">
        <v>2</v>
      </c>
      <c r="E127">
        <v>28860.047279999999</v>
      </c>
      <c r="F127">
        <v>6209.9889139999996</v>
      </c>
      <c r="G127">
        <v>10684.493049999999</v>
      </c>
      <c r="H127">
        <v>10117.622240000001</v>
      </c>
      <c r="I127">
        <v>1011.929357</v>
      </c>
      <c r="J127">
        <v>465.72808320000001</v>
      </c>
      <c r="K127">
        <v>370.28563739999998</v>
      </c>
      <c r="L127">
        <v>1</v>
      </c>
      <c r="M127">
        <v>0.694346507</v>
      </c>
      <c r="O127">
        <v>47</v>
      </c>
      <c r="P127">
        <v>8.8696060000000004E-3</v>
      </c>
      <c r="Q127" t="s">
        <v>17</v>
      </c>
    </row>
    <row r="128" spans="1:17" x14ac:dyDescent="0.35">
      <c r="A128">
        <v>2</v>
      </c>
      <c r="B128">
        <v>100</v>
      </c>
      <c r="C128">
        <v>500</v>
      </c>
      <c r="D128">
        <v>1</v>
      </c>
      <c r="E128">
        <v>19694.420870000002</v>
      </c>
      <c r="F128">
        <v>4401.595577</v>
      </c>
      <c r="G128">
        <v>5501.1961890000002</v>
      </c>
      <c r="H128">
        <v>5609.3898390000004</v>
      </c>
      <c r="I128">
        <v>2751.0798260000001</v>
      </c>
      <c r="J128">
        <v>465.72808320000001</v>
      </c>
      <c r="K128">
        <v>965.43135570000004</v>
      </c>
      <c r="L128">
        <v>7</v>
      </c>
      <c r="M128">
        <v>0.20999048300000001</v>
      </c>
      <c r="O128">
        <v>28</v>
      </c>
      <c r="P128">
        <v>7.0110420000000003E-3</v>
      </c>
      <c r="Q128" t="s">
        <v>17</v>
      </c>
    </row>
    <row r="129" spans="1:17" x14ac:dyDescent="0.35">
      <c r="A129">
        <v>2</v>
      </c>
      <c r="B129">
        <v>100</v>
      </c>
      <c r="C129">
        <v>500</v>
      </c>
      <c r="D129">
        <v>2</v>
      </c>
      <c r="E129">
        <v>18998.17756</v>
      </c>
      <c r="F129">
        <v>3780.4703249999998</v>
      </c>
      <c r="G129">
        <v>5679.2049749999996</v>
      </c>
      <c r="H129">
        <v>5765.5054959999998</v>
      </c>
      <c r="I129">
        <v>2437.670732</v>
      </c>
      <c r="J129">
        <v>465.72808320000001</v>
      </c>
      <c r="K129">
        <v>869.59794890000001</v>
      </c>
      <c r="L129">
        <v>6</v>
      </c>
      <c r="M129">
        <v>0.21583475499999999</v>
      </c>
      <c r="O129">
        <v>23</v>
      </c>
      <c r="P129">
        <v>4.7527209999999997E-3</v>
      </c>
      <c r="Q129" t="s">
        <v>17</v>
      </c>
    </row>
    <row r="130" spans="1:17" x14ac:dyDescent="0.35">
      <c r="A130">
        <v>2</v>
      </c>
      <c r="B130">
        <v>100</v>
      </c>
      <c r="C130">
        <v>500</v>
      </c>
      <c r="D130">
        <v>1</v>
      </c>
      <c r="E130">
        <v>21033.22582</v>
      </c>
      <c r="F130">
        <v>4334.1976530000002</v>
      </c>
      <c r="G130">
        <v>6515.2493260000001</v>
      </c>
      <c r="H130">
        <v>6579.4592439999997</v>
      </c>
      <c r="I130">
        <v>2321.8391270000002</v>
      </c>
      <c r="J130">
        <v>465.72808320000001</v>
      </c>
      <c r="K130">
        <v>816.75239199999999</v>
      </c>
      <c r="L130">
        <v>5</v>
      </c>
      <c r="M130">
        <v>0.24630554499999999</v>
      </c>
      <c r="O130">
        <v>44</v>
      </c>
      <c r="P130">
        <v>8.9018570000000009E-3</v>
      </c>
      <c r="Q130" t="s">
        <v>17</v>
      </c>
    </row>
    <row r="131" spans="1:17" x14ac:dyDescent="0.35">
      <c r="A131">
        <v>2</v>
      </c>
      <c r="B131">
        <v>100</v>
      </c>
      <c r="C131">
        <v>500</v>
      </c>
      <c r="D131">
        <v>2</v>
      </c>
      <c r="E131">
        <v>20305.931069999999</v>
      </c>
      <c r="F131">
        <v>5058.2009539999999</v>
      </c>
      <c r="G131">
        <v>5681.6090469999999</v>
      </c>
      <c r="H131">
        <v>5764.0192639999996</v>
      </c>
      <c r="I131">
        <v>2455.263199</v>
      </c>
      <c r="J131">
        <v>465.72808320000001</v>
      </c>
      <c r="K131">
        <v>881.11052299999994</v>
      </c>
      <c r="L131">
        <v>6</v>
      </c>
      <c r="M131">
        <v>0.21577911699999999</v>
      </c>
      <c r="O131">
        <v>34</v>
      </c>
      <c r="P131">
        <v>4.0725190000000001E-3</v>
      </c>
      <c r="Q131" t="s">
        <v>17</v>
      </c>
    </row>
    <row r="132" spans="1:17" x14ac:dyDescent="0.35">
      <c r="A132">
        <v>2</v>
      </c>
      <c r="B132">
        <v>100</v>
      </c>
      <c r="C132">
        <v>500</v>
      </c>
      <c r="D132">
        <v>1</v>
      </c>
      <c r="E132">
        <v>23147.943060000001</v>
      </c>
      <c r="F132">
        <v>5589.6180379999996</v>
      </c>
      <c r="G132">
        <v>7140.6754069999997</v>
      </c>
      <c r="H132">
        <v>7192.3499389999997</v>
      </c>
      <c r="I132">
        <v>2042.9664419999999</v>
      </c>
      <c r="J132">
        <v>465.72808320000001</v>
      </c>
      <c r="K132">
        <v>716.60514950000004</v>
      </c>
      <c r="L132">
        <v>4</v>
      </c>
      <c r="M132">
        <v>0.26924943299999998</v>
      </c>
      <c r="O132">
        <v>62</v>
      </c>
      <c r="P132">
        <v>2.3225020000000002E-3</v>
      </c>
      <c r="Q132" t="s">
        <v>17</v>
      </c>
    </row>
    <row r="133" spans="1:17" x14ac:dyDescent="0.35">
      <c r="A133">
        <v>2</v>
      </c>
      <c r="B133">
        <v>100</v>
      </c>
      <c r="C133">
        <v>500</v>
      </c>
      <c r="D133">
        <v>2</v>
      </c>
      <c r="E133">
        <v>22602.83814</v>
      </c>
      <c r="F133">
        <v>5055.4977920000001</v>
      </c>
      <c r="G133">
        <v>7172.6892900000003</v>
      </c>
      <c r="H133">
        <v>7207.9074490000003</v>
      </c>
      <c r="I133">
        <v>1991.7373669999999</v>
      </c>
      <c r="J133">
        <v>465.72808320000001</v>
      </c>
      <c r="K133">
        <v>709.27816240000004</v>
      </c>
      <c r="L133">
        <v>4</v>
      </c>
      <c r="M133">
        <v>0.26983183700000002</v>
      </c>
      <c r="O133">
        <v>109</v>
      </c>
      <c r="P133">
        <v>6.751417E-3</v>
      </c>
      <c r="Q133" t="s">
        <v>17</v>
      </c>
    </row>
    <row r="134" spans="1:17" x14ac:dyDescent="0.35">
      <c r="A134">
        <v>2</v>
      </c>
      <c r="B134">
        <v>100</v>
      </c>
      <c r="C134">
        <v>1000</v>
      </c>
      <c r="D134">
        <v>1</v>
      </c>
      <c r="E134">
        <v>22605.51684</v>
      </c>
      <c r="F134">
        <v>5025.8372280000003</v>
      </c>
      <c r="G134">
        <v>7159.9029380000002</v>
      </c>
      <c r="H134">
        <v>7219.7264290000003</v>
      </c>
      <c r="I134">
        <v>2027.0960170000001</v>
      </c>
      <c r="J134">
        <v>465.72808320000001</v>
      </c>
      <c r="K134">
        <v>707.22614429999999</v>
      </c>
      <c r="L134">
        <v>4</v>
      </c>
      <c r="M134">
        <v>0.270274287</v>
      </c>
      <c r="O134">
        <v>43</v>
      </c>
      <c r="P134">
        <v>7.0102589999999996E-3</v>
      </c>
      <c r="Q134" t="s">
        <v>17</v>
      </c>
    </row>
    <row r="135" spans="1:17" x14ac:dyDescent="0.35">
      <c r="A135">
        <v>2</v>
      </c>
      <c r="B135">
        <v>100</v>
      </c>
      <c r="C135">
        <v>1000</v>
      </c>
      <c r="D135">
        <v>2</v>
      </c>
      <c r="E135">
        <v>22179.624169999999</v>
      </c>
      <c r="F135">
        <v>3829.128166</v>
      </c>
      <c r="G135">
        <v>7736.6863119999998</v>
      </c>
      <c r="H135">
        <v>7772.980767</v>
      </c>
      <c r="I135">
        <v>1742.7351329999999</v>
      </c>
      <c r="J135">
        <v>465.72808320000001</v>
      </c>
      <c r="K135">
        <v>632.36571349999997</v>
      </c>
      <c r="L135">
        <v>3</v>
      </c>
      <c r="M135">
        <v>0.29098565599999998</v>
      </c>
      <c r="O135">
        <v>46</v>
      </c>
      <c r="P135">
        <v>8.5176720000000004E-3</v>
      </c>
      <c r="Q135" t="s">
        <v>17</v>
      </c>
    </row>
    <row r="136" spans="1:17" x14ac:dyDescent="0.35">
      <c r="A136">
        <v>2</v>
      </c>
      <c r="B136">
        <v>100</v>
      </c>
      <c r="C136">
        <v>1000</v>
      </c>
      <c r="D136">
        <v>1</v>
      </c>
      <c r="E136">
        <v>24243.932209999999</v>
      </c>
      <c r="F136">
        <v>5332.1765859999996</v>
      </c>
      <c r="G136">
        <v>7994.8407539999998</v>
      </c>
      <c r="H136">
        <v>8031.3889790000003</v>
      </c>
      <c r="I136">
        <v>1790.3112490000001</v>
      </c>
      <c r="J136">
        <v>465.72808320000001</v>
      </c>
      <c r="K136">
        <v>629.48655889999998</v>
      </c>
      <c r="L136">
        <v>3</v>
      </c>
      <c r="M136">
        <v>0.30065930499999999</v>
      </c>
      <c r="O136">
        <v>29</v>
      </c>
      <c r="P136">
        <v>9.4430169999999997E-3</v>
      </c>
      <c r="Q136" t="s">
        <v>17</v>
      </c>
    </row>
    <row r="137" spans="1:17" x14ac:dyDescent="0.35">
      <c r="A137">
        <v>2</v>
      </c>
      <c r="B137">
        <v>100</v>
      </c>
      <c r="C137">
        <v>1000</v>
      </c>
      <c r="D137">
        <v>2</v>
      </c>
      <c r="E137">
        <v>23567.77648</v>
      </c>
      <c r="F137">
        <v>5077.1862529999999</v>
      </c>
      <c r="G137">
        <v>7830.2201590000004</v>
      </c>
      <c r="H137">
        <v>7861.3846649999996</v>
      </c>
      <c r="I137">
        <v>1721.161591</v>
      </c>
      <c r="J137">
        <v>465.72808320000001</v>
      </c>
      <c r="K137">
        <v>612.09572509999998</v>
      </c>
      <c r="L137">
        <v>3</v>
      </c>
      <c r="M137">
        <v>0.294295103</v>
      </c>
      <c r="O137">
        <v>48</v>
      </c>
      <c r="P137">
        <v>7.4384500000000001E-3</v>
      </c>
      <c r="Q137" t="s">
        <v>17</v>
      </c>
    </row>
    <row r="138" spans="1:17" x14ac:dyDescent="0.35">
      <c r="A138">
        <v>2</v>
      </c>
      <c r="B138">
        <v>100</v>
      </c>
      <c r="C138">
        <v>1000</v>
      </c>
      <c r="D138">
        <v>1</v>
      </c>
      <c r="E138">
        <v>26415.876049999999</v>
      </c>
      <c r="F138">
        <v>5154.3167819999999</v>
      </c>
      <c r="G138">
        <v>9398.2229270000007</v>
      </c>
      <c r="H138">
        <v>9398.2229270000007</v>
      </c>
      <c r="I138">
        <v>1478.701016</v>
      </c>
      <c r="J138">
        <v>465.72808320000001</v>
      </c>
      <c r="K138">
        <v>520.68431269999996</v>
      </c>
      <c r="L138">
        <v>2</v>
      </c>
      <c r="M138">
        <v>0.35182745799999998</v>
      </c>
      <c r="O138">
        <v>82</v>
      </c>
      <c r="P138">
        <v>3.0163960000000002E-3</v>
      </c>
      <c r="Q138" t="s">
        <v>17</v>
      </c>
    </row>
    <row r="139" spans="1:17" x14ac:dyDescent="0.35">
      <c r="A139">
        <v>2</v>
      </c>
      <c r="B139">
        <v>100</v>
      </c>
      <c r="C139">
        <v>1000</v>
      </c>
      <c r="D139">
        <v>2</v>
      </c>
      <c r="E139">
        <v>25605.43059</v>
      </c>
      <c r="F139">
        <v>5047.6917789999998</v>
      </c>
      <c r="G139">
        <v>9069.2605939999994</v>
      </c>
      <c r="H139">
        <v>9069.2605939999994</v>
      </c>
      <c r="I139">
        <v>1430.906831</v>
      </c>
      <c r="J139">
        <v>465.72808320000001</v>
      </c>
      <c r="K139">
        <v>522.58270930000003</v>
      </c>
      <c r="L139">
        <v>2</v>
      </c>
      <c r="M139">
        <v>0.33951257899999998</v>
      </c>
      <c r="O139">
        <v>47</v>
      </c>
      <c r="P139">
        <v>2.209113E-3</v>
      </c>
      <c r="Q139" t="s">
        <v>17</v>
      </c>
    </row>
    <row r="140" spans="1:17" x14ac:dyDescent="0.35">
      <c r="A140">
        <v>2</v>
      </c>
      <c r="B140">
        <v>100</v>
      </c>
      <c r="C140">
        <v>2000</v>
      </c>
      <c r="D140">
        <v>1</v>
      </c>
      <c r="E140">
        <v>25306.61465</v>
      </c>
      <c r="F140">
        <v>5004.6644329999999</v>
      </c>
      <c r="G140">
        <v>8902.2904109999999</v>
      </c>
      <c r="H140">
        <v>8931.6053080000002</v>
      </c>
      <c r="I140">
        <v>1479.510372</v>
      </c>
      <c r="J140">
        <v>465.72808320000001</v>
      </c>
      <c r="K140">
        <v>522.81604300000004</v>
      </c>
      <c r="L140">
        <v>2</v>
      </c>
      <c r="M140">
        <v>0.33435937999999998</v>
      </c>
      <c r="O140">
        <v>17</v>
      </c>
      <c r="P140">
        <v>7.8542779999999993E-3</v>
      </c>
      <c r="Q140" t="s">
        <v>17</v>
      </c>
    </row>
    <row r="141" spans="1:17" x14ac:dyDescent="0.35">
      <c r="A141">
        <v>2</v>
      </c>
      <c r="B141">
        <v>100</v>
      </c>
      <c r="C141">
        <v>2000</v>
      </c>
      <c r="D141">
        <v>2</v>
      </c>
      <c r="E141">
        <v>24611.281210000001</v>
      </c>
      <c r="F141">
        <v>4921.5613389999999</v>
      </c>
      <c r="G141">
        <v>8625.7287479999995</v>
      </c>
      <c r="H141">
        <v>8647.7810310000004</v>
      </c>
      <c r="I141">
        <v>1430.6628989999999</v>
      </c>
      <c r="J141">
        <v>465.72808320000001</v>
      </c>
      <c r="K141">
        <v>519.81911379999997</v>
      </c>
      <c r="L141">
        <v>2</v>
      </c>
      <c r="M141">
        <v>0.32373426799999999</v>
      </c>
      <c r="O141">
        <v>18</v>
      </c>
      <c r="P141">
        <v>9.9753410000000004E-3</v>
      </c>
      <c r="Q141" t="s">
        <v>17</v>
      </c>
    </row>
    <row r="142" spans="1:17" x14ac:dyDescent="0.35">
      <c r="A142">
        <v>2</v>
      </c>
      <c r="B142">
        <v>100</v>
      </c>
      <c r="C142">
        <v>2000</v>
      </c>
      <c r="D142">
        <v>1</v>
      </c>
      <c r="E142">
        <v>26974.679230000002</v>
      </c>
      <c r="F142">
        <v>6595.5391730000001</v>
      </c>
      <c r="G142">
        <v>8941.1530490000005</v>
      </c>
      <c r="H142">
        <v>8970.6783520000008</v>
      </c>
      <c r="I142">
        <v>1478.1024090000001</v>
      </c>
      <c r="J142">
        <v>465.72808320000001</v>
      </c>
      <c r="K142">
        <v>523.47816049999994</v>
      </c>
      <c r="L142">
        <v>2</v>
      </c>
      <c r="M142">
        <v>0.33582210000000001</v>
      </c>
      <c r="O142">
        <v>23</v>
      </c>
      <c r="P142">
        <v>3.1499169999999999E-3</v>
      </c>
      <c r="Q142" t="s">
        <v>17</v>
      </c>
    </row>
    <row r="143" spans="1:17" x14ac:dyDescent="0.35">
      <c r="A143">
        <v>2</v>
      </c>
      <c r="B143">
        <v>100</v>
      </c>
      <c r="C143">
        <v>2000</v>
      </c>
      <c r="D143">
        <v>2</v>
      </c>
      <c r="E143">
        <v>26293.524570000001</v>
      </c>
      <c r="F143">
        <v>6605.6363650000003</v>
      </c>
      <c r="G143">
        <v>8623.0464350000002</v>
      </c>
      <c r="H143">
        <v>8651.9357070000005</v>
      </c>
      <c r="I143">
        <v>1428.5262029999999</v>
      </c>
      <c r="J143">
        <v>465.72808320000001</v>
      </c>
      <c r="K143">
        <v>518.65177129999995</v>
      </c>
      <c r="L143">
        <v>2</v>
      </c>
      <c r="M143">
        <v>0.32388980000000001</v>
      </c>
      <c r="O143">
        <v>23</v>
      </c>
      <c r="P143">
        <v>6.4910929999999999E-3</v>
      </c>
      <c r="Q143" t="s">
        <v>17</v>
      </c>
    </row>
    <row r="144" spans="1:17" x14ac:dyDescent="0.35">
      <c r="A144">
        <v>2</v>
      </c>
      <c r="B144">
        <v>100</v>
      </c>
      <c r="C144">
        <v>2000</v>
      </c>
      <c r="D144">
        <v>1</v>
      </c>
      <c r="E144">
        <v>29551.56309</v>
      </c>
      <c r="F144">
        <v>8201.3216329999996</v>
      </c>
      <c r="G144">
        <v>9441.1680250000009</v>
      </c>
      <c r="H144">
        <v>9441.1680250000009</v>
      </c>
      <c r="I144">
        <v>1479.437087</v>
      </c>
      <c r="J144">
        <v>465.72808320000001</v>
      </c>
      <c r="K144">
        <v>522.74023790000001</v>
      </c>
      <c r="L144">
        <v>2</v>
      </c>
      <c r="M144">
        <v>0.35343513100000001</v>
      </c>
      <c r="O144">
        <v>46</v>
      </c>
      <c r="P144">
        <v>8.5999860000000004E-3</v>
      </c>
      <c r="Q144" t="s">
        <v>17</v>
      </c>
    </row>
    <row r="145" spans="1:17" x14ac:dyDescent="0.35">
      <c r="A145">
        <v>2</v>
      </c>
      <c r="B145">
        <v>100</v>
      </c>
      <c r="C145">
        <v>2000</v>
      </c>
      <c r="D145">
        <v>2</v>
      </c>
      <c r="E145">
        <v>28731.267690000001</v>
      </c>
      <c r="F145">
        <v>6133.8335850000003</v>
      </c>
      <c r="G145">
        <v>10369.840679999999</v>
      </c>
      <c r="H145">
        <v>10379.651390000001</v>
      </c>
      <c r="I145">
        <v>1011.929008</v>
      </c>
      <c r="J145">
        <v>465.72808320000001</v>
      </c>
      <c r="K145">
        <v>370.28494599999999</v>
      </c>
      <c r="L145">
        <v>1</v>
      </c>
      <c r="M145">
        <v>0.38856775300000002</v>
      </c>
      <c r="O145">
        <v>67</v>
      </c>
      <c r="P145">
        <v>6.5914679999999996E-3</v>
      </c>
      <c r="Q145" t="s">
        <v>17</v>
      </c>
    </row>
    <row r="146" spans="1:17" x14ac:dyDescent="0.35">
      <c r="A146">
        <v>3</v>
      </c>
      <c r="B146">
        <v>10</v>
      </c>
      <c r="C146">
        <v>500</v>
      </c>
      <c r="D146">
        <v>1</v>
      </c>
      <c r="E146">
        <v>20315.342430000001</v>
      </c>
      <c r="F146">
        <v>4373.5782330000002</v>
      </c>
      <c r="G146">
        <v>6421.8721340000002</v>
      </c>
      <c r="H146">
        <v>4972.7018010000002</v>
      </c>
      <c r="I146">
        <v>2730.89752</v>
      </c>
      <c r="J146">
        <v>582.49031109999999</v>
      </c>
      <c r="K146">
        <v>1233.802426</v>
      </c>
      <c r="L146">
        <v>7</v>
      </c>
      <c r="M146">
        <v>0.74804944200000001</v>
      </c>
      <c r="O146">
        <v>25</v>
      </c>
      <c r="P146">
        <v>7.3681520000000002E-3</v>
      </c>
      <c r="Q146" t="s">
        <v>17</v>
      </c>
    </row>
    <row r="147" spans="1:17" x14ac:dyDescent="0.35">
      <c r="A147">
        <v>3</v>
      </c>
      <c r="B147">
        <v>10</v>
      </c>
      <c r="C147">
        <v>500</v>
      </c>
      <c r="D147">
        <v>2</v>
      </c>
      <c r="E147">
        <v>20463.471379999999</v>
      </c>
      <c r="F147">
        <v>3235.1657019999998</v>
      </c>
      <c r="G147">
        <v>7904.6252979999999</v>
      </c>
      <c r="H147">
        <v>5381.6501129999997</v>
      </c>
      <c r="I147">
        <v>2308.2370209999999</v>
      </c>
      <c r="J147">
        <v>582.49031109999999</v>
      </c>
      <c r="K147">
        <v>1051.3029320000001</v>
      </c>
      <c r="L147">
        <v>5</v>
      </c>
      <c r="M147">
        <v>0.809568022</v>
      </c>
      <c r="O147">
        <v>55</v>
      </c>
      <c r="P147">
        <v>7.5469999999999999E-3</v>
      </c>
      <c r="Q147" t="s">
        <v>17</v>
      </c>
    </row>
    <row r="148" spans="1:17" x14ac:dyDescent="0.35">
      <c r="A148">
        <v>3</v>
      </c>
      <c r="B148">
        <v>10</v>
      </c>
      <c r="C148">
        <v>500</v>
      </c>
      <c r="D148">
        <v>1</v>
      </c>
      <c r="E148">
        <v>21650.229920000002</v>
      </c>
      <c r="F148">
        <v>5085.7812700000004</v>
      </c>
      <c r="G148">
        <v>7065.9494649999997</v>
      </c>
      <c r="H148">
        <v>5239.5724920000002</v>
      </c>
      <c r="I148">
        <v>2528.7864880000002</v>
      </c>
      <c r="J148">
        <v>582.49031109999999</v>
      </c>
      <c r="K148">
        <v>1147.6498919999999</v>
      </c>
      <c r="L148">
        <v>6</v>
      </c>
      <c r="M148">
        <v>0.788195117</v>
      </c>
      <c r="O148">
        <v>24</v>
      </c>
      <c r="P148">
        <v>9.8468529999999992E-3</v>
      </c>
      <c r="Q148" t="s">
        <v>17</v>
      </c>
    </row>
    <row r="149" spans="1:17" x14ac:dyDescent="0.35">
      <c r="A149">
        <v>3</v>
      </c>
      <c r="B149">
        <v>10</v>
      </c>
      <c r="C149">
        <v>500</v>
      </c>
      <c r="D149">
        <v>2</v>
      </c>
      <c r="E149">
        <v>21648.82806</v>
      </c>
      <c r="F149">
        <v>4380.8751240000001</v>
      </c>
      <c r="G149">
        <v>7926.651081</v>
      </c>
      <c r="H149">
        <v>5383.4227890000002</v>
      </c>
      <c r="I149">
        <v>2318.5531660000001</v>
      </c>
      <c r="J149">
        <v>582.49031109999999</v>
      </c>
      <c r="K149">
        <v>1056.835585</v>
      </c>
      <c r="L149">
        <v>5</v>
      </c>
      <c r="M149">
        <v>0.80983468800000002</v>
      </c>
      <c r="O149">
        <v>32</v>
      </c>
      <c r="P149">
        <v>4.7658010000000001E-3</v>
      </c>
      <c r="Q149" t="s">
        <v>17</v>
      </c>
    </row>
    <row r="150" spans="1:17" x14ac:dyDescent="0.35">
      <c r="A150">
        <v>3</v>
      </c>
      <c r="B150">
        <v>10</v>
      </c>
      <c r="C150">
        <v>500</v>
      </c>
      <c r="D150">
        <v>1</v>
      </c>
      <c r="E150">
        <v>23932.729029999999</v>
      </c>
      <c r="F150">
        <v>6640.7730860000001</v>
      </c>
      <c r="G150">
        <v>7834.0503609999996</v>
      </c>
      <c r="H150">
        <v>5502.3956959999996</v>
      </c>
      <c r="I150">
        <v>2320.1528589999998</v>
      </c>
      <c r="J150">
        <v>582.49031109999999</v>
      </c>
      <c r="K150">
        <v>1052.866714</v>
      </c>
      <c r="L150">
        <v>5</v>
      </c>
      <c r="M150">
        <v>0.82773192399999995</v>
      </c>
      <c r="O150">
        <v>60</v>
      </c>
      <c r="P150">
        <v>2.2587110000000001E-3</v>
      </c>
      <c r="Q150" t="s">
        <v>17</v>
      </c>
    </row>
    <row r="151" spans="1:17" x14ac:dyDescent="0.35">
      <c r="A151">
        <v>3</v>
      </c>
      <c r="B151">
        <v>10</v>
      </c>
      <c r="C151">
        <v>500</v>
      </c>
      <c r="D151">
        <v>2</v>
      </c>
      <c r="E151">
        <v>24016.520090000002</v>
      </c>
      <c r="F151">
        <v>6386.1179309999998</v>
      </c>
      <c r="G151">
        <v>8209.3130359999996</v>
      </c>
      <c r="H151">
        <v>5481.047544</v>
      </c>
      <c r="I151">
        <v>2307.4774640000001</v>
      </c>
      <c r="J151">
        <v>582.49031109999999</v>
      </c>
      <c r="K151">
        <v>1050.073799</v>
      </c>
      <c r="L151">
        <v>5</v>
      </c>
      <c r="M151">
        <v>0.82452049599999999</v>
      </c>
      <c r="O151">
        <v>33</v>
      </c>
      <c r="P151">
        <v>7.617675E-3</v>
      </c>
      <c r="Q151" t="s">
        <v>17</v>
      </c>
    </row>
    <row r="152" spans="1:17" x14ac:dyDescent="0.35">
      <c r="A152">
        <v>3</v>
      </c>
      <c r="B152">
        <v>10</v>
      </c>
      <c r="C152">
        <v>1000</v>
      </c>
      <c r="D152">
        <v>1</v>
      </c>
      <c r="E152">
        <v>23014.617440000002</v>
      </c>
      <c r="F152">
        <v>4906.4076059999998</v>
      </c>
      <c r="G152">
        <v>8884.7558800000006</v>
      </c>
      <c r="H152">
        <v>5620.3273099999997</v>
      </c>
      <c r="I152">
        <v>2079.2366959999999</v>
      </c>
      <c r="J152">
        <v>582.49031109999999</v>
      </c>
      <c r="K152">
        <v>941.3996363</v>
      </c>
      <c r="L152">
        <v>4</v>
      </c>
      <c r="M152">
        <v>0.84547251700000003</v>
      </c>
      <c r="O152">
        <v>35</v>
      </c>
      <c r="P152">
        <v>1.872449E-3</v>
      </c>
      <c r="Q152" t="s">
        <v>17</v>
      </c>
    </row>
    <row r="153" spans="1:17" x14ac:dyDescent="0.35">
      <c r="A153">
        <v>3</v>
      </c>
      <c r="B153">
        <v>10</v>
      </c>
      <c r="C153">
        <v>1000</v>
      </c>
      <c r="D153">
        <v>2</v>
      </c>
      <c r="E153">
        <v>23066.095840000002</v>
      </c>
      <c r="F153">
        <v>3809.183082</v>
      </c>
      <c r="G153">
        <v>10226.90812</v>
      </c>
      <c r="H153">
        <v>5820.9185280000002</v>
      </c>
      <c r="I153">
        <v>1805.680597</v>
      </c>
      <c r="J153">
        <v>582.49031109999999</v>
      </c>
      <c r="K153">
        <v>820.91519559999995</v>
      </c>
      <c r="L153">
        <v>3</v>
      </c>
      <c r="M153">
        <v>0.87564769200000003</v>
      </c>
      <c r="O153">
        <v>25</v>
      </c>
      <c r="P153">
        <v>9.1808970000000004E-3</v>
      </c>
      <c r="Q153" t="s">
        <v>17</v>
      </c>
    </row>
    <row r="154" spans="1:17" x14ac:dyDescent="0.35">
      <c r="A154">
        <v>3</v>
      </c>
      <c r="B154">
        <v>10</v>
      </c>
      <c r="C154">
        <v>1000</v>
      </c>
      <c r="D154">
        <v>1</v>
      </c>
      <c r="E154">
        <v>24621.734789999999</v>
      </c>
      <c r="F154">
        <v>6420.7958479999998</v>
      </c>
      <c r="G154">
        <v>8933.1784069999994</v>
      </c>
      <c r="H154">
        <v>5684.8314639999999</v>
      </c>
      <c r="I154">
        <v>2064.6495089999999</v>
      </c>
      <c r="J154">
        <v>582.49031109999999</v>
      </c>
      <c r="K154">
        <v>935.78924689999997</v>
      </c>
      <c r="L154">
        <v>4</v>
      </c>
      <c r="M154">
        <v>0.85517595300000004</v>
      </c>
      <c r="O154">
        <v>38</v>
      </c>
      <c r="P154">
        <v>9.8662149999999994E-3</v>
      </c>
      <c r="Q154" t="s">
        <v>17</v>
      </c>
    </row>
    <row r="155" spans="1:17" x14ac:dyDescent="0.35">
      <c r="A155">
        <v>3</v>
      </c>
      <c r="B155">
        <v>10</v>
      </c>
      <c r="C155">
        <v>1000</v>
      </c>
      <c r="D155">
        <v>2</v>
      </c>
      <c r="E155">
        <v>24422.00603</v>
      </c>
      <c r="F155">
        <v>5202.3147099999996</v>
      </c>
      <c r="G155">
        <v>10196.32136</v>
      </c>
      <c r="H155">
        <v>5814.2850680000001</v>
      </c>
      <c r="I155">
        <v>1805.680194</v>
      </c>
      <c r="J155">
        <v>582.49031109999999</v>
      </c>
      <c r="K155">
        <v>820.91438029999995</v>
      </c>
      <c r="L155">
        <v>3</v>
      </c>
      <c r="M155">
        <v>0.874649813</v>
      </c>
      <c r="O155">
        <v>20</v>
      </c>
      <c r="P155">
        <v>8.8477850000000004E-3</v>
      </c>
      <c r="Q155" t="s">
        <v>17</v>
      </c>
    </row>
    <row r="156" spans="1:17" x14ac:dyDescent="0.35">
      <c r="A156">
        <v>3</v>
      </c>
      <c r="B156">
        <v>10</v>
      </c>
      <c r="C156">
        <v>1000</v>
      </c>
      <c r="D156">
        <v>1</v>
      </c>
      <c r="E156">
        <v>27133.531910000002</v>
      </c>
      <c r="F156">
        <v>7692.4856630000004</v>
      </c>
      <c r="G156">
        <v>10392.7454</v>
      </c>
      <c r="H156">
        <v>5838.6625560000002</v>
      </c>
      <c r="I156">
        <v>1806.50026</v>
      </c>
      <c r="J156">
        <v>582.49031109999999</v>
      </c>
      <c r="K156">
        <v>820.64771640000004</v>
      </c>
      <c r="L156">
        <v>3</v>
      </c>
      <c r="M156">
        <v>0.87831694699999996</v>
      </c>
      <c r="O156">
        <v>56</v>
      </c>
      <c r="P156">
        <v>5.3583959999999996E-3</v>
      </c>
      <c r="Q156" t="s">
        <v>17</v>
      </c>
    </row>
    <row r="157" spans="1:17" x14ac:dyDescent="0.35">
      <c r="A157">
        <v>3</v>
      </c>
      <c r="B157">
        <v>10</v>
      </c>
      <c r="C157">
        <v>1000</v>
      </c>
      <c r="D157">
        <v>2</v>
      </c>
      <c r="E157">
        <v>26838.19541</v>
      </c>
      <c r="F157">
        <v>7264.351909</v>
      </c>
      <c r="G157">
        <v>10384.36067</v>
      </c>
      <c r="H157">
        <v>5981.7109149999997</v>
      </c>
      <c r="I157">
        <v>1804.0689379999999</v>
      </c>
      <c r="J157">
        <v>582.49031109999999</v>
      </c>
      <c r="K157">
        <v>821.21267139999998</v>
      </c>
      <c r="L157">
        <v>3</v>
      </c>
      <c r="M157">
        <v>0.89983588199999998</v>
      </c>
      <c r="O157">
        <v>5</v>
      </c>
      <c r="P157">
        <v>1.3731500000000001E-3</v>
      </c>
      <c r="Q157" t="s">
        <v>17</v>
      </c>
    </row>
    <row r="158" spans="1:17" x14ac:dyDescent="0.35">
      <c r="A158">
        <v>3</v>
      </c>
      <c r="B158">
        <v>10</v>
      </c>
      <c r="C158">
        <v>2000</v>
      </c>
      <c r="D158">
        <v>1</v>
      </c>
      <c r="E158">
        <v>26991.242829999999</v>
      </c>
      <c r="F158">
        <v>7517.5479020000002</v>
      </c>
      <c r="G158">
        <v>10466.83756</v>
      </c>
      <c r="H158">
        <v>5797.3401970000004</v>
      </c>
      <c r="I158">
        <v>1807.1503049999999</v>
      </c>
      <c r="J158">
        <v>582.49031109999999</v>
      </c>
      <c r="K158">
        <v>819.87656179999999</v>
      </c>
      <c r="L158">
        <v>3</v>
      </c>
      <c r="M158">
        <v>0.87210077600000002</v>
      </c>
      <c r="O158">
        <v>33</v>
      </c>
      <c r="P158">
        <v>8.0296029999999997E-3</v>
      </c>
      <c r="Q158" t="s">
        <v>17</v>
      </c>
    </row>
    <row r="159" spans="1:17" x14ac:dyDescent="0.35">
      <c r="A159">
        <v>3</v>
      </c>
      <c r="B159">
        <v>10</v>
      </c>
      <c r="C159">
        <v>2000</v>
      </c>
      <c r="D159">
        <v>2</v>
      </c>
      <c r="E159">
        <v>26774.99307</v>
      </c>
      <c r="F159">
        <v>7518.0733819999996</v>
      </c>
      <c r="G159">
        <v>10226.90812</v>
      </c>
      <c r="H159">
        <v>5820.9185280000002</v>
      </c>
      <c r="I159">
        <v>1805.6821199999999</v>
      </c>
      <c r="J159">
        <v>582.49031109999999</v>
      </c>
      <c r="K159">
        <v>820.92060939999999</v>
      </c>
      <c r="L159">
        <v>3</v>
      </c>
      <c r="M159">
        <v>0.87564769200000003</v>
      </c>
      <c r="O159">
        <v>14</v>
      </c>
      <c r="P159">
        <v>9.9057969999999992E-3</v>
      </c>
      <c r="Q159" t="s">
        <v>17</v>
      </c>
    </row>
    <row r="160" spans="1:17" x14ac:dyDescent="0.35">
      <c r="A160">
        <v>3</v>
      </c>
      <c r="B160">
        <v>10</v>
      </c>
      <c r="C160">
        <v>2000</v>
      </c>
      <c r="D160">
        <v>1</v>
      </c>
      <c r="E160">
        <v>29190.514179999998</v>
      </c>
      <c r="F160">
        <v>7267.8168859999996</v>
      </c>
      <c r="G160">
        <v>12905.210730000001</v>
      </c>
      <c r="H160">
        <v>6290.65146</v>
      </c>
      <c r="I160">
        <v>1474.286983</v>
      </c>
      <c r="J160">
        <v>582.49031109999999</v>
      </c>
      <c r="K160">
        <v>670.05781579999996</v>
      </c>
      <c r="L160">
        <v>2</v>
      </c>
      <c r="M160">
        <v>0.94631017500000003</v>
      </c>
      <c r="O160">
        <v>21</v>
      </c>
      <c r="P160">
        <v>9.1801279999999992E-3</v>
      </c>
      <c r="Q160" t="s">
        <v>17</v>
      </c>
    </row>
    <row r="161" spans="1:17" x14ac:dyDescent="0.35">
      <c r="A161">
        <v>3</v>
      </c>
      <c r="B161">
        <v>10</v>
      </c>
      <c r="C161">
        <v>2000</v>
      </c>
      <c r="D161">
        <v>2</v>
      </c>
      <c r="E161">
        <v>29093.356400000001</v>
      </c>
      <c r="F161">
        <v>9861.6641670000008</v>
      </c>
      <c r="G161">
        <v>10138.76413</v>
      </c>
      <c r="H161">
        <v>5884.4730090000003</v>
      </c>
      <c r="I161">
        <v>1805.012739</v>
      </c>
      <c r="J161">
        <v>582.49031109999999</v>
      </c>
      <c r="K161">
        <v>820.95203670000001</v>
      </c>
      <c r="L161">
        <v>3</v>
      </c>
      <c r="M161">
        <v>0.88520826799999996</v>
      </c>
      <c r="O161">
        <v>43</v>
      </c>
      <c r="P161">
        <v>9.8426290000000003E-3</v>
      </c>
      <c r="Q161" t="s">
        <v>17</v>
      </c>
    </row>
    <row r="162" spans="1:17" x14ac:dyDescent="0.35">
      <c r="A162">
        <v>3</v>
      </c>
      <c r="B162">
        <v>10</v>
      </c>
      <c r="C162">
        <v>2000</v>
      </c>
      <c r="D162">
        <v>1</v>
      </c>
      <c r="E162">
        <v>32784.120730000002</v>
      </c>
      <c r="F162">
        <v>10221.56201</v>
      </c>
      <c r="G162">
        <v>13341.16467</v>
      </c>
      <c r="H162">
        <v>6491.922442</v>
      </c>
      <c r="I162">
        <v>1476.28549</v>
      </c>
      <c r="J162">
        <v>582.49031109999999</v>
      </c>
      <c r="K162">
        <v>670.69580440000004</v>
      </c>
      <c r="L162">
        <v>2</v>
      </c>
      <c r="M162">
        <v>0.976587608</v>
      </c>
      <c r="O162">
        <v>15</v>
      </c>
      <c r="P162">
        <v>7.4286739999999997E-3</v>
      </c>
      <c r="Q162" t="s">
        <v>17</v>
      </c>
    </row>
    <row r="163" spans="1:17" x14ac:dyDescent="0.35">
      <c r="A163">
        <v>3</v>
      </c>
      <c r="B163">
        <v>10</v>
      </c>
      <c r="C163">
        <v>2000</v>
      </c>
      <c r="D163">
        <v>2</v>
      </c>
      <c r="E163">
        <v>33252.364150000001</v>
      </c>
      <c r="F163">
        <v>10175.51331</v>
      </c>
      <c r="G163">
        <v>13915.94369</v>
      </c>
      <c r="H163">
        <v>6438.7016409999997</v>
      </c>
      <c r="I163">
        <v>1469.8438900000001</v>
      </c>
      <c r="J163">
        <v>582.49031109999999</v>
      </c>
      <c r="K163">
        <v>669.87130969999998</v>
      </c>
      <c r="L163">
        <v>2</v>
      </c>
      <c r="M163">
        <v>0.96858153999999996</v>
      </c>
      <c r="O163">
        <v>62</v>
      </c>
      <c r="P163">
        <v>5.0645150000000003E-3</v>
      </c>
      <c r="Q163" t="s">
        <v>17</v>
      </c>
    </row>
    <row r="164" spans="1:17" x14ac:dyDescent="0.35">
      <c r="A164">
        <v>3</v>
      </c>
      <c r="B164">
        <v>40</v>
      </c>
      <c r="C164">
        <v>500</v>
      </c>
      <c r="D164">
        <v>1</v>
      </c>
      <c r="E164">
        <v>19968.06106</v>
      </c>
      <c r="F164">
        <v>3178.3613329999998</v>
      </c>
      <c r="G164">
        <v>6393.8878210000003</v>
      </c>
      <c r="H164">
        <v>6429.0126270000001</v>
      </c>
      <c r="I164">
        <v>2328.498799</v>
      </c>
      <c r="J164">
        <v>582.49031109999999</v>
      </c>
      <c r="K164">
        <v>1055.810174</v>
      </c>
      <c r="L164">
        <v>5</v>
      </c>
      <c r="M164">
        <v>0.60664483499999999</v>
      </c>
      <c r="O164">
        <v>64</v>
      </c>
      <c r="P164">
        <v>6.7544440000000001E-3</v>
      </c>
      <c r="Q164" t="s">
        <v>17</v>
      </c>
    </row>
    <row r="165" spans="1:17" x14ac:dyDescent="0.35">
      <c r="A165">
        <v>3</v>
      </c>
      <c r="B165">
        <v>40</v>
      </c>
      <c r="C165">
        <v>500</v>
      </c>
      <c r="D165">
        <v>2</v>
      </c>
      <c r="E165">
        <v>19985.163759999999</v>
      </c>
      <c r="F165">
        <v>3731.5522449999999</v>
      </c>
      <c r="G165">
        <v>6063.5764810000001</v>
      </c>
      <c r="H165">
        <v>5986.8874059999998</v>
      </c>
      <c r="I165">
        <v>2485.0796220000002</v>
      </c>
      <c r="J165">
        <v>582.49031109999999</v>
      </c>
      <c r="K165">
        <v>1135.5776980000001</v>
      </c>
      <c r="L165">
        <v>6</v>
      </c>
      <c r="M165">
        <v>0.56492567900000001</v>
      </c>
      <c r="O165">
        <v>67</v>
      </c>
      <c r="P165">
        <v>9.4497330000000001E-3</v>
      </c>
      <c r="Q165" t="s">
        <v>17</v>
      </c>
    </row>
    <row r="166" spans="1:17" x14ac:dyDescent="0.35">
      <c r="A166">
        <v>3</v>
      </c>
      <c r="B166">
        <v>40</v>
      </c>
      <c r="C166">
        <v>500</v>
      </c>
      <c r="D166">
        <v>1</v>
      </c>
      <c r="E166">
        <v>21048.91316</v>
      </c>
      <c r="F166">
        <v>4230.7791159999997</v>
      </c>
      <c r="G166">
        <v>6428.4007410000004</v>
      </c>
      <c r="H166">
        <v>6430.1698779999997</v>
      </c>
      <c r="I166">
        <v>2323.7481779999998</v>
      </c>
      <c r="J166">
        <v>582.49031109999999</v>
      </c>
      <c r="K166">
        <v>1053.324936</v>
      </c>
      <c r="L166">
        <v>5</v>
      </c>
      <c r="M166">
        <v>0.60675403400000005</v>
      </c>
      <c r="O166">
        <v>46</v>
      </c>
      <c r="P166">
        <v>6.3899999999999998E-3</v>
      </c>
      <c r="Q166" t="s">
        <v>17</v>
      </c>
    </row>
    <row r="167" spans="1:17" x14ac:dyDescent="0.35">
      <c r="A167">
        <v>3</v>
      </c>
      <c r="B167">
        <v>40</v>
      </c>
      <c r="C167">
        <v>500</v>
      </c>
      <c r="D167">
        <v>2</v>
      </c>
      <c r="E167">
        <v>21002.05341</v>
      </c>
      <c r="F167">
        <v>4213.994009</v>
      </c>
      <c r="G167">
        <v>6467.1881569999996</v>
      </c>
      <c r="H167">
        <v>6366.9234479999996</v>
      </c>
      <c r="I167">
        <v>2315.876937</v>
      </c>
      <c r="J167">
        <v>582.49031109999999</v>
      </c>
      <c r="K167">
        <v>1055.5805439999999</v>
      </c>
      <c r="L167">
        <v>5</v>
      </c>
      <c r="M167">
        <v>0.60078606899999998</v>
      </c>
      <c r="O167">
        <v>35</v>
      </c>
      <c r="P167">
        <v>5.9659300000000004E-3</v>
      </c>
      <c r="Q167" t="s">
        <v>17</v>
      </c>
    </row>
    <row r="168" spans="1:17" x14ac:dyDescent="0.35">
      <c r="A168">
        <v>3</v>
      </c>
      <c r="B168">
        <v>40</v>
      </c>
      <c r="C168">
        <v>500</v>
      </c>
      <c r="D168">
        <v>1</v>
      </c>
      <c r="E168">
        <v>22848.33669</v>
      </c>
      <c r="F168">
        <v>4442.0981330000004</v>
      </c>
      <c r="G168">
        <v>7828.6991360000002</v>
      </c>
      <c r="H168">
        <v>7366.6563260000003</v>
      </c>
      <c r="I168">
        <v>1807.161987</v>
      </c>
      <c r="J168">
        <v>582.49031109999999</v>
      </c>
      <c r="K168">
        <v>821.23079399999995</v>
      </c>
      <c r="L168">
        <v>3</v>
      </c>
      <c r="M168">
        <v>0.69512136199999996</v>
      </c>
      <c r="O168">
        <v>135</v>
      </c>
      <c r="P168">
        <v>7.411595E-3</v>
      </c>
      <c r="Q168" t="s">
        <v>17</v>
      </c>
    </row>
    <row r="169" spans="1:17" x14ac:dyDescent="0.35">
      <c r="A169">
        <v>3</v>
      </c>
      <c r="B169">
        <v>40</v>
      </c>
      <c r="C169">
        <v>500</v>
      </c>
      <c r="D169">
        <v>2</v>
      </c>
      <c r="E169">
        <v>22709.027290000002</v>
      </c>
      <c r="F169">
        <v>4364.4851749999998</v>
      </c>
      <c r="G169">
        <v>7730.1172509999997</v>
      </c>
      <c r="H169">
        <v>7405.85</v>
      </c>
      <c r="I169">
        <v>1804.82979</v>
      </c>
      <c r="J169">
        <v>582.49031109999999</v>
      </c>
      <c r="K169">
        <v>821.25476119999996</v>
      </c>
      <c r="L169">
        <v>3</v>
      </c>
      <c r="M169">
        <v>0.69881969700000002</v>
      </c>
      <c r="O169">
        <v>57</v>
      </c>
      <c r="P169">
        <v>2.1191679999999998E-3</v>
      </c>
      <c r="Q169" t="s">
        <v>17</v>
      </c>
    </row>
    <row r="170" spans="1:17" x14ac:dyDescent="0.35">
      <c r="A170">
        <v>3</v>
      </c>
      <c r="B170">
        <v>40</v>
      </c>
      <c r="C170">
        <v>1000</v>
      </c>
      <c r="D170">
        <v>1</v>
      </c>
      <c r="E170">
        <v>22246.787369999998</v>
      </c>
      <c r="F170">
        <v>3728.8258470000001</v>
      </c>
      <c r="G170">
        <v>7951.2061610000001</v>
      </c>
      <c r="H170">
        <v>7354.9466920000004</v>
      </c>
      <c r="I170">
        <v>1808.150856</v>
      </c>
      <c r="J170">
        <v>582.49031109999999</v>
      </c>
      <c r="K170">
        <v>821.16750209999998</v>
      </c>
      <c r="L170">
        <v>3</v>
      </c>
      <c r="M170">
        <v>0.69401643499999999</v>
      </c>
      <c r="O170">
        <v>34</v>
      </c>
      <c r="P170">
        <v>8.5325920000000003E-3</v>
      </c>
      <c r="Q170" t="s">
        <v>17</v>
      </c>
    </row>
    <row r="171" spans="1:17" x14ac:dyDescent="0.35">
      <c r="A171">
        <v>3</v>
      </c>
      <c r="B171">
        <v>40</v>
      </c>
      <c r="C171">
        <v>1000</v>
      </c>
      <c r="D171">
        <v>2</v>
      </c>
      <c r="E171">
        <v>22051.921190000001</v>
      </c>
      <c r="F171">
        <v>3773.8853960000001</v>
      </c>
      <c r="G171">
        <v>7713.891971</v>
      </c>
      <c r="H171">
        <v>7358.4411440000003</v>
      </c>
      <c r="I171">
        <v>1803.6610459999999</v>
      </c>
      <c r="J171">
        <v>582.49031109999999</v>
      </c>
      <c r="K171">
        <v>819.55131989999995</v>
      </c>
      <c r="L171">
        <v>3</v>
      </c>
      <c r="M171">
        <v>0.69434617300000001</v>
      </c>
      <c r="O171">
        <v>53</v>
      </c>
      <c r="P171">
        <v>9.4618749999999998E-3</v>
      </c>
      <c r="Q171" t="s">
        <v>17</v>
      </c>
    </row>
    <row r="172" spans="1:17" x14ac:dyDescent="0.35">
      <c r="A172">
        <v>3</v>
      </c>
      <c r="B172">
        <v>40</v>
      </c>
      <c r="C172">
        <v>1000</v>
      </c>
      <c r="D172">
        <v>1</v>
      </c>
      <c r="E172">
        <v>23405.038700000001</v>
      </c>
      <c r="F172">
        <v>4959.5815720000001</v>
      </c>
      <c r="G172">
        <v>7887.5728980000004</v>
      </c>
      <c r="H172">
        <v>7350.1775399999997</v>
      </c>
      <c r="I172">
        <v>1805.64237</v>
      </c>
      <c r="J172">
        <v>582.49031109999999</v>
      </c>
      <c r="K172">
        <v>819.57400559999996</v>
      </c>
      <c r="L172">
        <v>3</v>
      </c>
      <c r="M172">
        <v>0.69356641500000005</v>
      </c>
      <c r="O172">
        <v>71</v>
      </c>
      <c r="P172">
        <v>8.1141100000000008E-3</v>
      </c>
      <c r="Q172" t="s">
        <v>17</v>
      </c>
    </row>
    <row r="173" spans="1:17" x14ac:dyDescent="0.35">
      <c r="A173">
        <v>3</v>
      </c>
      <c r="B173">
        <v>40</v>
      </c>
      <c r="C173">
        <v>1000</v>
      </c>
      <c r="D173">
        <v>2</v>
      </c>
      <c r="E173">
        <v>23242.028040000001</v>
      </c>
      <c r="F173">
        <v>4931.6830739999996</v>
      </c>
      <c r="G173">
        <v>7717.059029</v>
      </c>
      <c r="H173">
        <v>7384.8343130000003</v>
      </c>
      <c r="I173">
        <v>1805.3124350000001</v>
      </c>
      <c r="J173">
        <v>582.49031109999999</v>
      </c>
      <c r="K173">
        <v>820.64888159999998</v>
      </c>
      <c r="L173">
        <v>3</v>
      </c>
      <c r="M173">
        <v>0.69683664599999995</v>
      </c>
      <c r="O173">
        <v>53</v>
      </c>
      <c r="P173">
        <v>8.6614919999999998E-3</v>
      </c>
      <c r="Q173" t="s">
        <v>17</v>
      </c>
    </row>
    <row r="174" spans="1:17" x14ac:dyDescent="0.35">
      <c r="A174">
        <v>3</v>
      </c>
      <c r="B174">
        <v>40</v>
      </c>
      <c r="C174">
        <v>1000</v>
      </c>
      <c r="D174">
        <v>1</v>
      </c>
      <c r="E174">
        <v>25600.917819999999</v>
      </c>
      <c r="F174">
        <v>4629.8320910000002</v>
      </c>
      <c r="G174">
        <v>9564.8438029999998</v>
      </c>
      <c r="H174">
        <v>8678.0177540000004</v>
      </c>
      <c r="I174">
        <v>1475.20272</v>
      </c>
      <c r="J174">
        <v>582.49031109999999</v>
      </c>
      <c r="K174">
        <v>670.53113699999994</v>
      </c>
      <c r="L174">
        <v>2</v>
      </c>
      <c r="M174">
        <v>0.81886208000000005</v>
      </c>
      <c r="O174">
        <v>81</v>
      </c>
      <c r="P174">
        <v>3.772592E-3</v>
      </c>
      <c r="Q174" t="s">
        <v>17</v>
      </c>
    </row>
    <row r="175" spans="1:17" x14ac:dyDescent="0.35">
      <c r="A175">
        <v>3</v>
      </c>
      <c r="B175">
        <v>40</v>
      </c>
      <c r="C175">
        <v>1000</v>
      </c>
      <c r="D175">
        <v>2</v>
      </c>
      <c r="E175">
        <v>25497.98791</v>
      </c>
      <c r="F175">
        <v>6566.4885700000004</v>
      </c>
      <c r="G175">
        <v>8033.8102179999996</v>
      </c>
      <c r="H175">
        <v>7689.3640379999997</v>
      </c>
      <c r="I175">
        <v>1805.163409</v>
      </c>
      <c r="J175">
        <v>582.49031109999999</v>
      </c>
      <c r="K175">
        <v>820.67136540000001</v>
      </c>
      <c r="L175">
        <v>3</v>
      </c>
      <c r="M175">
        <v>0.72557222200000004</v>
      </c>
      <c r="O175">
        <v>61</v>
      </c>
      <c r="P175">
        <v>1.678971E-3</v>
      </c>
      <c r="Q175" t="s">
        <v>17</v>
      </c>
    </row>
    <row r="176" spans="1:17" x14ac:dyDescent="0.35">
      <c r="A176">
        <v>3</v>
      </c>
      <c r="B176">
        <v>40</v>
      </c>
      <c r="C176">
        <v>2000</v>
      </c>
      <c r="D176">
        <v>1</v>
      </c>
      <c r="E176">
        <v>25117.741559999999</v>
      </c>
      <c r="F176">
        <v>4966.4233400000003</v>
      </c>
      <c r="G176">
        <v>9166.0425899999991</v>
      </c>
      <c r="H176">
        <v>8261.7772249999998</v>
      </c>
      <c r="I176">
        <v>1471.633542</v>
      </c>
      <c r="J176">
        <v>582.49031109999999</v>
      </c>
      <c r="K176">
        <v>669.37455409999995</v>
      </c>
      <c r="L176">
        <v>2</v>
      </c>
      <c r="M176">
        <v>0.77958541599999998</v>
      </c>
      <c r="O176">
        <v>67</v>
      </c>
      <c r="P176">
        <v>9.9527950000000004E-3</v>
      </c>
      <c r="Q176" t="s">
        <v>17</v>
      </c>
    </row>
    <row r="177" spans="1:17" x14ac:dyDescent="0.35">
      <c r="A177">
        <v>3</v>
      </c>
      <c r="B177">
        <v>40</v>
      </c>
      <c r="C177">
        <v>2000</v>
      </c>
      <c r="D177">
        <v>2</v>
      </c>
      <c r="E177">
        <v>25265.589240000001</v>
      </c>
      <c r="F177">
        <v>4991.2478680000004</v>
      </c>
      <c r="G177">
        <v>9411.7357069999998</v>
      </c>
      <c r="H177">
        <v>8140.6387189999996</v>
      </c>
      <c r="I177">
        <v>1469.9284600000001</v>
      </c>
      <c r="J177">
        <v>582.49031109999999</v>
      </c>
      <c r="K177">
        <v>669.54817079999998</v>
      </c>
      <c r="L177">
        <v>2</v>
      </c>
      <c r="M177">
        <v>0.76815472600000001</v>
      </c>
      <c r="O177">
        <v>15</v>
      </c>
      <c r="P177">
        <v>4.507591E-3</v>
      </c>
      <c r="Q177" t="s">
        <v>17</v>
      </c>
    </row>
    <row r="178" spans="1:17" x14ac:dyDescent="0.35">
      <c r="A178">
        <v>3</v>
      </c>
      <c r="B178">
        <v>40</v>
      </c>
      <c r="C178">
        <v>2000</v>
      </c>
      <c r="D178">
        <v>1</v>
      </c>
      <c r="E178">
        <v>26769.19872</v>
      </c>
      <c r="F178">
        <v>6361.2226209999999</v>
      </c>
      <c r="G178">
        <v>9184.4690750000009</v>
      </c>
      <c r="H178">
        <v>8494.3144420000008</v>
      </c>
      <c r="I178">
        <v>1476.065713</v>
      </c>
      <c r="J178">
        <v>582.49031109999999</v>
      </c>
      <c r="K178">
        <v>670.63656170000002</v>
      </c>
      <c r="L178">
        <v>2</v>
      </c>
      <c r="M178">
        <v>0.80152774400000004</v>
      </c>
      <c r="O178">
        <v>27</v>
      </c>
      <c r="P178">
        <v>9.9700789999999997E-3</v>
      </c>
      <c r="Q178" t="s">
        <v>17</v>
      </c>
    </row>
    <row r="179" spans="1:17" x14ac:dyDescent="0.35">
      <c r="A179">
        <v>3</v>
      </c>
      <c r="B179">
        <v>40</v>
      </c>
      <c r="C179">
        <v>2000</v>
      </c>
      <c r="D179">
        <v>2</v>
      </c>
      <c r="E179">
        <v>26866.50231</v>
      </c>
      <c r="F179">
        <v>6686.2192489999998</v>
      </c>
      <c r="G179">
        <v>9275.0582319999994</v>
      </c>
      <c r="H179">
        <v>8218.8978239999997</v>
      </c>
      <c r="I179">
        <v>1446.187531</v>
      </c>
      <c r="J179">
        <v>582.49031109999999</v>
      </c>
      <c r="K179">
        <v>657.64915929999995</v>
      </c>
      <c r="L179">
        <v>2</v>
      </c>
      <c r="M179">
        <v>0.77553929399999999</v>
      </c>
      <c r="O179">
        <v>18</v>
      </c>
      <c r="P179">
        <v>9.8014169999999998E-3</v>
      </c>
      <c r="Q179" t="s">
        <v>17</v>
      </c>
    </row>
    <row r="180" spans="1:17" x14ac:dyDescent="0.35">
      <c r="A180">
        <v>3</v>
      </c>
      <c r="B180">
        <v>40</v>
      </c>
      <c r="C180">
        <v>2000</v>
      </c>
      <c r="D180">
        <v>1</v>
      </c>
      <c r="E180">
        <v>29151.255789999999</v>
      </c>
      <c r="F180">
        <v>8233.8413209999999</v>
      </c>
      <c r="G180">
        <v>9517.4435329999997</v>
      </c>
      <c r="H180">
        <v>8674.1157660000008</v>
      </c>
      <c r="I180">
        <v>1473.493553</v>
      </c>
      <c r="J180">
        <v>582.49031109999999</v>
      </c>
      <c r="K180">
        <v>669.87131039999997</v>
      </c>
      <c r="L180">
        <v>2</v>
      </c>
      <c r="M180">
        <v>0.81849388599999995</v>
      </c>
      <c r="O180">
        <v>26</v>
      </c>
      <c r="P180">
        <v>1.3541409999999999E-3</v>
      </c>
      <c r="Q180" t="s">
        <v>17</v>
      </c>
    </row>
    <row r="181" spans="1:17" x14ac:dyDescent="0.35">
      <c r="A181">
        <v>3</v>
      </c>
      <c r="B181">
        <v>40</v>
      </c>
      <c r="C181">
        <v>2000</v>
      </c>
      <c r="D181">
        <v>2</v>
      </c>
      <c r="E181">
        <v>29487.349709999999</v>
      </c>
      <c r="F181">
        <v>8222.6279680000007</v>
      </c>
      <c r="G181">
        <v>9896.5927620000002</v>
      </c>
      <c r="H181">
        <v>8641.5973699999995</v>
      </c>
      <c r="I181">
        <v>1473.330672</v>
      </c>
      <c r="J181">
        <v>582.49031109999999</v>
      </c>
      <c r="K181">
        <v>670.71063179999999</v>
      </c>
      <c r="L181">
        <v>2</v>
      </c>
      <c r="M181">
        <v>0.815425434</v>
      </c>
      <c r="O181">
        <v>66</v>
      </c>
      <c r="P181">
        <v>1.9845750000000001E-3</v>
      </c>
      <c r="Q181" t="s">
        <v>17</v>
      </c>
    </row>
    <row r="182" spans="1:17" x14ac:dyDescent="0.35">
      <c r="A182">
        <v>3</v>
      </c>
      <c r="B182">
        <v>70</v>
      </c>
      <c r="C182">
        <v>500</v>
      </c>
      <c r="D182">
        <v>1</v>
      </c>
      <c r="E182">
        <v>20014.85744</v>
      </c>
      <c r="F182">
        <v>3193.206784</v>
      </c>
      <c r="G182">
        <v>6390.7618169999996</v>
      </c>
      <c r="H182">
        <v>6462.3084509999999</v>
      </c>
      <c r="I182">
        <v>2330.1731279999999</v>
      </c>
      <c r="J182">
        <v>582.49031109999999</v>
      </c>
      <c r="K182">
        <v>1055.916948</v>
      </c>
      <c r="L182">
        <v>5</v>
      </c>
      <c r="M182">
        <v>0.45583267999999999</v>
      </c>
      <c r="O182">
        <v>53</v>
      </c>
      <c r="P182">
        <v>9.4925760000000008E-3</v>
      </c>
      <c r="Q182" t="s">
        <v>17</v>
      </c>
    </row>
    <row r="183" spans="1:17" x14ac:dyDescent="0.35">
      <c r="A183">
        <v>3</v>
      </c>
      <c r="B183">
        <v>70</v>
      </c>
      <c r="C183">
        <v>500</v>
      </c>
      <c r="D183">
        <v>2</v>
      </c>
      <c r="E183">
        <v>19934.71689</v>
      </c>
      <c r="F183">
        <v>3183.7396229999999</v>
      </c>
      <c r="G183">
        <v>6369.7492629999997</v>
      </c>
      <c r="H183">
        <v>6438.5861500000001</v>
      </c>
      <c r="I183">
        <v>2307.589344</v>
      </c>
      <c r="J183">
        <v>582.49031109999999</v>
      </c>
      <c r="K183">
        <v>1052.562199</v>
      </c>
      <c r="L183">
        <v>5</v>
      </c>
      <c r="M183">
        <v>0.45415937699999998</v>
      </c>
      <c r="O183">
        <v>39</v>
      </c>
      <c r="P183">
        <v>8.5443949999999998E-3</v>
      </c>
      <c r="Q183" t="s">
        <v>17</v>
      </c>
    </row>
    <row r="184" spans="1:17" x14ac:dyDescent="0.35">
      <c r="A184">
        <v>3</v>
      </c>
      <c r="B184">
        <v>70</v>
      </c>
      <c r="C184">
        <v>500</v>
      </c>
      <c r="D184">
        <v>1</v>
      </c>
      <c r="E184">
        <v>21120.050329999998</v>
      </c>
      <c r="F184">
        <v>4278.2835619999996</v>
      </c>
      <c r="G184">
        <v>6409.8135650000004</v>
      </c>
      <c r="H184">
        <v>6476.6013549999998</v>
      </c>
      <c r="I184">
        <v>2320.1051980000002</v>
      </c>
      <c r="J184">
        <v>582.49031109999999</v>
      </c>
      <c r="K184">
        <v>1052.7563419999999</v>
      </c>
      <c r="L184">
        <v>5</v>
      </c>
      <c r="M184">
        <v>0.45684086099999999</v>
      </c>
      <c r="O184">
        <v>79</v>
      </c>
      <c r="P184">
        <v>6.8108259999999999E-3</v>
      </c>
      <c r="Q184" t="s">
        <v>17</v>
      </c>
    </row>
    <row r="185" spans="1:17" x14ac:dyDescent="0.35">
      <c r="A185">
        <v>3</v>
      </c>
      <c r="B185">
        <v>70</v>
      </c>
      <c r="C185">
        <v>500</v>
      </c>
      <c r="D185">
        <v>2</v>
      </c>
      <c r="E185">
        <v>21087.463319999999</v>
      </c>
      <c r="F185">
        <v>4307.436933</v>
      </c>
      <c r="G185">
        <v>6403.9863939999996</v>
      </c>
      <c r="H185">
        <v>6469.7800370000004</v>
      </c>
      <c r="I185">
        <v>2280.5756219999998</v>
      </c>
      <c r="J185">
        <v>582.49031109999999</v>
      </c>
      <c r="K185">
        <v>1043.1940259999999</v>
      </c>
      <c r="L185">
        <v>5</v>
      </c>
      <c r="M185">
        <v>0.45635970399999998</v>
      </c>
      <c r="O185">
        <v>57</v>
      </c>
      <c r="P185">
        <v>9.700976E-3</v>
      </c>
      <c r="Q185" t="s">
        <v>17</v>
      </c>
    </row>
    <row r="186" spans="1:17" x14ac:dyDescent="0.35">
      <c r="A186">
        <v>3</v>
      </c>
      <c r="B186">
        <v>70</v>
      </c>
      <c r="C186">
        <v>500</v>
      </c>
      <c r="D186">
        <v>1</v>
      </c>
      <c r="E186">
        <v>22851.30012</v>
      </c>
      <c r="F186">
        <v>4488.6088040000004</v>
      </c>
      <c r="G186">
        <v>7557.6612940000005</v>
      </c>
      <c r="H186">
        <v>7594.7356719999998</v>
      </c>
      <c r="I186">
        <v>1806.6348250000001</v>
      </c>
      <c r="J186">
        <v>582.49031109999999</v>
      </c>
      <c r="K186">
        <v>821.16921309999998</v>
      </c>
      <c r="L186">
        <v>3</v>
      </c>
      <c r="M186">
        <v>0.53571084400000002</v>
      </c>
      <c r="O186">
        <v>75</v>
      </c>
      <c r="P186">
        <v>2.0269910000000001E-3</v>
      </c>
      <c r="Q186" t="s">
        <v>17</v>
      </c>
    </row>
    <row r="187" spans="1:17" x14ac:dyDescent="0.35">
      <c r="A187">
        <v>3</v>
      </c>
      <c r="B187">
        <v>70</v>
      </c>
      <c r="C187">
        <v>500</v>
      </c>
      <c r="D187">
        <v>2</v>
      </c>
      <c r="E187">
        <v>22743.00373</v>
      </c>
      <c r="F187">
        <v>4419.2225360000002</v>
      </c>
      <c r="G187">
        <v>7542.1048209999999</v>
      </c>
      <c r="H187">
        <v>7572.5915139999997</v>
      </c>
      <c r="I187">
        <v>1805.6801929999999</v>
      </c>
      <c r="J187">
        <v>582.49031109999999</v>
      </c>
      <c r="K187">
        <v>820.91435609999996</v>
      </c>
      <c r="L187">
        <v>3</v>
      </c>
      <c r="M187">
        <v>0.53414885899999998</v>
      </c>
      <c r="O187">
        <v>35</v>
      </c>
      <c r="P187">
        <v>5.5644789999999998E-3</v>
      </c>
      <c r="Q187" t="s">
        <v>17</v>
      </c>
    </row>
    <row r="188" spans="1:17" x14ac:dyDescent="0.35">
      <c r="A188">
        <v>3</v>
      </c>
      <c r="B188">
        <v>70</v>
      </c>
      <c r="C188">
        <v>1000</v>
      </c>
      <c r="D188">
        <v>1</v>
      </c>
      <c r="E188">
        <v>22121.169099999999</v>
      </c>
      <c r="F188">
        <v>3763.1535840000001</v>
      </c>
      <c r="G188">
        <v>7554.9063050000004</v>
      </c>
      <c r="H188">
        <v>7593.5932329999996</v>
      </c>
      <c r="I188">
        <v>1807.149895</v>
      </c>
      <c r="J188">
        <v>582.49031109999999</v>
      </c>
      <c r="K188">
        <v>819.87577069999998</v>
      </c>
      <c r="L188">
        <v>3</v>
      </c>
      <c r="M188">
        <v>0.53563026000000002</v>
      </c>
      <c r="O188">
        <v>37</v>
      </c>
      <c r="P188">
        <v>9.6411829999999994E-3</v>
      </c>
      <c r="Q188" t="s">
        <v>17</v>
      </c>
    </row>
    <row r="189" spans="1:17" x14ac:dyDescent="0.35">
      <c r="A189">
        <v>3</v>
      </c>
      <c r="B189">
        <v>70</v>
      </c>
      <c r="C189">
        <v>1000</v>
      </c>
      <c r="D189">
        <v>2</v>
      </c>
      <c r="E189">
        <v>22037.238539999998</v>
      </c>
      <c r="F189">
        <v>3760.4604370000002</v>
      </c>
      <c r="G189">
        <v>7515.7183340000001</v>
      </c>
      <c r="H189">
        <v>7551.9667300000001</v>
      </c>
      <c r="I189">
        <v>1805.6821199999999</v>
      </c>
      <c r="J189">
        <v>582.49031109999999</v>
      </c>
      <c r="K189">
        <v>820.92060939999999</v>
      </c>
      <c r="L189">
        <v>3</v>
      </c>
      <c r="M189">
        <v>0.53269404600000003</v>
      </c>
      <c r="O189">
        <v>20</v>
      </c>
      <c r="P189">
        <v>8.8481930000000007E-3</v>
      </c>
      <c r="Q189" t="s">
        <v>17</v>
      </c>
    </row>
    <row r="190" spans="1:17" x14ac:dyDescent="0.35">
      <c r="A190">
        <v>3</v>
      </c>
      <c r="B190">
        <v>70</v>
      </c>
      <c r="C190">
        <v>1000</v>
      </c>
      <c r="D190">
        <v>1</v>
      </c>
      <c r="E190">
        <v>23400.424640000001</v>
      </c>
      <c r="F190">
        <v>5001.6190120000001</v>
      </c>
      <c r="G190">
        <v>7574.8703379999997</v>
      </c>
      <c r="H190">
        <v>7612.7157230000003</v>
      </c>
      <c r="I190">
        <v>1807.814498</v>
      </c>
      <c r="J190">
        <v>582.49031109999999</v>
      </c>
      <c r="K190">
        <v>820.91476179999995</v>
      </c>
      <c r="L190">
        <v>3</v>
      </c>
      <c r="M190">
        <v>0.53697910500000001</v>
      </c>
      <c r="O190">
        <v>25</v>
      </c>
      <c r="P190">
        <v>9.4459609999999992E-3</v>
      </c>
      <c r="Q190" t="s">
        <v>17</v>
      </c>
    </row>
    <row r="191" spans="1:17" x14ac:dyDescent="0.35">
      <c r="A191">
        <v>3</v>
      </c>
      <c r="B191">
        <v>70</v>
      </c>
      <c r="C191">
        <v>1000</v>
      </c>
      <c r="D191">
        <v>2</v>
      </c>
      <c r="E191">
        <v>23370.40494</v>
      </c>
      <c r="F191">
        <v>5059.7738360000003</v>
      </c>
      <c r="G191">
        <v>7530.0133219999998</v>
      </c>
      <c r="H191">
        <v>7572.1505459999998</v>
      </c>
      <c r="I191">
        <v>1805.0150229999999</v>
      </c>
      <c r="J191">
        <v>582.49031109999999</v>
      </c>
      <c r="K191">
        <v>820.96190009999998</v>
      </c>
      <c r="L191">
        <v>3</v>
      </c>
      <c r="M191">
        <v>0.53411775399999994</v>
      </c>
      <c r="O191">
        <v>23</v>
      </c>
      <c r="P191">
        <v>9.867252E-3</v>
      </c>
      <c r="Q191" t="s">
        <v>17</v>
      </c>
    </row>
    <row r="192" spans="1:17" x14ac:dyDescent="0.35">
      <c r="A192">
        <v>3</v>
      </c>
      <c r="B192">
        <v>70</v>
      </c>
      <c r="C192">
        <v>1000</v>
      </c>
      <c r="D192">
        <v>1</v>
      </c>
      <c r="E192">
        <v>25427.371930000001</v>
      </c>
      <c r="F192">
        <v>4605.7007320000002</v>
      </c>
      <c r="G192">
        <v>9099.6339840000001</v>
      </c>
      <c r="H192">
        <v>8996.1824710000001</v>
      </c>
      <c r="I192">
        <v>1473.4934510000001</v>
      </c>
      <c r="J192">
        <v>582.49031109999999</v>
      </c>
      <c r="K192">
        <v>669.87098579999997</v>
      </c>
      <c r="L192">
        <v>2</v>
      </c>
      <c r="M192">
        <v>0.63456487699999997</v>
      </c>
      <c r="O192">
        <v>80</v>
      </c>
      <c r="P192">
        <v>1.7392429999999999E-3</v>
      </c>
      <c r="Q192" t="s">
        <v>17</v>
      </c>
    </row>
    <row r="193" spans="1:17" x14ac:dyDescent="0.35">
      <c r="A193">
        <v>3</v>
      </c>
      <c r="B193">
        <v>70</v>
      </c>
      <c r="C193">
        <v>1000</v>
      </c>
      <c r="D193">
        <v>2</v>
      </c>
      <c r="E193">
        <v>25500.289069999999</v>
      </c>
      <c r="F193">
        <v>6596.1103860000003</v>
      </c>
      <c r="G193">
        <v>7843.0105960000001</v>
      </c>
      <c r="H193">
        <v>7853.3183600000002</v>
      </c>
      <c r="I193">
        <v>1804.9684580000001</v>
      </c>
      <c r="J193">
        <v>582.49031109999999</v>
      </c>
      <c r="K193">
        <v>820.39095950000001</v>
      </c>
      <c r="L193">
        <v>3</v>
      </c>
      <c r="M193">
        <v>0.55395052499999997</v>
      </c>
      <c r="O193">
        <v>60</v>
      </c>
      <c r="P193">
        <v>2.373226E-3</v>
      </c>
      <c r="Q193" t="s">
        <v>17</v>
      </c>
    </row>
    <row r="194" spans="1:17" x14ac:dyDescent="0.35">
      <c r="A194">
        <v>3</v>
      </c>
      <c r="B194">
        <v>70</v>
      </c>
      <c r="C194">
        <v>2000</v>
      </c>
      <c r="D194">
        <v>1</v>
      </c>
      <c r="E194">
        <v>25136.535619999999</v>
      </c>
      <c r="F194">
        <v>5115.6274960000001</v>
      </c>
      <c r="G194">
        <v>8693.1255160000001</v>
      </c>
      <c r="H194">
        <v>8643.9792649999999</v>
      </c>
      <c r="I194">
        <v>1443.6631970000001</v>
      </c>
      <c r="J194">
        <v>582.49031109999999</v>
      </c>
      <c r="K194">
        <v>657.64983400000006</v>
      </c>
      <c r="L194">
        <v>2</v>
      </c>
      <c r="M194">
        <v>0.60972147399999999</v>
      </c>
      <c r="O194">
        <v>69</v>
      </c>
      <c r="P194">
        <v>8.3257490000000003E-3</v>
      </c>
      <c r="Q194" t="s">
        <v>17</v>
      </c>
    </row>
    <row r="195" spans="1:17" x14ac:dyDescent="0.35">
      <c r="A195">
        <v>3</v>
      </c>
      <c r="B195">
        <v>70</v>
      </c>
      <c r="C195">
        <v>2000</v>
      </c>
      <c r="D195">
        <v>2</v>
      </c>
      <c r="E195">
        <v>25195.566330000001</v>
      </c>
      <c r="F195">
        <v>5073.2166610000004</v>
      </c>
      <c r="G195">
        <v>8717.1824030000007</v>
      </c>
      <c r="H195">
        <v>8683.1930969999994</v>
      </c>
      <c r="I195">
        <v>1469.9299430000001</v>
      </c>
      <c r="J195">
        <v>582.49031109999999</v>
      </c>
      <c r="K195">
        <v>669.55391789999999</v>
      </c>
      <c r="L195">
        <v>2</v>
      </c>
      <c r="M195">
        <v>0.61248750500000004</v>
      </c>
      <c r="O195">
        <v>26</v>
      </c>
      <c r="P195">
        <v>9.7100810000000006E-3</v>
      </c>
      <c r="Q195" t="s">
        <v>17</v>
      </c>
    </row>
    <row r="196" spans="1:17" x14ac:dyDescent="0.35">
      <c r="A196">
        <v>3</v>
      </c>
      <c r="B196">
        <v>70</v>
      </c>
      <c r="C196">
        <v>2000</v>
      </c>
      <c r="D196">
        <v>1</v>
      </c>
      <c r="E196">
        <v>26871.564740000002</v>
      </c>
      <c r="F196">
        <v>6812.5158220000003</v>
      </c>
      <c r="G196">
        <v>8696.3565400000007</v>
      </c>
      <c r="H196">
        <v>8639.1888600000002</v>
      </c>
      <c r="I196">
        <v>1471.63528</v>
      </c>
      <c r="J196">
        <v>582.49031109999999</v>
      </c>
      <c r="K196">
        <v>669.37793120000003</v>
      </c>
      <c r="L196">
        <v>2</v>
      </c>
      <c r="M196">
        <v>0.60938357300000001</v>
      </c>
      <c r="O196">
        <v>61</v>
      </c>
      <c r="P196">
        <v>8.9722250000000003E-3</v>
      </c>
      <c r="Q196" t="s">
        <v>17</v>
      </c>
    </row>
    <row r="197" spans="1:17" x14ac:dyDescent="0.35">
      <c r="A197">
        <v>3</v>
      </c>
      <c r="B197">
        <v>70</v>
      </c>
      <c r="C197">
        <v>2000</v>
      </c>
      <c r="D197">
        <v>2</v>
      </c>
      <c r="E197">
        <v>26985.33613</v>
      </c>
      <c r="F197">
        <v>6925.6393959999996</v>
      </c>
      <c r="G197">
        <v>8685.5860159999993</v>
      </c>
      <c r="H197">
        <v>8683.5241590000005</v>
      </c>
      <c r="I197">
        <v>1448.3097909999999</v>
      </c>
      <c r="J197">
        <v>582.49031109999999</v>
      </c>
      <c r="K197">
        <v>659.78645610000001</v>
      </c>
      <c r="L197">
        <v>2</v>
      </c>
      <c r="M197">
        <v>0.61251085699999996</v>
      </c>
      <c r="O197">
        <v>16</v>
      </c>
      <c r="P197">
        <v>2.211368E-3</v>
      </c>
      <c r="Q197" t="s">
        <v>17</v>
      </c>
    </row>
    <row r="198" spans="1:17" x14ac:dyDescent="0.35">
      <c r="A198">
        <v>3</v>
      </c>
      <c r="B198">
        <v>70</v>
      </c>
      <c r="C198">
        <v>2000</v>
      </c>
      <c r="D198">
        <v>1</v>
      </c>
      <c r="E198">
        <v>29484.00099</v>
      </c>
      <c r="F198">
        <v>6635.5419529999999</v>
      </c>
      <c r="G198">
        <v>10569.948179999999</v>
      </c>
      <c r="H198">
        <v>10177.45419</v>
      </c>
      <c r="I198">
        <v>1044.2711240000001</v>
      </c>
      <c r="J198">
        <v>582.49031119999995</v>
      </c>
      <c r="K198">
        <v>474.29522359999999</v>
      </c>
      <c r="L198">
        <v>1</v>
      </c>
      <c r="M198">
        <v>0.71788843899999999</v>
      </c>
      <c r="O198">
        <v>60</v>
      </c>
      <c r="P198">
        <v>8.402807E-3</v>
      </c>
      <c r="Q198" t="s">
        <v>17</v>
      </c>
    </row>
    <row r="199" spans="1:17" x14ac:dyDescent="0.35">
      <c r="A199">
        <v>3</v>
      </c>
      <c r="B199">
        <v>70</v>
      </c>
      <c r="C199">
        <v>2000</v>
      </c>
      <c r="D199">
        <v>2</v>
      </c>
      <c r="E199">
        <v>29560.871480000002</v>
      </c>
      <c r="F199">
        <v>6563.8309980000004</v>
      </c>
      <c r="G199">
        <v>10681.66433</v>
      </c>
      <c r="H199">
        <v>10215.693880000001</v>
      </c>
      <c r="I199">
        <v>1042.894781</v>
      </c>
      <c r="J199">
        <v>582.49031119999995</v>
      </c>
      <c r="K199">
        <v>474.29718029999998</v>
      </c>
      <c r="L199">
        <v>1</v>
      </c>
      <c r="M199">
        <v>0.72058578299999998</v>
      </c>
      <c r="O199">
        <v>70</v>
      </c>
      <c r="P199">
        <v>8.5014110000000004E-3</v>
      </c>
      <c r="Q199" t="s">
        <v>17</v>
      </c>
    </row>
    <row r="200" spans="1:17" x14ac:dyDescent="0.35">
      <c r="A200">
        <v>3</v>
      </c>
      <c r="B200">
        <v>100</v>
      </c>
      <c r="C200">
        <v>500</v>
      </c>
      <c r="D200">
        <v>1</v>
      </c>
      <c r="E200">
        <v>19988.968270000001</v>
      </c>
      <c r="F200">
        <v>3206.2369629999998</v>
      </c>
      <c r="G200">
        <v>6372.9406820000004</v>
      </c>
      <c r="H200">
        <v>6443.0024329999997</v>
      </c>
      <c r="I200">
        <v>2328.717396</v>
      </c>
      <c r="J200">
        <v>582.49031109999999</v>
      </c>
      <c r="K200">
        <v>1055.5804889999999</v>
      </c>
      <c r="L200">
        <v>5</v>
      </c>
      <c r="M200">
        <v>0.24742995400000001</v>
      </c>
      <c r="O200">
        <v>194</v>
      </c>
      <c r="P200">
        <v>9.8303090000000006E-3</v>
      </c>
      <c r="Q200" t="s">
        <v>17</v>
      </c>
    </row>
    <row r="201" spans="1:17" x14ac:dyDescent="0.35">
      <c r="A201">
        <v>3</v>
      </c>
      <c r="B201">
        <v>100</v>
      </c>
      <c r="C201">
        <v>500</v>
      </c>
      <c r="D201">
        <v>2</v>
      </c>
      <c r="E201">
        <v>19985.270820000002</v>
      </c>
      <c r="F201">
        <v>3200.6836050000002</v>
      </c>
      <c r="G201">
        <v>6410.0405719999999</v>
      </c>
      <c r="H201">
        <v>6475.8342149999999</v>
      </c>
      <c r="I201">
        <v>2274.7668520000002</v>
      </c>
      <c r="J201">
        <v>582.49031109999999</v>
      </c>
      <c r="K201">
        <v>1041.4552650000001</v>
      </c>
      <c r="L201">
        <v>5</v>
      </c>
      <c r="M201">
        <v>0.248690789</v>
      </c>
      <c r="O201">
        <v>63</v>
      </c>
      <c r="P201">
        <v>8.6098289999999994E-3</v>
      </c>
      <c r="Q201" t="s">
        <v>17</v>
      </c>
    </row>
    <row r="202" spans="1:17" x14ac:dyDescent="0.35">
      <c r="A202">
        <v>3</v>
      </c>
      <c r="B202">
        <v>100</v>
      </c>
      <c r="C202">
        <v>500</v>
      </c>
      <c r="D202">
        <v>1</v>
      </c>
      <c r="E202">
        <v>21166.563549999999</v>
      </c>
      <c r="F202">
        <v>4340.1121009999997</v>
      </c>
      <c r="G202">
        <v>6399.8573539999998</v>
      </c>
      <c r="H202">
        <v>6466.6451440000001</v>
      </c>
      <c r="I202">
        <v>2323.5009519999999</v>
      </c>
      <c r="J202">
        <v>582.49031109999999</v>
      </c>
      <c r="K202">
        <v>1053.9576830000001</v>
      </c>
      <c r="L202">
        <v>5</v>
      </c>
      <c r="M202">
        <v>0.248337903</v>
      </c>
      <c r="O202">
        <v>71</v>
      </c>
      <c r="P202">
        <v>6.5327500000000004E-3</v>
      </c>
      <c r="Q202" t="s">
        <v>17</v>
      </c>
    </row>
    <row r="203" spans="1:17" x14ac:dyDescent="0.35">
      <c r="A203">
        <v>3</v>
      </c>
      <c r="B203">
        <v>100</v>
      </c>
      <c r="C203">
        <v>500</v>
      </c>
      <c r="D203">
        <v>2</v>
      </c>
      <c r="E203">
        <v>21158.520400000001</v>
      </c>
      <c r="F203">
        <v>3610.2747169999998</v>
      </c>
      <c r="G203">
        <v>6951.1971970000004</v>
      </c>
      <c r="H203">
        <v>7006.125755</v>
      </c>
      <c r="I203">
        <v>2066.4504139999999</v>
      </c>
      <c r="J203">
        <v>582.49031109999999</v>
      </c>
      <c r="K203">
        <v>941.9820082</v>
      </c>
      <c r="L203">
        <v>4</v>
      </c>
      <c r="M203">
        <v>0.26905551999999999</v>
      </c>
      <c r="O203">
        <v>63</v>
      </c>
      <c r="P203">
        <v>9.4839929999999996E-3</v>
      </c>
      <c r="Q203" t="s">
        <v>17</v>
      </c>
    </row>
    <row r="204" spans="1:17" x14ac:dyDescent="0.35">
      <c r="A204">
        <v>3</v>
      </c>
      <c r="B204">
        <v>100</v>
      </c>
      <c r="C204">
        <v>500</v>
      </c>
      <c r="D204">
        <v>1</v>
      </c>
      <c r="E204">
        <v>22952.799620000002</v>
      </c>
      <c r="F204">
        <v>4590.1097159999999</v>
      </c>
      <c r="G204">
        <v>7557.6612940000005</v>
      </c>
      <c r="H204">
        <v>7594.7356719999998</v>
      </c>
      <c r="I204">
        <v>1806.6343959999999</v>
      </c>
      <c r="J204">
        <v>582.49031109999999</v>
      </c>
      <c r="K204">
        <v>821.16823060000002</v>
      </c>
      <c r="L204">
        <v>3</v>
      </c>
      <c r="M204">
        <v>0.291659846</v>
      </c>
      <c r="O204">
        <v>53</v>
      </c>
      <c r="P204">
        <v>3.8056959999999999E-3</v>
      </c>
      <c r="Q204" t="s">
        <v>17</v>
      </c>
    </row>
    <row r="205" spans="1:17" x14ac:dyDescent="0.35">
      <c r="A205">
        <v>3</v>
      </c>
      <c r="B205">
        <v>100</v>
      </c>
      <c r="C205">
        <v>500</v>
      </c>
      <c r="D205">
        <v>2</v>
      </c>
      <c r="E205">
        <v>22828.951410000001</v>
      </c>
      <c r="F205">
        <v>4519.9144470000001</v>
      </c>
      <c r="G205">
        <v>7534.8379949999999</v>
      </c>
      <c r="H205">
        <v>7565.3246879999997</v>
      </c>
      <c r="I205">
        <v>1805.2153929999999</v>
      </c>
      <c r="J205">
        <v>582.49031109999999</v>
      </c>
      <c r="K205">
        <v>821.16857419999997</v>
      </c>
      <c r="L205">
        <v>3</v>
      </c>
      <c r="M205">
        <v>0.29053037900000001</v>
      </c>
      <c r="O205">
        <v>68</v>
      </c>
      <c r="P205">
        <v>1.263445E-3</v>
      </c>
      <c r="Q205" t="s">
        <v>17</v>
      </c>
    </row>
    <row r="206" spans="1:17" x14ac:dyDescent="0.35">
      <c r="A206">
        <v>3</v>
      </c>
      <c r="B206">
        <v>100</v>
      </c>
      <c r="C206">
        <v>1000</v>
      </c>
      <c r="D206">
        <v>1</v>
      </c>
      <c r="E206">
        <v>22056.122950000001</v>
      </c>
      <c r="F206">
        <v>3739.6568889999999</v>
      </c>
      <c r="G206">
        <v>7531.3529859999999</v>
      </c>
      <c r="H206">
        <v>7574.2370019999998</v>
      </c>
      <c r="I206">
        <v>1807.1595150000001</v>
      </c>
      <c r="J206">
        <v>582.49031109999999</v>
      </c>
      <c r="K206">
        <v>821.22624289999999</v>
      </c>
      <c r="L206">
        <v>3</v>
      </c>
      <c r="M206">
        <v>0.29087263800000002</v>
      </c>
      <c r="O206">
        <v>34</v>
      </c>
      <c r="P206">
        <v>2.5265629999999999E-3</v>
      </c>
      <c r="Q206" t="s">
        <v>17</v>
      </c>
    </row>
    <row r="207" spans="1:17" x14ac:dyDescent="0.35">
      <c r="A207">
        <v>3</v>
      </c>
      <c r="B207">
        <v>100</v>
      </c>
      <c r="C207">
        <v>1000</v>
      </c>
      <c r="D207">
        <v>2</v>
      </c>
      <c r="E207">
        <v>21988.692490000001</v>
      </c>
      <c r="F207">
        <v>3785.4308249999999</v>
      </c>
      <c r="G207">
        <v>7473.1894979999997</v>
      </c>
      <c r="H207">
        <v>7521.6230599999999</v>
      </c>
      <c r="I207">
        <v>1805.3114</v>
      </c>
      <c r="J207">
        <v>582.49031109999999</v>
      </c>
      <c r="K207">
        <v>820.64739699999996</v>
      </c>
      <c r="L207">
        <v>3</v>
      </c>
      <c r="M207">
        <v>0.28885211</v>
      </c>
      <c r="O207">
        <v>57</v>
      </c>
      <c r="P207">
        <v>8.4480760000000005E-3</v>
      </c>
      <c r="Q207" t="s">
        <v>17</v>
      </c>
    </row>
    <row r="208" spans="1:17" x14ac:dyDescent="0.35">
      <c r="A208">
        <v>3</v>
      </c>
      <c r="B208">
        <v>100</v>
      </c>
      <c r="C208">
        <v>1000</v>
      </c>
      <c r="D208">
        <v>1</v>
      </c>
      <c r="E208">
        <v>23365.428960000001</v>
      </c>
      <c r="F208">
        <v>4966.6239820000001</v>
      </c>
      <c r="G208">
        <v>7574.8703379999997</v>
      </c>
      <c r="H208">
        <v>7612.7157230000003</v>
      </c>
      <c r="I208">
        <v>1807.8142620000001</v>
      </c>
      <c r="J208">
        <v>582.49031109999999</v>
      </c>
      <c r="K208">
        <v>820.91434300000003</v>
      </c>
      <c r="L208">
        <v>3</v>
      </c>
      <c r="M208">
        <v>0.29235033199999999</v>
      </c>
      <c r="O208">
        <v>28</v>
      </c>
      <c r="P208">
        <v>9.1908839999999999E-3</v>
      </c>
      <c r="Q208" t="s">
        <v>17</v>
      </c>
    </row>
    <row r="209" spans="1:17" x14ac:dyDescent="0.35">
      <c r="A209">
        <v>3</v>
      </c>
      <c r="B209">
        <v>100</v>
      </c>
      <c r="C209">
        <v>1000</v>
      </c>
      <c r="D209">
        <v>2</v>
      </c>
      <c r="E209">
        <v>23334.393169999999</v>
      </c>
      <c r="F209">
        <v>5023.7620649999999</v>
      </c>
      <c r="G209">
        <v>7530.0133219999998</v>
      </c>
      <c r="H209">
        <v>7572.1505459999998</v>
      </c>
      <c r="I209">
        <v>1805.0150229999999</v>
      </c>
      <c r="J209">
        <v>582.49031109999999</v>
      </c>
      <c r="K209">
        <v>820.96190009999998</v>
      </c>
      <c r="L209">
        <v>3</v>
      </c>
      <c r="M209">
        <v>0.290792512</v>
      </c>
      <c r="O209">
        <v>29</v>
      </c>
      <c r="P209">
        <v>9.6473419999999997E-3</v>
      </c>
      <c r="Q209" t="s">
        <v>17</v>
      </c>
    </row>
    <row r="210" spans="1:17" x14ac:dyDescent="0.35">
      <c r="A210">
        <v>3</v>
      </c>
      <c r="B210">
        <v>100</v>
      </c>
      <c r="C210">
        <v>1000</v>
      </c>
      <c r="D210">
        <v>1</v>
      </c>
      <c r="E210">
        <v>25365.359810000002</v>
      </c>
      <c r="F210">
        <v>4553.0308340000001</v>
      </c>
      <c r="G210">
        <v>9043.2252239999998</v>
      </c>
      <c r="H210">
        <v>9043.2252239999998</v>
      </c>
      <c r="I210">
        <v>1473.5015519999999</v>
      </c>
      <c r="J210">
        <v>582.49031109999999</v>
      </c>
      <c r="K210">
        <v>669.88666539999997</v>
      </c>
      <c r="L210">
        <v>2</v>
      </c>
      <c r="M210">
        <v>0.34728604000000002</v>
      </c>
      <c r="O210">
        <v>85</v>
      </c>
      <c r="P210">
        <v>1.3296390000000001E-3</v>
      </c>
      <c r="Q210" t="s">
        <v>17</v>
      </c>
    </row>
    <row r="211" spans="1:17" x14ac:dyDescent="0.35">
      <c r="A211">
        <v>3</v>
      </c>
      <c r="B211">
        <v>100</v>
      </c>
      <c r="C211">
        <v>1000</v>
      </c>
      <c r="D211">
        <v>2</v>
      </c>
      <c r="E211">
        <v>25522.220959999999</v>
      </c>
      <c r="F211">
        <v>6522.621725</v>
      </c>
      <c r="G211">
        <v>7890.0123139999996</v>
      </c>
      <c r="H211">
        <v>7900.3200779999997</v>
      </c>
      <c r="I211">
        <v>1805.419406</v>
      </c>
      <c r="J211">
        <v>582.49031109999999</v>
      </c>
      <c r="K211">
        <v>821.35712760000001</v>
      </c>
      <c r="L211">
        <v>3</v>
      </c>
      <c r="M211">
        <v>0.30339517199999999</v>
      </c>
      <c r="O211">
        <v>99</v>
      </c>
      <c r="P211">
        <v>5.5133100000000004E-3</v>
      </c>
      <c r="Q211" t="s">
        <v>17</v>
      </c>
    </row>
    <row r="212" spans="1:17" x14ac:dyDescent="0.35">
      <c r="A212">
        <v>3</v>
      </c>
      <c r="B212">
        <v>100</v>
      </c>
      <c r="C212">
        <v>2000</v>
      </c>
      <c r="D212">
        <v>1</v>
      </c>
      <c r="E212">
        <v>25024.202700000002</v>
      </c>
      <c r="F212">
        <v>5008.771041</v>
      </c>
      <c r="G212">
        <v>8651.6760979999999</v>
      </c>
      <c r="H212">
        <v>8679.9520159999993</v>
      </c>
      <c r="I212">
        <v>1443.6632959999999</v>
      </c>
      <c r="J212">
        <v>582.49031109999999</v>
      </c>
      <c r="K212">
        <v>657.64993379999999</v>
      </c>
      <c r="L212">
        <v>2</v>
      </c>
      <c r="M212">
        <v>0.33333529699999997</v>
      </c>
      <c r="O212">
        <v>28</v>
      </c>
      <c r="P212">
        <v>7.3625180000000002E-3</v>
      </c>
      <c r="Q212" t="s">
        <v>17</v>
      </c>
    </row>
    <row r="213" spans="1:17" x14ac:dyDescent="0.35">
      <c r="A213">
        <v>3</v>
      </c>
      <c r="B213">
        <v>100</v>
      </c>
      <c r="C213">
        <v>2000</v>
      </c>
      <c r="D213">
        <v>2</v>
      </c>
      <c r="E213">
        <v>25091.71787</v>
      </c>
      <c r="F213">
        <v>4970.7606409999999</v>
      </c>
      <c r="G213">
        <v>8686.5676039999998</v>
      </c>
      <c r="H213">
        <v>8712.4200020000007</v>
      </c>
      <c r="I213">
        <v>1469.9295890000001</v>
      </c>
      <c r="J213">
        <v>582.49031109999999</v>
      </c>
      <c r="K213">
        <v>669.54972359999999</v>
      </c>
      <c r="L213">
        <v>2</v>
      </c>
      <c r="M213">
        <v>0.33458216099999999</v>
      </c>
      <c r="O213">
        <v>13</v>
      </c>
      <c r="P213">
        <v>3.7057420000000002E-3</v>
      </c>
      <c r="Q213" t="s">
        <v>17</v>
      </c>
    </row>
    <row r="214" spans="1:17" x14ac:dyDescent="0.35">
      <c r="A214">
        <v>3</v>
      </c>
      <c r="B214">
        <v>100</v>
      </c>
      <c r="C214">
        <v>2000</v>
      </c>
      <c r="D214">
        <v>1</v>
      </c>
      <c r="E214">
        <v>26567.812000000002</v>
      </c>
      <c r="F214">
        <v>6255.9955550000004</v>
      </c>
      <c r="G214">
        <v>8784.4186140000002</v>
      </c>
      <c r="H214">
        <v>8801.7367149999991</v>
      </c>
      <c r="I214">
        <v>1473.5400749999999</v>
      </c>
      <c r="J214">
        <v>582.49031109999999</v>
      </c>
      <c r="K214">
        <v>669.63072599999998</v>
      </c>
      <c r="L214">
        <v>2</v>
      </c>
      <c r="M214">
        <v>0.33801218199999999</v>
      </c>
      <c r="O214">
        <v>121</v>
      </c>
      <c r="P214">
        <v>4.3783140000000003E-3</v>
      </c>
      <c r="Q214" t="s">
        <v>17</v>
      </c>
    </row>
    <row r="215" spans="1:17" x14ac:dyDescent="0.35">
      <c r="A215">
        <v>3</v>
      </c>
      <c r="B215">
        <v>100</v>
      </c>
      <c r="C215">
        <v>2000</v>
      </c>
      <c r="D215">
        <v>2</v>
      </c>
      <c r="E215">
        <v>26760.120749999998</v>
      </c>
      <c r="F215">
        <v>3814.0166509999999</v>
      </c>
      <c r="G215">
        <v>10418.48698</v>
      </c>
      <c r="H215">
        <v>10427.907709999999</v>
      </c>
      <c r="I215">
        <v>1042.903951</v>
      </c>
      <c r="J215">
        <v>582.49031109999999</v>
      </c>
      <c r="K215">
        <v>474.31515150000001</v>
      </c>
      <c r="L215">
        <v>1</v>
      </c>
      <c r="M215">
        <v>0.400461858</v>
      </c>
      <c r="O215">
        <v>14</v>
      </c>
      <c r="P215">
        <v>4.4311439999999997E-3</v>
      </c>
      <c r="Q215" t="s">
        <v>17</v>
      </c>
    </row>
    <row r="216" spans="1:17" x14ac:dyDescent="0.35">
      <c r="A216">
        <v>3</v>
      </c>
      <c r="B216">
        <v>100</v>
      </c>
      <c r="C216">
        <v>2000</v>
      </c>
      <c r="D216">
        <v>1</v>
      </c>
      <c r="E216">
        <v>28972.10341</v>
      </c>
      <c r="F216">
        <v>6149.1627090000002</v>
      </c>
      <c r="G216">
        <v>10355.020109999999</v>
      </c>
      <c r="H216">
        <v>10366.3117</v>
      </c>
      <c r="I216">
        <v>1044.454367</v>
      </c>
      <c r="J216">
        <v>582.49031109999999</v>
      </c>
      <c r="K216">
        <v>474.66422189999997</v>
      </c>
      <c r="L216">
        <v>1</v>
      </c>
      <c r="M216">
        <v>0.39809639299999999</v>
      </c>
      <c r="O216">
        <v>78</v>
      </c>
      <c r="P216">
        <v>6.7113340000000002E-3</v>
      </c>
      <c r="Q216" t="s">
        <v>17</v>
      </c>
    </row>
    <row r="217" spans="1:17" x14ac:dyDescent="0.35">
      <c r="A217">
        <v>3</v>
      </c>
      <c r="B217">
        <v>100</v>
      </c>
      <c r="C217">
        <v>2000</v>
      </c>
      <c r="D217">
        <v>2</v>
      </c>
      <c r="E217">
        <v>29027.60901</v>
      </c>
      <c r="F217">
        <v>6081.538364</v>
      </c>
      <c r="G217">
        <v>10418.48682</v>
      </c>
      <c r="H217">
        <v>10427.90754</v>
      </c>
      <c r="I217">
        <v>1042.8928539999999</v>
      </c>
      <c r="J217">
        <v>582.49031109999999</v>
      </c>
      <c r="K217">
        <v>474.29312329999999</v>
      </c>
      <c r="L217">
        <v>1</v>
      </c>
      <c r="M217">
        <v>0.400461858</v>
      </c>
      <c r="O217">
        <v>64</v>
      </c>
      <c r="P217">
        <v>7.0552039999999998E-3</v>
      </c>
      <c r="Q217" t="s">
        <v>17</v>
      </c>
    </row>
    <row r="218" spans="1:17" x14ac:dyDescent="0.35">
      <c r="A218">
        <v>4</v>
      </c>
      <c r="B218">
        <v>10</v>
      </c>
      <c r="C218">
        <v>500</v>
      </c>
      <c r="D218">
        <v>1</v>
      </c>
      <c r="E218">
        <v>20075.38263</v>
      </c>
      <c r="F218">
        <v>3207.075108</v>
      </c>
      <c r="G218">
        <v>7456.5222199999998</v>
      </c>
      <c r="H218">
        <v>5363.560536</v>
      </c>
      <c r="I218">
        <v>2372.3386489999998</v>
      </c>
      <c r="J218">
        <v>606.80188980000003</v>
      </c>
      <c r="K218">
        <v>1069.084231</v>
      </c>
      <c r="L218">
        <v>5</v>
      </c>
      <c r="M218">
        <v>0.813870608</v>
      </c>
      <c r="O218">
        <v>32</v>
      </c>
      <c r="P218">
        <v>7.1699930000000004E-3</v>
      </c>
      <c r="Q218" t="s">
        <v>17</v>
      </c>
    </row>
    <row r="219" spans="1:17" x14ac:dyDescent="0.35">
      <c r="A219">
        <v>4</v>
      </c>
      <c r="B219">
        <v>10</v>
      </c>
      <c r="C219">
        <v>500</v>
      </c>
      <c r="D219">
        <v>2</v>
      </c>
      <c r="E219">
        <v>19907.705580000002</v>
      </c>
      <c r="F219">
        <v>3139.1146960000001</v>
      </c>
      <c r="G219">
        <v>7472.6882999999998</v>
      </c>
      <c r="H219">
        <v>5359.6390259999998</v>
      </c>
      <c r="I219">
        <v>2267.5492810000001</v>
      </c>
      <c r="J219">
        <v>606.80188980000003</v>
      </c>
      <c r="K219">
        <v>1061.9123830000001</v>
      </c>
      <c r="L219">
        <v>5</v>
      </c>
      <c r="M219">
        <v>0.81327555500000004</v>
      </c>
      <c r="O219">
        <v>25</v>
      </c>
      <c r="P219">
        <v>8.3889329999999995E-3</v>
      </c>
      <c r="Q219" t="s">
        <v>17</v>
      </c>
    </row>
    <row r="220" spans="1:17" x14ac:dyDescent="0.35">
      <c r="A220">
        <v>4</v>
      </c>
      <c r="B220">
        <v>10</v>
      </c>
      <c r="C220">
        <v>500</v>
      </c>
      <c r="D220">
        <v>1</v>
      </c>
      <c r="E220">
        <v>21232.83412</v>
      </c>
      <c r="F220">
        <v>4389.7025519999997</v>
      </c>
      <c r="G220">
        <v>7414.6748109999999</v>
      </c>
      <c r="H220">
        <v>5380.2312199999997</v>
      </c>
      <c r="I220">
        <v>2372.3389189999998</v>
      </c>
      <c r="J220">
        <v>606.80188980000003</v>
      </c>
      <c r="K220">
        <v>1069.0847249999999</v>
      </c>
      <c r="L220">
        <v>5</v>
      </c>
      <c r="M220">
        <v>0.81640022899999998</v>
      </c>
      <c r="O220">
        <v>11</v>
      </c>
      <c r="P220">
        <v>1.748767E-3</v>
      </c>
      <c r="Q220" t="s">
        <v>17</v>
      </c>
    </row>
    <row r="221" spans="1:17" x14ac:dyDescent="0.35">
      <c r="A221">
        <v>4</v>
      </c>
      <c r="B221">
        <v>10</v>
      </c>
      <c r="C221">
        <v>500</v>
      </c>
      <c r="D221">
        <v>2</v>
      </c>
      <c r="E221">
        <v>20900.644830000001</v>
      </c>
      <c r="F221">
        <v>4251.7349850000001</v>
      </c>
      <c r="G221">
        <v>7382.0364</v>
      </c>
      <c r="H221">
        <v>5315.2749999999996</v>
      </c>
      <c r="I221">
        <v>2277.9628200000002</v>
      </c>
      <c r="J221">
        <v>606.80188980000003</v>
      </c>
      <c r="K221">
        <v>1066.8337349999999</v>
      </c>
      <c r="L221">
        <v>5</v>
      </c>
      <c r="M221">
        <v>0.80654372500000004</v>
      </c>
      <c r="O221">
        <v>32</v>
      </c>
      <c r="P221">
        <v>1.608338E-3</v>
      </c>
      <c r="Q221" t="s">
        <v>17</v>
      </c>
    </row>
    <row r="222" spans="1:17" x14ac:dyDescent="0.35">
      <c r="A222">
        <v>4</v>
      </c>
      <c r="B222">
        <v>10</v>
      </c>
      <c r="C222">
        <v>500</v>
      </c>
      <c r="D222">
        <v>1</v>
      </c>
      <c r="E222">
        <v>23622.222330000001</v>
      </c>
      <c r="F222">
        <v>6648.7084720000003</v>
      </c>
      <c r="G222">
        <v>7517.6032189999996</v>
      </c>
      <c r="H222">
        <v>5408.4771650000002</v>
      </c>
      <c r="I222">
        <v>2371.5175899999999</v>
      </c>
      <c r="J222">
        <v>606.80188980000003</v>
      </c>
      <c r="K222">
        <v>1069.1139900000001</v>
      </c>
      <c r="L222">
        <v>5</v>
      </c>
      <c r="M222">
        <v>0.82068629000000004</v>
      </c>
      <c r="O222">
        <v>7</v>
      </c>
      <c r="P222">
        <v>9.1500250000000009E-3</v>
      </c>
      <c r="Q222" t="s">
        <v>17</v>
      </c>
    </row>
    <row r="223" spans="1:17" x14ac:dyDescent="0.35">
      <c r="A223">
        <v>4</v>
      </c>
      <c r="B223">
        <v>10</v>
      </c>
      <c r="C223">
        <v>500</v>
      </c>
      <c r="D223">
        <v>2</v>
      </c>
      <c r="E223">
        <v>23042.148529999999</v>
      </c>
      <c r="F223">
        <v>5483.7706120000003</v>
      </c>
      <c r="G223">
        <v>8402.2709309999991</v>
      </c>
      <c r="H223">
        <v>5543.1717360000002</v>
      </c>
      <c r="I223">
        <v>2049.7622999999999</v>
      </c>
      <c r="J223">
        <v>606.80188980000003</v>
      </c>
      <c r="K223">
        <v>956.37105750000001</v>
      </c>
      <c r="L223">
        <v>4</v>
      </c>
      <c r="M223">
        <v>0.84112494299999996</v>
      </c>
      <c r="O223">
        <v>19</v>
      </c>
      <c r="P223">
        <v>5.8390569999999999E-3</v>
      </c>
      <c r="Q223" t="s">
        <v>17</v>
      </c>
    </row>
    <row r="224" spans="1:17" x14ac:dyDescent="0.35">
      <c r="A224">
        <v>4</v>
      </c>
      <c r="B224">
        <v>10</v>
      </c>
      <c r="C224">
        <v>1000</v>
      </c>
      <c r="D224">
        <v>1</v>
      </c>
      <c r="E224">
        <v>23086.120159999999</v>
      </c>
      <c r="F224">
        <v>5065.4171290000004</v>
      </c>
      <c r="G224">
        <v>8689.5809520000003</v>
      </c>
      <c r="H224">
        <v>5644.5337360000003</v>
      </c>
      <c r="I224">
        <v>2123.7084920000002</v>
      </c>
      <c r="J224">
        <v>606.80188980000003</v>
      </c>
      <c r="K224">
        <v>956.07796069999995</v>
      </c>
      <c r="L224">
        <v>4</v>
      </c>
      <c r="M224">
        <v>0.85650568699999996</v>
      </c>
      <c r="O224">
        <v>13</v>
      </c>
      <c r="P224">
        <v>8.0160449999999994E-3</v>
      </c>
      <c r="Q224" t="s">
        <v>17</v>
      </c>
    </row>
    <row r="225" spans="1:17" x14ac:dyDescent="0.35">
      <c r="A225">
        <v>4</v>
      </c>
      <c r="B225">
        <v>10</v>
      </c>
      <c r="C225">
        <v>1000</v>
      </c>
      <c r="D225">
        <v>2</v>
      </c>
      <c r="E225">
        <v>22659.012360000001</v>
      </c>
      <c r="F225">
        <v>5017.0748320000002</v>
      </c>
      <c r="G225">
        <v>8487.9133060000004</v>
      </c>
      <c r="H225">
        <v>5537.3061379999999</v>
      </c>
      <c r="I225">
        <v>2053.027212</v>
      </c>
      <c r="J225">
        <v>606.80188980000003</v>
      </c>
      <c r="K225">
        <v>956.88898259999996</v>
      </c>
      <c r="L225">
        <v>4</v>
      </c>
      <c r="M225">
        <v>0.84023489299999998</v>
      </c>
      <c r="O225">
        <v>15</v>
      </c>
      <c r="P225">
        <v>9.3097949999999992E-3</v>
      </c>
      <c r="Q225" t="s">
        <v>17</v>
      </c>
    </row>
    <row r="226" spans="1:17" x14ac:dyDescent="0.35">
      <c r="A226">
        <v>4</v>
      </c>
      <c r="B226">
        <v>10</v>
      </c>
      <c r="C226">
        <v>1000</v>
      </c>
      <c r="D226">
        <v>1</v>
      </c>
      <c r="E226">
        <v>24777.452939999999</v>
      </c>
      <c r="F226">
        <v>6727.413348</v>
      </c>
      <c r="G226">
        <v>8724.3875090000001</v>
      </c>
      <c r="H226">
        <v>5641.0218990000003</v>
      </c>
      <c r="I226">
        <v>2122.7830709999998</v>
      </c>
      <c r="J226">
        <v>606.80188980000003</v>
      </c>
      <c r="K226">
        <v>955.04522150000003</v>
      </c>
      <c r="L226">
        <v>4</v>
      </c>
      <c r="M226">
        <v>0.85597279800000003</v>
      </c>
      <c r="O226">
        <v>26</v>
      </c>
      <c r="P226">
        <v>9.5514299999999996E-3</v>
      </c>
      <c r="Q226" t="s">
        <v>17</v>
      </c>
    </row>
    <row r="227" spans="1:17" x14ac:dyDescent="0.35">
      <c r="A227">
        <v>4</v>
      </c>
      <c r="B227">
        <v>10</v>
      </c>
      <c r="C227">
        <v>1000</v>
      </c>
      <c r="D227">
        <v>2</v>
      </c>
      <c r="E227">
        <v>24373.516230000001</v>
      </c>
      <c r="F227">
        <v>6585.4664739999998</v>
      </c>
      <c r="G227">
        <v>8537.1672149999995</v>
      </c>
      <c r="H227">
        <v>5634.1647489999996</v>
      </c>
      <c r="I227">
        <v>2053.0271039999998</v>
      </c>
      <c r="J227">
        <v>606.80188980000003</v>
      </c>
      <c r="K227">
        <v>956.88879350000002</v>
      </c>
      <c r="L227">
        <v>4</v>
      </c>
      <c r="M227">
        <v>0.85493228899999996</v>
      </c>
      <c r="O227">
        <v>15</v>
      </c>
      <c r="P227">
        <v>9.2858460000000004E-3</v>
      </c>
      <c r="Q227" t="s">
        <v>17</v>
      </c>
    </row>
    <row r="228" spans="1:17" x14ac:dyDescent="0.35">
      <c r="A228">
        <v>4</v>
      </c>
      <c r="B228">
        <v>10</v>
      </c>
      <c r="C228">
        <v>1000</v>
      </c>
      <c r="D228">
        <v>1</v>
      </c>
      <c r="E228">
        <v>27994.1145</v>
      </c>
      <c r="F228">
        <v>9077.2713490000006</v>
      </c>
      <c r="G228">
        <v>9290.0993060000001</v>
      </c>
      <c r="H228">
        <v>5941.440509</v>
      </c>
      <c r="I228">
        <v>2122.916397</v>
      </c>
      <c r="J228">
        <v>606.80188980000003</v>
      </c>
      <c r="K228">
        <v>955.5850524</v>
      </c>
      <c r="L228">
        <v>4</v>
      </c>
      <c r="M228">
        <v>0.90155853799999996</v>
      </c>
      <c r="O228">
        <v>18</v>
      </c>
      <c r="P228">
        <v>9.8821799999999991E-4</v>
      </c>
      <c r="Q228" t="s">
        <v>17</v>
      </c>
    </row>
    <row r="229" spans="1:17" x14ac:dyDescent="0.35">
      <c r="A229">
        <v>4</v>
      </c>
      <c r="B229">
        <v>10</v>
      </c>
      <c r="C229">
        <v>1000</v>
      </c>
      <c r="D229">
        <v>2</v>
      </c>
      <c r="E229">
        <v>27263.489730000001</v>
      </c>
      <c r="F229">
        <v>8845.8653040000008</v>
      </c>
      <c r="G229">
        <v>8896.7246209999994</v>
      </c>
      <c r="H229">
        <v>5904.3908959999999</v>
      </c>
      <c r="I229">
        <v>2052.1935979999998</v>
      </c>
      <c r="J229">
        <v>606.80188980000003</v>
      </c>
      <c r="K229">
        <v>957.51341669999999</v>
      </c>
      <c r="L229">
        <v>4</v>
      </c>
      <c r="M229">
        <v>0.895936603</v>
      </c>
      <c r="O229">
        <v>31</v>
      </c>
      <c r="P229">
        <v>2.6143529999999998E-3</v>
      </c>
      <c r="Q229" t="s">
        <v>17</v>
      </c>
    </row>
    <row r="230" spans="1:17" x14ac:dyDescent="0.35">
      <c r="A230">
        <v>4</v>
      </c>
      <c r="B230">
        <v>10</v>
      </c>
      <c r="C230">
        <v>2000</v>
      </c>
      <c r="D230">
        <v>1</v>
      </c>
      <c r="E230">
        <v>28026.16862</v>
      </c>
      <c r="F230">
        <v>10045.95465</v>
      </c>
      <c r="G230">
        <v>8669.9482360000002</v>
      </c>
      <c r="H230">
        <v>5623.6778039999999</v>
      </c>
      <c r="I230">
        <v>2123.7082639999999</v>
      </c>
      <c r="J230">
        <v>606.80188980000003</v>
      </c>
      <c r="K230">
        <v>956.07777480000004</v>
      </c>
      <c r="L230">
        <v>4</v>
      </c>
      <c r="M230">
        <v>0.85334099299999999</v>
      </c>
      <c r="O230">
        <v>17</v>
      </c>
      <c r="P230">
        <v>8.2554259999999997E-3</v>
      </c>
      <c r="Q230" t="s">
        <v>17</v>
      </c>
    </row>
    <row r="231" spans="1:17" x14ac:dyDescent="0.35">
      <c r="A231">
        <v>4</v>
      </c>
      <c r="B231">
        <v>10</v>
      </c>
      <c r="C231">
        <v>2000</v>
      </c>
      <c r="D231">
        <v>2</v>
      </c>
      <c r="E231">
        <v>27405.504140000001</v>
      </c>
      <c r="F231">
        <v>7788.6216990000003</v>
      </c>
      <c r="G231">
        <v>10547.27117</v>
      </c>
      <c r="H231">
        <v>5873.8957270000001</v>
      </c>
      <c r="I231">
        <v>1765.946097</v>
      </c>
      <c r="J231">
        <v>606.80188980000003</v>
      </c>
      <c r="K231">
        <v>822.96755499999995</v>
      </c>
      <c r="L231">
        <v>3</v>
      </c>
      <c r="M231">
        <v>0.891309244</v>
      </c>
      <c r="O231">
        <v>186</v>
      </c>
      <c r="P231">
        <v>9.3213570000000006E-3</v>
      </c>
      <c r="Q231" t="s">
        <v>17</v>
      </c>
    </row>
    <row r="232" spans="1:17" x14ac:dyDescent="0.35">
      <c r="A232">
        <v>4</v>
      </c>
      <c r="B232">
        <v>10</v>
      </c>
      <c r="C232">
        <v>2000</v>
      </c>
      <c r="D232">
        <v>1</v>
      </c>
      <c r="E232">
        <v>31080.30788</v>
      </c>
      <c r="F232">
        <v>10572.66367</v>
      </c>
      <c r="G232">
        <v>11219.71631</v>
      </c>
      <c r="H232">
        <v>6026.8830740000003</v>
      </c>
      <c r="I232">
        <v>1829.0635569999999</v>
      </c>
      <c r="J232">
        <v>606.80188980000003</v>
      </c>
      <c r="K232">
        <v>825.17937719999998</v>
      </c>
      <c r="L232">
        <v>3</v>
      </c>
      <c r="M232">
        <v>0.91452365599999996</v>
      </c>
      <c r="O232">
        <v>26</v>
      </c>
      <c r="P232">
        <v>7.4234099999999999E-4</v>
      </c>
      <c r="Q232" t="s">
        <v>17</v>
      </c>
    </row>
    <row r="233" spans="1:17" x14ac:dyDescent="0.35">
      <c r="A233">
        <v>4</v>
      </c>
      <c r="B233">
        <v>10</v>
      </c>
      <c r="C233">
        <v>2000</v>
      </c>
      <c r="D233">
        <v>2</v>
      </c>
      <c r="E233">
        <v>30277.306779999999</v>
      </c>
      <c r="F233">
        <v>10578.46768</v>
      </c>
      <c r="G233">
        <v>10683.558419999999</v>
      </c>
      <c r="H233">
        <v>5825.1310729999996</v>
      </c>
      <c r="I233">
        <v>1761.2832659999999</v>
      </c>
      <c r="J233">
        <v>606.80188980000003</v>
      </c>
      <c r="K233">
        <v>822.06445240000005</v>
      </c>
      <c r="L233">
        <v>3</v>
      </c>
      <c r="M233">
        <v>0.88390965899999996</v>
      </c>
      <c r="O233">
        <v>77</v>
      </c>
      <c r="P233">
        <v>9.8460839999999997E-3</v>
      </c>
      <c r="Q233" t="s">
        <v>17</v>
      </c>
    </row>
    <row r="234" spans="1:17" x14ac:dyDescent="0.35">
      <c r="A234">
        <v>4</v>
      </c>
      <c r="B234">
        <v>10</v>
      </c>
      <c r="C234">
        <v>2000</v>
      </c>
      <c r="D234">
        <v>1</v>
      </c>
      <c r="E234">
        <v>35965.685490000003</v>
      </c>
      <c r="F234">
        <v>14059.1492</v>
      </c>
      <c r="G234">
        <v>12249.74826</v>
      </c>
      <c r="H234">
        <v>6398.8416360000001</v>
      </c>
      <c r="I234">
        <v>1826.218212</v>
      </c>
      <c r="J234">
        <v>606.80188980000003</v>
      </c>
      <c r="K234">
        <v>824.92629720000002</v>
      </c>
      <c r="L234">
        <v>3</v>
      </c>
      <c r="M234">
        <v>0.97096492099999998</v>
      </c>
      <c r="O234">
        <v>52</v>
      </c>
      <c r="P234">
        <v>5.6847620000000003E-3</v>
      </c>
      <c r="Q234" t="s">
        <v>17</v>
      </c>
    </row>
    <row r="235" spans="1:17" x14ac:dyDescent="0.35">
      <c r="A235">
        <v>4</v>
      </c>
      <c r="B235">
        <v>10</v>
      </c>
      <c r="C235">
        <v>2000</v>
      </c>
      <c r="D235">
        <v>2</v>
      </c>
      <c r="E235">
        <v>34615.465069999998</v>
      </c>
      <c r="F235">
        <v>11714.429749999999</v>
      </c>
      <c r="G235">
        <v>13873.162480000001</v>
      </c>
      <c r="H235">
        <v>6298.8121170000004</v>
      </c>
      <c r="I235">
        <v>1449.10835</v>
      </c>
      <c r="J235">
        <v>606.80188980000003</v>
      </c>
      <c r="K235">
        <v>673.15048009999998</v>
      </c>
      <c r="L235">
        <v>2</v>
      </c>
      <c r="M235">
        <v>0.95578636800000005</v>
      </c>
      <c r="O235">
        <v>39</v>
      </c>
      <c r="P235">
        <v>2.682589E-3</v>
      </c>
      <c r="Q235" t="s">
        <v>17</v>
      </c>
    </row>
    <row r="236" spans="1:17" x14ac:dyDescent="0.35">
      <c r="A236">
        <v>4</v>
      </c>
      <c r="B236">
        <v>40</v>
      </c>
      <c r="C236">
        <v>500</v>
      </c>
      <c r="D236">
        <v>1</v>
      </c>
      <c r="E236">
        <v>19822.633669999999</v>
      </c>
      <c r="F236">
        <v>3743.6778180000001</v>
      </c>
      <c r="G236">
        <v>5814.836969</v>
      </c>
      <c r="H236">
        <v>5904.0526879999998</v>
      </c>
      <c r="I236">
        <v>2590.5642590000002</v>
      </c>
      <c r="J236">
        <v>606.80188980000003</v>
      </c>
      <c r="K236">
        <v>1162.700051</v>
      </c>
      <c r="L236">
        <v>6</v>
      </c>
      <c r="M236">
        <v>0.541122726</v>
      </c>
      <c r="O236">
        <v>31</v>
      </c>
      <c r="P236">
        <v>9.9783719999999992E-3</v>
      </c>
      <c r="Q236" t="s">
        <v>17</v>
      </c>
    </row>
    <row r="237" spans="1:17" x14ac:dyDescent="0.35">
      <c r="A237">
        <v>4</v>
      </c>
      <c r="B237">
        <v>40</v>
      </c>
      <c r="C237">
        <v>500</v>
      </c>
      <c r="D237">
        <v>2</v>
      </c>
      <c r="E237">
        <v>19400.663260000001</v>
      </c>
      <c r="F237">
        <v>3115.4794700000002</v>
      </c>
      <c r="G237">
        <v>6189.2045719999996</v>
      </c>
      <c r="H237">
        <v>6145.5247749999999</v>
      </c>
      <c r="I237">
        <v>2277.178081</v>
      </c>
      <c r="J237">
        <v>606.80188980000003</v>
      </c>
      <c r="K237">
        <v>1066.474475</v>
      </c>
      <c r="L237">
        <v>5</v>
      </c>
      <c r="M237">
        <v>0.56325431000000004</v>
      </c>
      <c r="O237">
        <v>41</v>
      </c>
      <c r="P237">
        <v>4.3137319999999998E-3</v>
      </c>
      <c r="Q237" t="s">
        <v>17</v>
      </c>
    </row>
    <row r="238" spans="1:17" x14ac:dyDescent="0.35">
      <c r="A238">
        <v>4</v>
      </c>
      <c r="B238">
        <v>40</v>
      </c>
      <c r="C238">
        <v>500</v>
      </c>
      <c r="D238">
        <v>1</v>
      </c>
      <c r="E238">
        <v>20954.7048</v>
      </c>
      <c r="F238">
        <v>3541.244674</v>
      </c>
      <c r="G238">
        <v>6856.0700999999999</v>
      </c>
      <c r="H238">
        <v>6870.8017140000002</v>
      </c>
      <c r="I238">
        <v>2123.7084220000002</v>
      </c>
      <c r="J238">
        <v>606.80188980000003</v>
      </c>
      <c r="K238">
        <v>956.07799750000004</v>
      </c>
      <c r="L238">
        <v>4</v>
      </c>
      <c r="M238">
        <v>0.62972794300000001</v>
      </c>
      <c r="O238">
        <v>31</v>
      </c>
      <c r="P238">
        <v>9.5270619999999993E-3</v>
      </c>
      <c r="Q238" t="s">
        <v>17</v>
      </c>
    </row>
    <row r="239" spans="1:17" x14ac:dyDescent="0.35">
      <c r="A239">
        <v>4</v>
      </c>
      <c r="B239">
        <v>40</v>
      </c>
      <c r="C239">
        <v>500</v>
      </c>
      <c r="D239">
        <v>2</v>
      </c>
      <c r="E239">
        <v>20398.483390000001</v>
      </c>
      <c r="F239">
        <v>4100.2454520000001</v>
      </c>
      <c r="G239">
        <v>6191.0340820000001</v>
      </c>
      <c r="H239">
        <v>6153.514185</v>
      </c>
      <c r="I239">
        <v>2279.9221189999998</v>
      </c>
      <c r="J239">
        <v>606.80188980000003</v>
      </c>
      <c r="K239">
        <v>1066.965659</v>
      </c>
      <c r="L239">
        <v>5</v>
      </c>
      <c r="M239">
        <v>0.563986561</v>
      </c>
      <c r="O239">
        <v>42</v>
      </c>
      <c r="P239">
        <v>3.3841610000000001E-3</v>
      </c>
      <c r="Q239" t="s">
        <v>17</v>
      </c>
    </row>
    <row r="240" spans="1:17" x14ac:dyDescent="0.35">
      <c r="A240">
        <v>4</v>
      </c>
      <c r="B240">
        <v>40</v>
      </c>
      <c r="C240">
        <v>500</v>
      </c>
      <c r="D240">
        <v>1</v>
      </c>
      <c r="E240">
        <v>22842.700799999999</v>
      </c>
      <c r="F240">
        <v>5381.6157009999997</v>
      </c>
      <c r="G240">
        <v>6876.2686389999999</v>
      </c>
      <c r="H240">
        <v>6899.9175569999998</v>
      </c>
      <c r="I240">
        <v>2122.3207910000001</v>
      </c>
      <c r="J240">
        <v>606.80188980000003</v>
      </c>
      <c r="K240">
        <v>955.77622169999995</v>
      </c>
      <c r="L240">
        <v>4</v>
      </c>
      <c r="M240">
        <v>0.63239649099999995</v>
      </c>
      <c r="O240">
        <v>30</v>
      </c>
      <c r="P240">
        <v>8.3529580000000006E-3</v>
      </c>
      <c r="Q240" t="s">
        <v>17</v>
      </c>
    </row>
    <row r="241" spans="1:17" x14ac:dyDescent="0.35">
      <c r="A241">
        <v>4</v>
      </c>
      <c r="B241">
        <v>40</v>
      </c>
      <c r="C241">
        <v>500</v>
      </c>
      <c r="D241">
        <v>2</v>
      </c>
      <c r="E241">
        <v>22202.400850000002</v>
      </c>
      <c r="F241">
        <v>5108.4433650000001</v>
      </c>
      <c r="G241">
        <v>6791.6566810000004</v>
      </c>
      <c r="H241">
        <v>6692.8777069999996</v>
      </c>
      <c r="I241">
        <v>2047.9437889999999</v>
      </c>
      <c r="J241">
        <v>606.80188980000003</v>
      </c>
      <c r="K241">
        <v>954.67741709999996</v>
      </c>
      <c r="L241">
        <v>4</v>
      </c>
      <c r="M241">
        <v>0.613420717</v>
      </c>
      <c r="O241">
        <v>21</v>
      </c>
      <c r="P241">
        <v>6.8660300000000004E-3</v>
      </c>
      <c r="Q241" t="s">
        <v>17</v>
      </c>
    </row>
    <row r="242" spans="1:17" x14ac:dyDescent="0.35">
      <c r="A242">
        <v>4</v>
      </c>
      <c r="B242">
        <v>40</v>
      </c>
      <c r="C242">
        <v>1000</v>
      </c>
      <c r="D242">
        <v>1</v>
      </c>
      <c r="E242">
        <v>22353.389299999999</v>
      </c>
      <c r="F242">
        <v>5046.37745</v>
      </c>
      <c r="G242">
        <v>6870.4305430000004</v>
      </c>
      <c r="H242">
        <v>6751.1177509999998</v>
      </c>
      <c r="I242">
        <v>2122.2844060000002</v>
      </c>
      <c r="J242">
        <v>606.80188980000003</v>
      </c>
      <c r="K242">
        <v>956.3772639</v>
      </c>
      <c r="L242">
        <v>4</v>
      </c>
      <c r="M242">
        <v>0.618758578</v>
      </c>
      <c r="O242">
        <v>50</v>
      </c>
      <c r="P242">
        <v>9.9685069999999997E-3</v>
      </c>
      <c r="Q242" t="s">
        <v>17</v>
      </c>
    </row>
    <row r="243" spans="1:17" x14ac:dyDescent="0.35">
      <c r="A243">
        <v>4</v>
      </c>
      <c r="B243">
        <v>40</v>
      </c>
      <c r="C243">
        <v>1000</v>
      </c>
      <c r="D243">
        <v>2</v>
      </c>
      <c r="E243">
        <v>21996.017189999999</v>
      </c>
      <c r="F243">
        <v>4945.8982999999998</v>
      </c>
      <c r="G243">
        <v>6774.9418519999999</v>
      </c>
      <c r="H243">
        <v>6671.4079739999997</v>
      </c>
      <c r="I243">
        <v>2046.0529790000001</v>
      </c>
      <c r="J243">
        <v>606.80188980000003</v>
      </c>
      <c r="K243">
        <v>950.91419589999998</v>
      </c>
      <c r="L243">
        <v>4</v>
      </c>
      <c r="M243">
        <v>0.61145295700000002</v>
      </c>
      <c r="O243">
        <v>24</v>
      </c>
      <c r="P243">
        <v>9.40736E-3</v>
      </c>
      <c r="Q243" t="s">
        <v>17</v>
      </c>
    </row>
    <row r="244" spans="1:17" x14ac:dyDescent="0.35">
      <c r="A244">
        <v>4</v>
      </c>
      <c r="B244">
        <v>40</v>
      </c>
      <c r="C244">
        <v>1000</v>
      </c>
      <c r="D244">
        <v>1</v>
      </c>
      <c r="E244">
        <v>24101.722330000001</v>
      </c>
      <c r="F244">
        <v>6635.781704</v>
      </c>
      <c r="G244">
        <v>6883.2320550000004</v>
      </c>
      <c r="H244">
        <v>6897.5217060000004</v>
      </c>
      <c r="I244">
        <v>2122.458952</v>
      </c>
      <c r="J244">
        <v>606.80188980000003</v>
      </c>
      <c r="K244">
        <v>955.92602690000001</v>
      </c>
      <c r="L244">
        <v>4</v>
      </c>
      <c r="M244">
        <v>0.63217690400000004</v>
      </c>
      <c r="O244">
        <v>25</v>
      </c>
      <c r="P244">
        <v>9.2339080000000007E-3</v>
      </c>
      <c r="Q244" t="s">
        <v>17</v>
      </c>
    </row>
    <row r="245" spans="1:17" x14ac:dyDescent="0.35">
      <c r="A245">
        <v>4</v>
      </c>
      <c r="B245">
        <v>40</v>
      </c>
      <c r="C245">
        <v>1000</v>
      </c>
      <c r="D245">
        <v>2</v>
      </c>
      <c r="E245">
        <v>23524.94773</v>
      </c>
      <c r="F245">
        <v>6460.490863</v>
      </c>
      <c r="G245">
        <v>6774.2087519999995</v>
      </c>
      <c r="H245">
        <v>6675.4072420000002</v>
      </c>
      <c r="I245">
        <v>2050.6682150000001</v>
      </c>
      <c r="J245">
        <v>606.80188980000003</v>
      </c>
      <c r="K245">
        <v>957.3707723</v>
      </c>
      <c r="L245">
        <v>4</v>
      </c>
      <c r="M245">
        <v>0.61181950100000004</v>
      </c>
      <c r="O245">
        <v>36</v>
      </c>
      <c r="P245">
        <v>8.3972639999999998E-3</v>
      </c>
      <c r="Q245" t="s">
        <v>17</v>
      </c>
    </row>
    <row r="246" spans="1:17" x14ac:dyDescent="0.35">
      <c r="A246">
        <v>4</v>
      </c>
      <c r="B246">
        <v>40</v>
      </c>
      <c r="C246">
        <v>1000</v>
      </c>
      <c r="D246">
        <v>1</v>
      </c>
      <c r="E246">
        <v>26766.973829999999</v>
      </c>
      <c r="F246">
        <v>6496.2310209999996</v>
      </c>
      <c r="G246">
        <v>8798.7404989999995</v>
      </c>
      <c r="H246">
        <v>8203.0969929999992</v>
      </c>
      <c r="I246">
        <v>1834.2464010000001</v>
      </c>
      <c r="J246">
        <v>606.80188980000003</v>
      </c>
      <c r="K246">
        <v>827.85702319999996</v>
      </c>
      <c r="L246">
        <v>3</v>
      </c>
      <c r="M246">
        <v>0.75183648300000006</v>
      </c>
      <c r="O246">
        <v>53</v>
      </c>
      <c r="P246">
        <v>6.1804679999999997E-3</v>
      </c>
      <c r="Q246" t="s">
        <v>17</v>
      </c>
    </row>
    <row r="247" spans="1:17" x14ac:dyDescent="0.35">
      <c r="A247">
        <v>4</v>
      </c>
      <c r="B247">
        <v>40</v>
      </c>
      <c r="C247">
        <v>1000</v>
      </c>
      <c r="D247">
        <v>2</v>
      </c>
      <c r="E247">
        <v>26016.111059999999</v>
      </c>
      <c r="F247">
        <v>6351.1246780000001</v>
      </c>
      <c r="G247">
        <v>8426.632055</v>
      </c>
      <c r="H247">
        <v>8035.239149</v>
      </c>
      <c r="I247">
        <v>1768.8922709999999</v>
      </c>
      <c r="J247">
        <v>606.80188980000003</v>
      </c>
      <c r="K247">
        <v>827.42101539999999</v>
      </c>
      <c r="L247">
        <v>3</v>
      </c>
      <c r="M247">
        <v>0.73645184799999996</v>
      </c>
      <c r="O247">
        <v>73</v>
      </c>
      <c r="P247">
        <v>5.3824650000000003E-3</v>
      </c>
      <c r="Q247" t="s">
        <v>17</v>
      </c>
    </row>
    <row r="248" spans="1:17" x14ac:dyDescent="0.35">
      <c r="A248">
        <v>4</v>
      </c>
      <c r="B248">
        <v>40</v>
      </c>
      <c r="C248">
        <v>2000</v>
      </c>
      <c r="D248">
        <v>1</v>
      </c>
      <c r="E248">
        <v>25830.304690000001</v>
      </c>
      <c r="F248">
        <v>5039.5452969999997</v>
      </c>
      <c r="G248">
        <v>9601.3295369999996</v>
      </c>
      <c r="H248">
        <v>8411.7371330000005</v>
      </c>
      <c r="I248">
        <v>1497.066374</v>
      </c>
      <c r="J248">
        <v>606.80188980000003</v>
      </c>
      <c r="K248">
        <v>673.82446049999999</v>
      </c>
      <c r="L248">
        <v>2</v>
      </c>
      <c r="M248">
        <v>0.77095892799999999</v>
      </c>
      <c r="O248">
        <v>33</v>
      </c>
      <c r="P248">
        <v>3.9899599999999999E-4</v>
      </c>
      <c r="Q248" t="s">
        <v>17</v>
      </c>
    </row>
    <row r="249" spans="1:17" x14ac:dyDescent="0.35">
      <c r="A249">
        <v>4</v>
      </c>
      <c r="B249">
        <v>40</v>
      </c>
      <c r="C249">
        <v>2000</v>
      </c>
      <c r="D249">
        <v>2</v>
      </c>
      <c r="E249">
        <v>25196.692849999999</v>
      </c>
      <c r="F249">
        <v>4991.9299080000001</v>
      </c>
      <c r="G249">
        <v>9262.2125359999991</v>
      </c>
      <c r="H249">
        <v>8213.3875000000007</v>
      </c>
      <c r="I249">
        <v>1448.5104570000001</v>
      </c>
      <c r="J249">
        <v>606.80188980000003</v>
      </c>
      <c r="K249">
        <v>673.85055520000003</v>
      </c>
      <c r="L249">
        <v>2</v>
      </c>
      <c r="M249">
        <v>0.75277963699999995</v>
      </c>
      <c r="O249">
        <v>36</v>
      </c>
      <c r="P249">
        <v>8.5057290000000001E-3</v>
      </c>
      <c r="Q249" t="s">
        <v>17</v>
      </c>
    </row>
    <row r="250" spans="1:17" x14ac:dyDescent="0.35">
      <c r="A250">
        <v>4</v>
      </c>
      <c r="B250">
        <v>40</v>
      </c>
      <c r="C250">
        <v>2000</v>
      </c>
      <c r="D250">
        <v>1</v>
      </c>
      <c r="E250">
        <v>27481.634129999999</v>
      </c>
      <c r="F250">
        <v>6605.2975489999999</v>
      </c>
      <c r="G250">
        <v>9647.9450990000005</v>
      </c>
      <c r="H250">
        <v>8446.2427719999996</v>
      </c>
      <c r="I250">
        <v>1500.1297549999999</v>
      </c>
      <c r="J250">
        <v>606.80188980000003</v>
      </c>
      <c r="K250">
        <v>675.21706119999999</v>
      </c>
      <c r="L250">
        <v>2</v>
      </c>
      <c r="M250">
        <v>0.77412146500000001</v>
      </c>
      <c r="O250">
        <v>33</v>
      </c>
      <c r="P250">
        <v>9.2396199999999997E-7</v>
      </c>
      <c r="Q250" t="s">
        <v>17</v>
      </c>
    </row>
    <row r="251" spans="1:17" x14ac:dyDescent="0.35">
      <c r="A251">
        <v>4</v>
      </c>
      <c r="B251">
        <v>40</v>
      </c>
      <c r="C251">
        <v>2000</v>
      </c>
      <c r="D251">
        <v>2</v>
      </c>
      <c r="E251">
        <v>26849.883030000001</v>
      </c>
      <c r="F251">
        <v>6645.1464210000004</v>
      </c>
      <c r="G251">
        <v>9262.2125359999991</v>
      </c>
      <c r="H251">
        <v>8213.3875000000007</v>
      </c>
      <c r="I251">
        <v>1448.5029440000001</v>
      </c>
      <c r="J251">
        <v>606.80188980000003</v>
      </c>
      <c r="K251">
        <v>673.83173969999996</v>
      </c>
      <c r="L251">
        <v>2</v>
      </c>
      <c r="M251">
        <v>0.75277963699999995</v>
      </c>
      <c r="O251">
        <v>9</v>
      </c>
      <c r="P251">
        <v>4.6079550000000004E-3</v>
      </c>
      <c r="Q251" t="s">
        <v>17</v>
      </c>
    </row>
    <row r="252" spans="1:17" x14ac:dyDescent="0.35">
      <c r="A252">
        <v>4</v>
      </c>
      <c r="B252">
        <v>40</v>
      </c>
      <c r="C252">
        <v>2000</v>
      </c>
      <c r="D252">
        <v>1</v>
      </c>
      <c r="E252">
        <v>30191.43302</v>
      </c>
      <c r="F252">
        <v>8523.4765009999992</v>
      </c>
      <c r="G252">
        <v>10117.785470000001</v>
      </c>
      <c r="H252">
        <v>8770.3427059999995</v>
      </c>
      <c r="I252">
        <v>1499.02261</v>
      </c>
      <c r="J252">
        <v>606.80188980000003</v>
      </c>
      <c r="K252">
        <v>674.00384880000001</v>
      </c>
      <c r="L252">
        <v>2</v>
      </c>
      <c r="M252">
        <v>0.80382611900000001</v>
      </c>
      <c r="O252">
        <v>27</v>
      </c>
      <c r="P252">
        <v>8.3095319999999997E-3</v>
      </c>
      <c r="Q252" t="s">
        <v>17</v>
      </c>
    </row>
    <row r="253" spans="1:17" x14ac:dyDescent="0.35">
      <c r="A253">
        <v>4</v>
      </c>
      <c r="B253">
        <v>40</v>
      </c>
      <c r="C253">
        <v>2000</v>
      </c>
      <c r="D253">
        <v>2</v>
      </c>
      <c r="E253">
        <v>29509.186730000001</v>
      </c>
      <c r="F253">
        <v>8265.6578910000007</v>
      </c>
      <c r="G253">
        <v>9969.2608789999995</v>
      </c>
      <c r="H253">
        <v>8544.9948850000001</v>
      </c>
      <c r="I253">
        <v>1448.2337279999999</v>
      </c>
      <c r="J253">
        <v>606.80188980000003</v>
      </c>
      <c r="K253">
        <v>674.23745710000003</v>
      </c>
      <c r="L253">
        <v>2</v>
      </c>
      <c r="M253">
        <v>0.78317236899999998</v>
      </c>
      <c r="O253">
        <v>22</v>
      </c>
      <c r="P253">
        <v>8.9591849999999997E-3</v>
      </c>
      <c r="Q253" t="s">
        <v>17</v>
      </c>
    </row>
    <row r="254" spans="1:17" x14ac:dyDescent="0.35">
      <c r="A254">
        <v>4</v>
      </c>
      <c r="B254">
        <v>70</v>
      </c>
      <c r="C254">
        <v>500</v>
      </c>
      <c r="D254">
        <v>1</v>
      </c>
      <c r="E254">
        <v>19808.67052</v>
      </c>
      <c r="F254">
        <v>3742.0575899999999</v>
      </c>
      <c r="G254">
        <v>5808.8069759999998</v>
      </c>
      <c r="H254">
        <v>5900.810751</v>
      </c>
      <c r="I254">
        <v>2589.8188660000001</v>
      </c>
      <c r="J254">
        <v>606.80188980000003</v>
      </c>
      <c r="K254">
        <v>1160.3744429999999</v>
      </c>
      <c r="L254">
        <v>6</v>
      </c>
      <c r="M254">
        <v>0.40451650099999997</v>
      </c>
      <c r="O254">
        <v>35</v>
      </c>
      <c r="P254">
        <v>9.9417280000000004E-3</v>
      </c>
      <c r="Q254" t="s">
        <v>17</v>
      </c>
    </row>
    <row r="255" spans="1:17" x14ac:dyDescent="0.35">
      <c r="A255">
        <v>4</v>
      </c>
      <c r="B255">
        <v>70</v>
      </c>
      <c r="C255">
        <v>500</v>
      </c>
      <c r="D255">
        <v>2</v>
      </c>
      <c r="E255">
        <v>19382.676879999999</v>
      </c>
      <c r="F255">
        <v>3097.643822</v>
      </c>
      <c r="G255">
        <v>6130.6127040000001</v>
      </c>
      <c r="H255">
        <v>6190.8522080000002</v>
      </c>
      <c r="I255">
        <v>2287.6821030000001</v>
      </c>
      <c r="J255">
        <v>606.80188980000003</v>
      </c>
      <c r="K255">
        <v>1069.0841579999999</v>
      </c>
      <c r="L255">
        <v>5</v>
      </c>
      <c r="M255">
        <v>0.42439962599999997</v>
      </c>
      <c r="O255">
        <v>25</v>
      </c>
      <c r="P255">
        <v>7.643464E-3</v>
      </c>
      <c r="Q255" t="s">
        <v>17</v>
      </c>
    </row>
    <row r="256" spans="1:17" x14ac:dyDescent="0.35">
      <c r="A256">
        <v>4</v>
      </c>
      <c r="B256">
        <v>70</v>
      </c>
      <c r="C256">
        <v>500</v>
      </c>
      <c r="D256">
        <v>1</v>
      </c>
      <c r="E256">
        <v>20792.00216</v>
      </c>
      <c r="F256">
        <v>4295.4204760000002</v>
      </c>
      <c r="G256">
        <v>6185.3137489999999</v>
      </c>
      <c r="H256">
        <v>6263.0434219999997</v>
      </c>
      <c r="I256">
        <v>2372.3385739999999</v>
      </c>
      <c r="J256">
        <v>606.80188980000003</v>
      </c>
      <c r="K256">
        <v>1069.0840519999999</v>
      </c>
      <c r="L256">
        <v>5</v>
      </c>
      <c r="M256">
        <v>0.42934852899999998</v>
      </c>
      <c r="O256">
        <v>44</v>
      </c>
      <c r="P256">
        <v>6.0574449999999998E-3</v>
      </c>
      <c r="Q256" t="s">
        <v>17</v>
      </c>
    </row>
    <row r="257" spans="1:17" x14ac:dyDescent="0.35">
      <c r="A257">
        <v>4</v>
      </c>
      <c r="B257">
        <v>70</v>
      </c>
      <c r="C257">
        <v>500</v>
      </c>
      <c r="D257">
        <v>2</v>
      </c>
      <c r="E257">
        <v>20423.942129999999</v>
      </c>
      <c r="F257">
        <v>4107.1976260000001</v>
      </c>
      <c r="G257">
        <v>6143.4578819999997</v>
      </c>
      <c r="H257">
        <v>6206.2500389999996</v>
      </c>
      <c r="I257">
        <v>2290.3351659999998</v>
      </c>
      <c r="J257">
        <v>606.80188980000003</v>
      </c>
      <c r="K257">
        <v>1069.899525</v>
      </c>
      <c r="L257">
        <v>5</v>
      </c>
      <c r="M257">
        <v>0.42545518900000001</v>
      </c>
      <c r="O257">
        <v>47</v>
      </c>
      <c r="P257">
        <v>8.620539E-3</v>
      </c>
      <c r="Q257" t="s">
        <v>17</v>
      </c>
    </row>
    <row r="258" spans="1:17" x14ac:dyDescent="0.35">
      <c r="A258">
        <v>4</v>
      </c>
      <c r="B258">
        <v>70</v>
      </c>
      <c r="C258">
        <v>500</v>
      </c>
      <c r="D258">
        <v>1</v>
      </c>
      <c r="E258">
        <v>22841.01413</v>
      </c>
      <c r="F258">
        <v>5364.5064979999997</v>
      </c>
      <c r="G258">
        <v>6870.548538</v>
      </c>
      <c r="H258">
        <v>6920.7720890000001</v>
      </c>
      <c r="I258">
        <v>2122.4589999999998</v>
      </c>
      <c r="J258">
        <v>606.80188980000003</v>
      </c>
      <c r="K258">
        <v>955.92611639999996</v>
      </c>
      <c r="L258">
        <v>4</v>
      </c>
      <c r="M258">
        <v>0.47443760400000001</v>
      </c>
      <c r="O258">
        <v>25</v>
      </c>
      <c r="P258">
        <v>9.7692830000000001E-3</v>
      </c>
      <c r="Q258" t="s">
        <v>17</v>
      </c>
    </row>
    <row r="259" spans="1:17" x14ac:dyDescent="0.35">
      <c r="A259">
        <v>4</v>
      </c>
      <c r="B259">
        <v>70</v>
      </c>
      <c r="C259">
        <v>500</v>
      </c>
      <c r="D259">
        <v>2</v>
      </c>
      <c r="E259">
        <v>22150.051319999999</v>
      </c>
      <c r="F259">
        <v>4988.2093880000002</v>
      </c>
      <c r="G259">
        <v>6753.7630950000002</v>
      </c>
      <c r="H259">
        <v>6793.7918120000004</v>
      </c>
      <c r="I259">
        <v>2052.59701</v>
      </c>
      <c r="J259">
        <v>606.80188980000003</v>
      </c>
      <c r="K259">
        <v>954.8881202</v>
      </c>
      <c r="L259">
        <v>4</v>
      </c>
      <c r="M259">
        <v>0.46573276299999999</v>
      </c>
      <c r="O259">
        <v>20</v>
      </c>
      <c r="P259">
        <v>8.0435650000000008E-3</v>
      </c>
      <c r="Q259" t="s">
        <v>17</v>
      </c>
    </row>
    <row r="260" spans="1:17" x14ac:dyDescent="0.35">
      <c r="A260">
        <v>4</v>
      </c>
      <c r="B260">
        <v>70</v>
      </c>
      <c r="C260">
        <v>1000</v>
      </c>
      <c r="D260">
        <v>1</v>
      </c>
      <c r="E260">
        <v>22502.99755</v>
      </c>
      <c r="F260">
        <v>5086.0494129999997</v>
      </c>
      <c r="G260">
        <v>6840.8526009999996</v>
      </c>
      <c r="H260">
        <v>6905.3190050000003</v>
      </c>
      <c r="I260">
        <v>2111.616055</v>
      </c>
      <c r="J260">
        <v>606.80188980000003</v>
      </c>
      <c r="K260">
        <v>952.35858589999998</v>
      </c>
      <c r="L260">
        <v>4</v>
      </c>
      <c r="M260">
        <v>0.47337825300000003</v>
      </c>
      <c r="O260">
        <v>19</v>
      </c>
      <c r="P260">
        <v>9.8390700000000001E-3</v>
      </c>
      <c r="Q260" t="s">
        <v>17</v>
      </c>
    </row>
    <row r="261" spans="1:17" x14ac:dyDescent="0.35">
      <c r="A261">
        <v>4</v>
      </c>
      <c r="B261">
        <v>70</v>
      </c>
      <c r="C261">
        <v>1000</v>
      </c>
      <c r="D261">
        <v>2</v>
      </c>
      <c r="E261">
        <v>21922.283909999998</v>
      </c>
      <c r="F261">
        <v>4952.3866109999999</v>
      </c>
      <c r="G261">
        <v>6654.0504920000003</v>
      </c>
      <c r="H261">
        <v>6702.3367440000002</v>
      </c>
      <c r="I261">
        <v>2051.7688469999998</v>
      </c>
      <c r="J261">
        <v>606.80188980000003</v>
      </c>
      <c r="K261">
        <v>954.93932859999995</v>
      </c>
      <c r="L261">
        <v>4</v>
      </c>
      <c r="M261">
        <v>0.45946327100000001</v>
      </c>
      <c r="O261">
        <v>17</v>
      </c>
      <c r="P261">
        <v>6.6525279999999996E-3</v>
      </c>
      <c r="Q261" t="s">
        <v>17</v>
      </c>
    </row>
    <row r="262" spans="1:17" x14ac:dyDescent="0.35">
      <c r="A262">
        <v>4</v>
      </c>
      <c r="B262">
        <v>70</v>
      </c>
      <c r="C262">
        <v>1000</v>
      </c>
      <c r="D262">
        <v>1</v>
      </c>
      <c r="E262">
        <v>24068.926650000001</v>
      </c>
      <c r="F262">
        <v>6679.2155839999996</v>
      </c>
      <c r="G262">
        <v>6825.8520559999997</v>
      </c>
      <c r="H262">
        <v>6877.2703700000002</v>
      </c>
      <c r="I262">
        <v>2123.7085419999999</v>
      </c>
      <c r="J262">
        <v>606.80188980000003</v>
      </c>
      <c r="K262">
        <v>956.07820830000003</v>
      </c>
      <c r="L262">
        <v>4</v>
      </c>
      <c r="M262">
        <v>0.47145544299999997</v>
      </c>
      <c r="O262">
        <v>21</v>
      </c>
      <c r="P262">
        <v>3.9813440000000004E-3</v>
      </c>
      <c r="Q262" t="s">
        <v>17</v>
      </c>
    </row>
    <row r="263" spans="1:17" x14ac:dyDescent="0.35">
      <c r="A263">
        <v>4</v>
      </c>
      <c r="B263">
        <v>70</v>
      </c>
      <c r="C263">
        <v>1000</v>
      </c>
      <c r="D263">
        <v>2</v>
      </c>
      <c r="E263">
        <v>23619.25805</v>
      </c>
      <c r="F263">
        <v>6517.0185860000001</v>
      </c>
      <c r="G263">
        <v>6725.9951540000002</v>
      </c>
      <c r="H263">
        <v>6774.3552090000003</v>
      </c>
      <c r="I263">
        <v>2044.7103159999999</v>
      </c>
      <c r="J263">
        <v>606.80188980000003</v>
      </c>
      <c r="K263">
        <v>950.37689160000002</v>
      </c>
      <c r="L263">
        <v>4</v>
      </c>
      <c r="M263">
        <v>0.464400331</v>
      </c>
      <c r="O263">
        <v>44</v>
      </c>
      <c r="P263">
        <v>9.0102619999999998E-3</v>
      </c>
      <c r="Q263" t="s">
        <v>17</v>
      </c>
    </row>
    <row r="264" spans="1:17" x14ac:dyDescent="0.35">
      <c r="A264">
        <v>4</v>
      </c>
      <c r="B264">
        <v>70</v>
      </c>
      <c r="C264">
        <v>1000</v>
      </c>
      <c r="D264">
        <v>1</v>
      </c>
      <c r="E264">
        <v>26680.052940000001</v>
      </c>
      <c r="F264">
        <v>5180.7583830000003</v>
      </c>
      <c r="G264">
        <v>9424.4796690000003</v>
      </c>
      <c r="H264">
        <v>9295.0310979999995</v>
      </c>
      <c r="I264">
        <v>1499.0066750000001</v>
      </c>
      <c r="J264">
        <v>606.80188980000003</v>
      </c>
      <c r="K264">
        <v>673.97522730000003</v>
      </c>
      <c r="L264">
        <v>2</v>
      </c>
      <c r="M264">
        <v>0.63719946599999999</v>
      </c>
      <c r="O264">
        <v>83</v>
      </c>
      <c r="P264">
        <v>1.9778230000000001E-3</v>
      </c>
      <c r="Q264" t="s">
        <v>17</v>
      </c>
    </row>
    <row r="265" spans="1:17" x14ac:dyDescent="0.35">
      <c r="A265">
        <v>4</v>
      </c>
      <c r="B265">
        <v>70</v>
      </c>
      <c r="C265">
        <v>1000</v>
      </c>
      <c r="D265">
        <v>2</v>
      </c>
      <c r="E265">
        <v>25887.749810000001</v>
      </c>
      <c r="F265">
        <v>5094.1898950000004</v>
      </c>
      <c r="G265">
        <v>9089.5041490000003</v>
      </c>
      <c r="H265">
        <v>8974.9995930000005</v>
      </c>
      <c r="I265">
        <v>1449.1061580000001</v>
      </c>
      <c r="J265">
        <v>606.80188980000003</v>
      </c>
      <c r="K265">
        <v>673.14812500000005</v>
      </c>
      <c r="L265">
        <v>2</v>
      </c>
      <c r="M265">
        <v>0.61526044300000005</v>
      </c>
      <c r="O265">
        <v>67</v>
      </c>
      <c r="P265">
        <v>2.8098229999999999E-3</v>
      </c>
      <c r="Q265" t="s">
        <v>17</v>
      </c>
    </row>
    <row r="266" spans="1:17" x14ac:dyDescent="0.35">
      <c r="A266">
        <v>4</v>
      </c>
      <c r="B266">
        <v>70</v>
      </c>
      <c r="C266">
        <v>2000</v>
      </c>
      <c r="D266">
        <v>1</v>
      </c>
      <c r="E266">
        <v>25727.399170000001</v>
      </c>
      <c r="F266">
        <v>5068.2868490000001</v>
      </c>
      <c r="G266">
        <v>8956.2171280000002</v>
      </c>
      <c r="H266">
        <v>8925.1972040000001</v>
      </c>
      <c r="I266">
        <v>1497.068685</v>
      </c>
      <c r="J266">
        <v>606.80188980000003</v>
      </c>
      <c r="K266">
        <v>673.82741220000003</v>
      </c>
      <c r="L266">
        <v>2</v>
      </c>
      <c r="M266">
        <v>0.61184635499999995</v>
      </c>
      <c r="O266">
        <v>11</v>
      </c>
      <c r="P266">
        <v>3.8341100000000001E-4</v>
      </c>
      <c r="Q266" t="s">
        <v>17</v>
      </c>
    </row>
    <row r="267" spans="1:17" x14ac:dyDescent="0.35">
      <c r="A267">
        <v>4</v>
      </c>
      <c r="B267">
        <v>70</v>
      </c>
      <c r="C267">
        <v>2000</v>
      </c>
      <c r="D267">
        <v>2</v>
      </c>
      <c r="E267">
        <v>25101.687720000002</v>
      </c>
      <c r="F267">
        <v>5021.4100790000002</v>
      </c>
      <c r="G267">
        <v>8685.1337870000007</v>
      </c>
      <c r="H267">
        <v>8666.0198939999991</v>
      </c>
      <c r="I267">
        <v>1448.4972789999999</v>
      </c>
      <c r="J267">
        <v>606.80188980000003</v>
      </c>
      <c r="K267">
        <v>673.82479620000004</v>
      </c>
      <c r="L267">
        <v>2</v>
      </c>
      <c r="M267">
        <v>0.59407905000000005</v>
      </c>
      <c r="O267">
        <v>36</v>
      </c>
      <c r="P267">
        <v>9.5131710000000008E-3</v>
      </c>
      <c r="Q267" t="s">
        <v>17</v>
      </c>
    </row>
    <row r="268" spans="1:17" x14ac:dyDescent="0.35">
      <c r="A268">
        <v>4</v>
      </c>
      <c r="B268">
        <v>70</v>
      </c>
      <c r="C268">
        <v>2000</v>
      </c>
      <c r="D268">
        <v>1</v>
      </c>
      <c r="E268">
        <v>27431.717909999999</v>
      </c>
      <c r="F268">
        <v>6722.3550539999997</v>
      </c>
      <c r="G268">
        <v>9017.6193220000005</v>
      </c>
      <c r="H268">
        <v>8914.0506150000001</v>
      </c>
      <c r="I268">
        <v>1497.066462</v>
      </c>
      <c r="J268">
        <v>606.80188980000003</v>
      </c>
      <c r="K268">
        <v>673.82457150000005</v>
      </c>
      <c r="L268">
        <v>2</v>
      </c>
      <c r="M268">
        <v>0.61108222599999995</v>
      </c>
      <c r="O268">
        <v>10</v>
      </c>
      <c r="P268">
        <v>9.1949739999999999E-3</v>
      </c>
      <c r="Q268" t="s">
        <v>17</v>
      </c>
    </row>
    <row r="269" spans="1:17" x14ac:dyDescent="0.35">
      <c r="A269">
        <v>4</v>
      </c>
      <c r="B269">
        <v>70</v>
      </c>
      <c r="C269">
        <v>2000</v>
      </c>
      <c r="D269">
        <v>2</v>
      </c>
      <c r="E269">
        <v>26805.720659999999</v>
      </c>
      <c r="F269">
        <v>6553.4470840000004</v>
      </c>
      <c r="G269">
        <v>8773.6346819999999</v>
      </c>
      <c r="H269">
        <v>8745.9948060000006</v>
      </c>
      <c r="I269">
        <v>1450.73089</v>
      </c>
      <c r="J269">
        <v>606.80188980000003</v>
      </c>
      <c r="K269">
        <v>675.11130779999996</v>
      </c>
      <c r="L269">
        <v>2</v>
      </c>
      <c r="M269">
        <v>0.59956154699999997</v>
      </c>
      <c r="O269">
        <v>18</v>
      </c>
      <c r="P269">
        <v>9.4631119999999992E-3</v>
      </c>
      <c r="Q269" t="s">
        <v>17</v>
      </c>
    </row>
    <row r="270" spans="1:17" x14ac:dyDescent="0.35">
      <c r="A270">
        <v>4</v>
      </c>
      <c r="B270">
        <v>70</v>
      </c>
      <c r="C270">
        <v>2000</v>
      </c>
      <c r="D270">
        <v>1</v>
      </c>
      <c r="E270">
        <v>30248.498250000001</v>
      </c>
      <c r="F270">
        <v>8564.9068129999996</v>
      </c>
      <c r="G270">
        <v>9525.1550759999991</v>
      </c>
      <c r="H270">
        <v>9379.0706680000003</v>
      </c>
      <c r="I270">
        <v>1497.6849130000001</v>
      </c>
      <c r="J270">
        <v>606.80188980000003</v>
      </c>
      <c r="K270">
        <v>674.87888699999996</v>
      </c>
      <c r="L270">
        <v>2</v>
      </c>
      <c r="M270">
        <v>0.64296060499999996</v>
      </c>
      <c r="O270">
        <v>28</v>
      </c>
      <c r="P270">
        <v>9.3843250000000007E-3</v>
      </c>
      <c r="Q270" t="s">
        <v>17</v>
      </c>
    </row>
    <row r="271" spans="1:17" x14ac:dyDescent="0.35">
      <c r="A271">
        <v>4</v>
      </c>
      <c r="B271">
        <v>70</v>
      </c>
      <c r="C271">
        <v>2000</v>
      </c>
      <c r="D271">
        <v>2</v>
      </c>
      <c r="E271">
        <v>29362.048930000001</v>
      </c>
      <c r="F271">
        <v>8298.6177520000001</v>
      </c>
      <c r="G271">
        <v>9213.9784359999994</v>
      </c>
      <c r="H271">
        <v>9120.1796670000003</v>
      </c>
      <c r="I271">
        <v>1448.2337279999999</v>
      </c>
      <c r="J271">
        <v>606.80188980000003</v>
      </c>
      <c r="K271">
        <v>674.23745710000003</v>
      </c>
      <c r="L271">
        <v>2</v>
      </c>
      <c r="M271">
        <v>0.62521292900000003</v>
      </c>
      <c r="O271">
        <v>34</v>
      </c>
      <c r="P271">
        <v>7.3661539999999998E-3</v>
      </c>
      <c r="Q271" t="s">
        <v>17</v>
      </c>
    </row>
    <row r="272" spans="1:17" x14ac:dyDescent="0.35">
      <c r="A272">
        <v>4</v>
      </c>
      <c r="B272">
        <v>100</v>
      </c>
      <c r="C272">
        <v>500</v>
      </c>
      <c r="D272">
        <v>1</v>
      </c>
      <c r="E272">
        <v>19670.687089999999</v>
      </c>
      <c r="F272">
        <v>3174.1052119999999</v>
      </c>
      <c r="G272">
        <v>6185.3137489999999</v>
      </c>
      <c r="H272">
        <v>6263.0434219999997</v>
      </c>
      <c r="I272">
        <v>2372.3386399999999</v>
      </c>
      <c r="J272">
        <v>606.80188980000003</v>
      </c>
      <c r="K272">
        <v>1069.0841809999999</v>
      </c>
      <c r="L272">
        <v>5</v>
      </c>
      <c r="M272">
        <v>0.23712888200000001</v>
      </c>
      <c r="O272">
        <v>32</v>
      </c>
      <c r="P272">
        <v>2.635339E-3</v>
      </c>
      <c r="Q272" t="s">
        <v>17</v>
      </c>
    </row>
    <row r="273" spans="1:17" x14ac:dyDescent="0.35">
      <c r="A273">
        <v>4</v>
      </c>
      <c r="B273">
        <v>100</v>
      </c>
      <c r="C273">
        <v>500</v>
      </c>
      <c r="D273">
        <v>2</v>
      </c>
      <c r="E273">
        <v>19356.936099999999</v>
      </c>
      <c r="F273">
        <v>3114.1235230000002</v>
      </c>
      <c r="G273">
        <v>6106.9546309999996</v>
      </c>
      <c r="H273">
        <v>6172.2893940000004</v>
      </c>
      <c r="I273">
        <v>2287.682237</v>
      </c>
      <c r="J273">
        <v>606.80188980000003</v>
      </c>
      <c r="K273">
        <v>1069.084423</v>
      </c>
      <c r="L273">
        <v>5</v>
      </c>
      <c r="M273">
        <v>0.23369278800000001</v>
      </c>
      <c r="O273">
        <v>35</v>
      </c>
      <c r="P273">
        <v>2.9699879999999998E-3</v>
      </c>
      <c r="Q273" t="s">
        <v>17</v>
      </c>
    </row>
    <row r="274" spans="1:17" x14ac:dyDescent="0.35">
      <c r="A274">
        <v>4</v>
      </c>
      <c r="B274">
        <v>100</v>
      </c>
      <c r="C274">
        <v>500</v>
      </c>
      <c r="D274">
        <v>1</v>
      </c>
      <c r="E274">
        <v>20959.259679999999</v>
      </c>
      <c r="F274">
        <v>4241.7555480000001</v>
      </c>
      <c r="G274">
        <v>6304.5322649999998</v>
      </c>
      <c r="H274">
        <v>6377.5040909999998</v>
      </c>
      <c r="I274">
        <v>2362.870582</v>
      </c>
      <c r="J274">
        <v>606.80188980000003</v>
      </c>
      <c r="K274">
        <v>1065.79531</v>
      </c>
      <c r="L274">
        <v>5</v>
      </c>
      <c r="M274">
        <v>0.241462546</v>
      </c>
      <c r="O274">
        <v>41</v>
      </c>
      <c r="P274">
        <v>9.7889710000000005E-3</v>
      </c>
      <c r="Q274" t="s">
        <v>17</v>
      </c>
    </row>
    <row r="275" spans="1:17" x14ac:dyDescent="0.35">
      <c r="A275">
        <v>4</v>
      </c>
      <c r="B275">
        <v>100</v>
      </c>
      <c r="C275">
        <v>500</v>
      </c>
      <c r="D275">
        <v>2</v>
      </c>
      <c r="E275">
        <v>20472.65408</v>
      </c>
      <c r="F275">
        <v>3458.7091059999998</v>
      </c>
      <c r="G275">
        <v>6671.8809650000003</v>
      </c>
      <c r="H275">
        <v>6725.3521609999998</v>
      </c>
      <c r="I275">
        <v>2053.3490299999999</v>
      </c>
      <c r="J275">
        <v>606.80188980000003</v>
      </c>
      <c r="K275">
        <v>956.56092660000002</v>
      </c>
      <c r="L275">
        <v>4</v>
      </c>
      <c r="M275">
        <v>0.254632633</v>
      </c>
      <c r="O275">
        <v>44</v>
      </c>
      <c r="P275">
        <v>7.7963590000000001E-3</v>
      </c>
      <c r="Q275" t="s">
        <v>17</v>
      </c>
    </row>
    <row r="276" spans="1:17" x14ac:dyDescent="0.35">
      <c r="A276">
        <v>4</v>
      </c>
      <c r="B276">
        <v>100</v>
      </c>
      <c r="C276">
        <v>500</v>
      </c>
      <c r="D276">
        <v>1</v>
      </c>
      <c r="E276">
        <v>22752.62515</v>
      </c>
      <c r="F276">
        <v>5150.5238929999996</v>
      </c>
      <c r="G276">
        <v>6936.8344189999998</v>
      </c>
      <c r="H276">
        <v>6979.15398</v>
      </c>
      <c r="I276">
        <v>2124.0976249999999</v>
      </c>
      <c r="J276">
        <v>606.80188980000003</v>
      </c>
      <c r="K276">
        <v>955.21334720000004</v>
      </c>
      <c r="L276">
        <v>4</v>
      </c>
      <c r="M276">
        <v>0.26424197700000002</v>
      </c>
      <c r="O276">
        <v>8</v>
      </c>
      <c r="P276">
        <v>4.2290009999999996E-3</v>
      </c>
      <c r="Q276" t="s">
        <v>17</v>
      </c>
    </row>
    <row r="277" spans="1:17" x14ac:dyDescent="0.35">
      <c r="A277">
        <v>4</v>
      </c>
      <c r="B277">
        <v>100</v>
      </c>
      <c r="C277">
        <v>500</v>
      </c>
      <c r="D277">
        <v>2</v>
      </c>
      <c r="E277">
        <v>22094.487590000001</v>
      </c>
      <c r="F277">
        <v>5102.1369999999997</v>
      </c>
      <c r="G277">
        <v>6667.4365600000001</v>
      </c>
      <c r="H277">
        <v>6710.627555</v>
      </c>
      <c r="I277">
        <v>2052.5967049999999</v>
      </c>
      <c r="J277">
        <v>606.80188980000003</v>
      </c>
      <c r="K277">
        <v>954.88788109999996</v>
      </c>
      <c r="L277">
        <v>4</v>
      </c>
      <c r="M277">
        <v>0.25407513599999998</v>
      </c>
      <c r="O277">
        <v>27</v>
      </c>
      <c r="P277">
        <v>2.5916310000000001E-3</v>
      </c>
      <c r="Q277" t="s">
        <v>17</v>
      </c>
    </row>
    <row r="278" spans="1:17" x14ac:dyDescent="0.35">
      <c r="A278">
        <v>4</v>
      </c>
      <c r="B278">
        <v>100</v>
      </c>
      <c r="C278">
        <v>1000</v>
      </c>
      <c r="D278">
        <v>1</v>
      </c>
      <c r="E278">
        <v>22446.019489999999</v>
      </c>
      <c r="F278">
        <v>5056.3515289999996</v>
      </c>
      <c r="G278">
        <v>6820.001773</v>
      </c>
      <c r="H278">
        <v>6884.4681769999997</v>
      </c>
      <c r="I278">
        <v>2122.4613100000001</v>
      </c>
      <c r="J278">
        <v>606.80188980000003</v>
      </c>
      <c r="K278">
        <v>955.93481180000003</v>
      </c>
      <c r="L278">
        <v>4</v>
      </c>
      <c r="M278">
        <v>0.26065702099999999</v>
      </c>
      <c r="O278">
        <v>17</v>
      </c>
      <c r="P278">
        <v>9.5464290000000004E-3</v>
      </c>
      <c r="Q278" t="s">
        <v>17</v>
      </c>
    </row>
    <row r="279" spans="1:17" x14ac:dyDescent="0.35">
      <c r="A279">
        <v>4</v>
      </c>
      <c r="B279">
        <v>100</v>
      </c>
      <c r="C279">
        <v>1000</v>
      </c>
      <c r="D279">
        <v>2</v>
      </c>
      <c r="E279">
        <v>21993.3001</v>
      </c>
      <c r="F279">
        <v>4956.7232180000001</v>
      </c>
      <c r="G279">
        <v>6685.7941860000001</v>
      </c>
      <c r="H279">
        <v>6740.0476509999999</v>
      </c>
      <c r="I279">
        <v>2050.5602680000002</v>
      </c>
      <c r="J279">
        <v>606.80188980000003</v>
      </c>
      <c r="K279">
        <v>953.37288469999999</v>
      </c>
      <c r="L279">
        <v>4</v>
      </c>
      <c r="M279">
        <v>0.25518902799999998</v>
      </c>
      <c r="O279">
        <v>19</v>
      </c>
      <c r="P279">
        <v>9.1492150000000005E-3</v>
      </c>
      <c r="Q279" t="s">
        <v>17</v>
      </c>
    </row>
    <row r="280" spans="1:17" x14ac:dyDescent="0.35">
      <c r="A280">
        <v>4</v>
      </c>
      <c r="B280">
        <v>100</v>
      </c>
      <c r="C280">
        <v>1000</v>
      </c>
      <c r="D280">
        <v>1</v>
      </c>
      <c r="E280">
        <v>24102.2107</v>
      </c>
      <c r="F280">
        <v>6644.5948079999998</v>
      </c>
      <c r="G280">
        <v>6861.2496170000004</v>
      </c>
      <c r="H280">
        <v>6914.5089459999999</v>
      </c>
      <c r="I280">
        <v>2120.3196290000001</v>
      </c>
      <c r="J280">
        <v>606.80188980000003</v>
      </c>
      <c r="K280">
        <v>954.73581019999995</v>
      </c>
      <c r="L280">
        <v>4</v>
      </c>
      <c r="M280">
        <v>0.261794413</v>
      </c>
      <c r="O280">
        <v>23</v>
      </c>
      <c r="P280">
        <v>8.8933069999999996E-3</v>
      </c>
      <c r="Q280" t="s">
        <v>17</v>
      </c>
    </row>
    <row r="281" spans="1:17" x14ac:dyDescent="0.35">
      <c r="A281">
        <v>4</v>
      </c>
      <c r="B281">
        <v>100</v>
      </c>
      <c r="C281">
        <v>1000</v>
      </c>
      <c r="D281">
        <v>2</v>
      </c>
      <c r="E281">
        <v>23561.342329999999</v>
      </c>
      <c r="F281">
        <v>6577.1495880000002</v>
      </c>
      <c r="G281">
        <v>6656.753573</v>
      </c>
      <c r="H281">
        <v>6713.6893840000002</v>
      </c>
      <c r="I281">
        <v>2049.9337</v>
      </c>
      <c r="J281">
        <v>606.80188980000003</v>
      </c>
      <c r="K281">
        <v>957.01419620000001</v>
      </c>
      <c r="L281">
        <v>4</v>
      </c>
      <c r="M281">
        <v>0.25419106200000002</v>
      </c>
      <c r="O281">
        <v>23</v>
      </c>
      <c r="P281">
        <v>9.4790529999999994E-3</v>
      </c>
      <c r="Q281" t="s">
        <v>17</v>
      </c>
    </row>
    <row r="282" spans="1:17" x14ac:dyDescent="0.35">
      <c r="A282">
        <v>4</v>
      </c>
      <c r="B282">
        <v>100</v>
      </c>
      <c r="C282">
        <v>1000</v>
      </c>
      <c r="D282">
        <v>1</v>
      </c>
      <c r="E282">
        <v>26685.43476</v>
      </c>
      <c r="F282">
        <v>6442.9392269999998</v>
      </c>
      <c r="G282">
        <v>8484.9835189999994</v>
      </c>
      <c r="H282">
        <v>8484.9835189999994</v>
      </c>
      <c r="I282">
        <v>1837.498521</v>
      </c>
      <c r="J282">
        <v>606.80188980000003</v>
      </c>
      <c r="K282">
        <v>828.22808299999997</v>
      </c>
      <c r="L282">
        <v>3</v>
      </c>
      <c r="M282">
        <v>0.32125510200000001</v>
      </c>
      <c r="O282">
        <v>66</v>
      </c>
      <c r="P282">
        <v>6.8699099999999999E-3</v>
      </c>
      <c r="Q282" t="s">
        <v>17</v>
      </c>
    </row>
    <row r="283" spans="1:17" x14ac:dyDescent="0.35">
      <c r="A283">
        <v>4</v>
      </c>
      <c r="B283">
        <v>100</v>
      </c>
      <c r="C283">
        <v>1000</v>
      </c>
      <c r="D283">
        <v>2</v>
      </c>
      <c r="E283">
        <v>25783.217649999999</v>
      </c>
      <c r="F283">
        <v>4996.5538630000001</v>
      </c>
      <c r="G283">
        <v>9028.7997990000003</v>
      </c>
      <c r="H283">
        <v>9028.7997990000003</v>
      </c>
      <c r="I283">
        <v>1449.110105</v>
      </c>
      <c r="J283">
        <v>606.80188980000003</v>
      </c>
      <c r="K283">
        <v>673.15219279999997</v>
      </c>
      <c r="L283">
        <v>2</v>
      </c>
      <c r="M283">
        <v>0.34184485999999997</v>
      </c>
      <c r="O283">
        <v>70</v>
      </c>
      <c r="P283">
        <v>2.219805E-3</v>
      </c>
      <c r="Q283" t="s">
        <v>17</v>
      </c>
    </row>
    <row r="284" spans="1:17" x14ac:dyDescent="0.35">
      <c r="A284">
        <v>4</v>
      </c>
      <c r="B284">
        <v>100</v>
      </c>
      <c r="C284">
        <v>2000</v>
      </c>
      <c r="D284">
        <v>1</v>
      </c>
      <c r="E284">
        <v>25728.357510000002</v>
      </c>
      <c r="F284">
        <v>5072.0024960000001</v>
      </c>
      <c r="G284">
        <v>8923.1456670000007</v>
      </c>
      <c r="H284">
        <v>8955.5161279999993</v>
      </c>
      <c r="I284">
        <v>1497.0665710000001</v>
      </c>
      <c r="J284">
        <v>606.80188980000003</v>
      </c>
      <c r="K284">
        <v>673.82476080000004</v>
      </c>
      <c r="L284">
        <v>2</v>
      </c>
      <c r="M284">
        <v>0.33907022199999998</v>
      </c>
      <c r="O284">
        <v>24</v>
      </c>
      <c r="P284">
        <v>6.8607300000000004E-4</v>
      </c>
      <c r="Q284" t="s">
        <v>17</v>
      </c>
    </row>
    <row r="285" spans="1:17" x14ac:dyDescent="0.35">
      <c r="A285">
        <v>4</v>
      </c>
      <c r="B285">
        <v>100</v>
      </c>
      <c r="C285">
        <v>2000</v>
      </c>
      <c r="D285">
        <v>2</v>
      </c>
      <c r="E285">
        <v>25103.43435</v>
      </c>
      <c r="F285">
        <v>5025.1708049999997</v>
      </c>
      <c r="G285">
        <v>8658.5278689999996</v>
      </c>
      <c r="H285">
        <v>8690.6120219999993</v>
      </c>
      <c r="I285">
        <v>1448.4971720000001</v>
      </c>
      <c r="J285">
        <v>606.80188980000003</v>
      </c>
      <c r="K285">
        <v>673.82458959999997</v>
      </c>
      <c r="L285">
        <v>2</v>
      </c>
      <c r="M285">
        <v>0.32904052700000003</v>
      </c>
      <c r="O285">
        <v>12</v>
      </c>
      <c r="P285">
        <v>7.5347000000000001E-3</v>
      </c>
      <c r="Q285" t="s">
        <v>17</v>
      </c>
    </row>
    <row r="286" spans="1:17" x14ac:dyDescent="0.35">
      <c r="A286">
        <v>4</v>
      </c>
      <c r="B286">
        <v>100</v>
      </c>
      <c r="C286">
        <v>2000</v>
      </c>
      <c r="D286">
        <v>1</v>
      </c>
      <c r="E286">
        <v>27515.04479</v>
      </c>
      <c r="F286">
        <v>6858.6733219999996</v>
      </c>
      <c r="G286">
        <v>8923.1456670000007</v>
      </c>
      <c r="H286">
        <v>8955.5161279999993</v>
      </c>
      <c r="I286">
        <v>1497.072044</v>
      </c>
      <c r="J286">
        <v>606.80188980000003</v>
      </c>
      <c r="K286">
        <v>673.83574420000002</v>
      </c>
      <c r="L286">
        <v>2</v>
      </c>
      <c r="M286">
        <v>0.33907022199999998</v>
      </c>
      <c r="O286">
        <v>36</v>
      </c>
      <c r="P286">
        <v>5.6714469999999996E-3</v>
      </c>
      <c r="Q286" t="s">
        <v>17</v>
      </c>
    </row>
    <row r="287" spans="1:17" x14ac:dyDescent="0.35">
      <c r="A287">
        <v>4</v>
      </c>
      <c r="B287">
        <v>100</v>
      </c>
      <c r="C287">
        <v>2000</v>
      </c>
      <c r="D287">
        <v>2</v>
      </c>
      <c r="E287">
        <v>26812.90986</v>
      </c>
      <c r="F287">
        <v>6562.6476839999996</v>
      </c>
      <c r="G287">
        <v>8747.0287649999991</v>
      </c>
      <c r="H287">
        <v>8770.5869349999994</v>
      </c>
      <c r="I287">
        <v>1450.731761</v>
      </c>
      <c r="J287">
        <v>606.80188980000003</v>
      </c>
      <c r="K287">
        <v>675.11282419999998</v>
      </c>
      <c r="L287">
        <v>2</v>
      </c>
      <c r="M287">
        <v>0.33206850599999999</v>
      </c>
      <c r="O287">
        <v>18</v>
      </c>
      <c r="P287">
        <v>9.9943050000000002E-3</v>
      </c>
      <c r="Q287" t="s">
        <v>17</v>
      </c>
    </row>
    <row r="288" spans="1:17" x14ac:dyDescent="0.35">
      <c r="A288">
        <v>4</v>
      </c>
      <c r="B288">
        <v>100</v>
      </c>
      <c r="C288">
        <v>2000</v>
      </c>
      <c r="D288">
        <v>1</v>
      </c>
      <c r="E288">
        <v>30093.62372</v>
      </c>
      <c r="F288">
        <v>8600.9772489999996</v>
      </c>
      <c r="G288">
        <v>9358.9623850000007</v>
      </c>
      <c r="H288">
        <v>9358.9623850000007</v>
      </c>
      <c r="I288">
        <v>1495.5997990000001</v>
      </c>
      <c r="J288">
        <v>606.80188980000003</v>
      </c>
      <c r="K288">
        <v>672.32001130000003</v>
      </c>
      <c r="L288">
        <v>2</v>
      </c>
      <c r="M288">
        <v>0.35434534499999998</v>
      </c>
      <c r="O288">
        <v>61</v>
      </c>
      <c r="P288">
        <v>6.5908690000000001E-3</v>
      </c>
      <c r="Q288" t="s">
        <v>17</v>
      </c>
    </row>
    <row r="289" spans="1:17" x14ac:dyDescent="0.35">
      <c r="A289">
        <v>4</v>
      </c>
      <c r="B289">
        <v>100</v>
      </c>
      <c r="C289">
        <v>2000</v>
      </c>
      <c r="D289">
        <v>2</v>
      </c>
      <c r="E289">
        <v>29396.750759999999</v>
      </c>
      <c r="F289">
        <v>8410.2350420000002</v>
      </c>
      <c r="G289">
        <v>9126.1178209999998</v>
      </c>
      <c r="H289">
        <v>9126.1178209999998</v>
      </c>
      <c r="I289">
        <v>1451.8146099999999</v>
      </c>
      <c r="J289">
        <v>606.80188980000003</v>
      </c>
      <c r="K289">
        <v>675.66357349999998</v>
      </c>
      <c r="L289">
        <v>2</v>
      </c>
      <c r="M289">
        <v>0.345529476</v>
      </c>
      <c r="O289">
        <v>62</v>
      </c>
      <c r="P289">
        <v>9.1579450000000007E-3</v>
      </c>
      <c r="Q289" t="s">
        <v>17</v>
      </c>
    </row>
    <row r="290" spans="1:17" x14ac:dyDescent="0.35">
      <c r="A290">
        <v>5</v>
      </c>
      <c r="B290">
        <v>10</v>
      </c>
      <c r="C290">
        <v>500</v>
      </c>
      <c r="D290">
        <v>1</v>
      </c>
      <c r="E290">
        <v>20798.119930000001</v>
      </c>
      <c r="F290">
        <v>3812.1205359999999</v>
      </c>
      <c r="G290">
        <v>7312.1468640000003</v>
      </c>
      <c r="H290">
        <v>5283.2938620000004</v>
      </c>
      <c r="I290">
        <v>2586.2663379999999</v>
      </c>
      <c r="J290">
        <v>613.87430119999999</v>
      </c>
      <c r="K290">
        <v>1190.4180329999999</v>
      </c>
      <c r="L290">
        <v>6</v>
      </c>
      <c r="M290">
        <v>0.76180610400000004</v>
      </c>
      <c r="O290">
        <v>23</v>
      </c>
      <c r="P290">
        <v>9.5659460000000005E-3</v>
      </c>
      <c r="Q290" t="s">
        <v>17</v>
      </c>
    </row>
    <row r="291" spans="1:17" x14ac:dyDescent="0.35">
      <c r="A291">
        <v>5</v>
      </c>
      <c r="B291">
        <v>10</v>
      </c>
      <c r="C291">
        <v>500</v>
      </c>
      <c r="D291">
        <v>2</v>
      </c>
      <c r="E291">
        <v>20913.105390000001</v>
      </c>
      <c r="F291">
        <v>3725.6846869999999</v>
      </c>
      <c r="G291">
        <v>7484.9231209999998</v>
      </c>
      <c r="H291">
        <v>5328.5246360000001</v>
      </c>
      <c r="I291">
        <v>2568.9636799999998</v>
      </c>
      <c r="J291">
        <v>613.87430119999999</v>
      </c>
      <c r="K291">
        <v>1191.134969</v>
      </c>
      <c r="L291">
        <v>6</v>
      </c>
      <c r="M291">
        <v>0.76832799799999996</v>
      </c>
      <c r="O291">
        <v>52</v>
      </c>
      <c r="P291">
        <v>8.8099570000000002E-3</v>
      </c>
      <c r="Q291" t="s">
        <v>17</v>
      </c>
    </row>
    <row r="292" spans="1:17" x14ac:dyDescent="0.35">
      <c r="A292">
        <v>5</v>
      </c>
      <c r="B292">
        <v>10</v>
      </c>
      <c r="C292">
        <v>500</v>
      </c>
      <c r="D292">
        <v>1</v>
      </c>
      <c r="E292">
        <v>22107.653119999999</v>
      </c>
      <c r="F292">
        <v>4972.2321620000002</v>
      </c>
      <c r="G292">
        <v>7307.1366470000003</v>
      </c>
      <c r="H292">
        <v>5427.9440800000002</v>
      </c>
      <c r="I292">
        <v>2593.827123</v>
      </c>
      <c r="J292">
        <v>613.87430119999999</v>
      </c>
      <c r="K292">
        <v>1192.638809</v>
      </c>
      <c r="L292">
        <v>6</v>
      </c>
      <c r="M292">
        <v>0.78266343699999996</v>
      </c>
      <c r="O292">
        <v>25</v>
      </c>
      <c r="P292">
        <v>9.0346479999999993E-3</v>
      </c>
      <c r="Q292" t="s">
        <v>17</v>
      </c>
    </row>
    <row r="293" spans="1:17" x14ac:dyDescent="0.35">
      <c r="A293">
        <v>5</v>
      </c>
      <c r="B293">
        <v>10</v>
      </c>
      <c r="C293">
        <v>500</v>
      </c>
      <c r="D293">
        <v>2</v>
      </c>
      <c r="E293">
        <v>21999.893769999999</v>
      </c>
      <c r="F293">
        <v>4271.5939410000001</v>
      </c>
      <c r="G293">
        <v>7898.0459899999996</v>
      </c>
      <c r="H293">
        <v>5802.6738189999996</v>
      </c>
      <c r="I293">
        <v>2333.2944520000001</v>
      </c>
      <c r="J293">
        <v>613.87430119999999</v>
      </c>
      <c r="K293">
        <v>1080.4112620000001</v>
      </c>
      <c r="L293">
        <v>5</v>
      </c>
      <c r="M293">
        <v>0.83669628299999999</v>
      </c>
      <c r="O293">
        <v>42</v>
      </c>
      <c r="P293">
        <v>4.393966E-3</v>
      </c>
      <c r="Q293" t="s">
        <v>17</v>
      </c>
    </row>
    <row r="294" spans="1:17" x14ac:dyDescent="0.35">
      <c r="A294">
        <v>5</v>
      </c>
      <c r="B294">
        <v>10</v>
      </c>
      <c r="C294">
        <v>500</v>
      </c>
      <c r="D294">
        <v>1</v>
      </c>
      <c r="E294">
        <v>24512.149679999999</v>
      </c>
      <c r="F294">
        <v>6641.7644909999999</v>
      </c>
      <c r="G294">
        <v>8137.120011</v>
      </c>
      <c r="H294">
        <v>5665.0120290000004</v>
      </c>
      <c r="I294">
        <v>2364.7035310000001</v>
      </c>
      <c r="J294">
        <v>613.87430119999999</v>
      </c>
      <c r="K294">
        <v>1089.6753180000001</v>
      </c>
      <c r="L294">
        <v>5</v>
      </c>
      <c r="M294">
        <v>0.81684662200000002</v>
      </c>
      <c r="O294">
        <v>32</v>
      </c>
      <c r="P294">
        <v>8.3391019999999993E-3</v>
      </c>
      <c r="Q294" t="s">
        <v>17</v>
      </c>
    </row>
    <row r="295" spans="1:17" x14ac:dyDescent="0.35">
      <c r="A295">
        <v>5</v>
      </c>
      <c r="B295">
        <v>10</v>
      </c>
      <c r="C295">
        <v>500</v>
      </c>
      <c r="D295">
        <v>2</v>
      </c>
      <c r="E295">
        <v>24150.683720000001</v>
      </c>
      <c r="F295">
        <v>6369.7186609999999</v>
      </c>
      <c r="G295">
        <v>7989.4213069999996</v>
      </c>
      <c r="H295">
        <v>5734.5556219999999</v>
      </c>
      <c r="I295">
        <v>2350.6286230000001</v>
      </c>
      <c r="J295">
        <v>613.87430119999999</v>
      </c>
      <c r="K295">
        <v>1092.4852080000001</v>
      </c>
      <c r="L295">
        <v>5</v>
      </c>
      <c r="M295">
        <v>0.82687421800000005</v>
      </c>
      <c r="O295">
        <v>25</v>
      </c>
      <c r="P295">
        <v>3.514035E-3</v>
      </c>
      <c r="Q295" t="s">
        <v>17</v>
      </c>
    </row>
    <row r="296" spans="1:17" x14ac:dyDescent="0.35">
      <c r="A296">
        <v>5</v>
      </c>
      <c r="B296">
        <v>10</v>
      </c>
      <c r="C296">
        <v>1000</v>
      </c>
      <c r="D296">
        <v>1</v>
      </c>
      <c r="E296">
        <v>23799.009770000001</v>
      </c>
      <c r="F296">
        <v>5079.702389</v>
      </c>
      <c r="G296">
        <v>9114.9863810000006</v>
      </c>
      <c r="H296">
        <v>5908.4533760000004</v>
      </c>
      <c r="I296">
        <v>2109.4115919999999</v>
      </c>
      <c r="J296">
        <v>613.87430119999999</v>
      </c>
      <c r="K296">
        <v>972.58172830000001</v>
      </c>
      <c r="L296">
        <v>4</v>
      </c>
      <c r="M296">
        <v>0.85194879700000004</v>
      </c>
      <c r="O296">
        <v>42</v>
      </c>
      <c r="P296">
        <v>3.3337689999999999E-3</v>
      </c>
      <c r="Q296" t="s">
        <v>17</v>
      </c>
    </row>
    <row r="297" spans="1:17" x14ac:dyDescent="0.35">
      <c r="A297">
        <v>5</v>
      </c>
      <c r="B297">
        <v>10</v>
      </c>
      <c r="C297">
        <v>1000</v>
      </c>
      <c r="D297">
        <v>2</v>
      </c>
      <c r="E297">
        <v>23594.912629999999</v>
      </c>
      <c r="F297">
        <v>5019.6931860000004</v>
      </c>
      <c r="G297">
        <v>8795.3673120000003</v>
      </c>
      <c r="H297">
        <v>6083.0197920000001</v>
      </c>
      <c r="I297">
        <v>2106.1375979999998</v>
      </c>
      <c r="J297">
        <v>613.87430119999999</v>
      </c>
      <c r="K297">
        <v>976.82043810000005</v>
      </c>
      <c r="L297">
        <v>4</v>
      </c>
      <c r="M297">
        <v>0.87711979100000004</v>
      </c>
      <c r="O297">
        <v>22</v>
      </c>
      <c r="P297">
        <v>1.4002629999999999E-3</v>
      </c>
      <c r="Q297" t="s">
        <v>17</v>
      </c>
    </row>
    <row r="298" spans="1:17" x14ac:dyDescent="0.35">
      <c r="A298">
        <v>5</v>
      </c>
      <c r="B298">
        <v>10</v>
      </c>
      <c r="C298">
        <v>1000</v>
      </c>
      <c r="D298">
        <v>1</v>
      </c>
      <c r="E298">
        <v>25585.10369</v>
      </c>
      <c r="F298">
        <v>6723.9853830000002</v>
      </c>
      <c r="G298">
        <v>9087.972968</v>
      </c>
      <c r="H298">
        <v>6061.5339210000002</v>
      </c>
      <c r="I298">
        <v>2120.6018039999999</v>
      </c>
      <c r="J298">
        <v>613.87430119999999</v>
      </c>
      <c r="K298">
        <v>977.13530800000001</v>
      </c>
      <c r="L298">
        <v>4</v>
      </c>
      <c r="M298">
        <v>0.87402171100000003</v>
      </c>
      <c r="O298">
        <v>28</v>
      </c>
      <c r="P298">
        <v>4.0050210000000001E-3</v>
      </c>
      <c r="Q298" t="s">
        <v>17</v>
      </c>
    </row>
    <row r="299" spans="1:17" x14ac:dyDescent="0.35">
      <c r="A299">
        <v>5</v>
      </c>
      <c r="B299">
        <v>10</v>
      </c>
      <c r="C299">
        <v>1000</v>
      </c>
      <c r="D299">
        <v>2</v>
      </c>
      <c r="E299">
        <v>25418.517059999998</v>
      </c>
      <c r="F299">
        <v>6630.1294580000003</v>
      </c>
      <c r="G299">
        <v>9070.203109</v>
      </c>
      <c r="H299">
        <v>6039.21108</v>
      </c>
      <c r="I299">
        <v>2093.5513430000001</v>
      </c>
      <c r="J299">
        <v>613.87430119999999</v>
      </c>
      <c r="K299">
        <v>971.54776709999999</v>
      </c>
      <c r="L299">
        <v>4</v>
      </c>
      <c r="M299">
        <v>0.87080294700000005</v>
      </c>
      <c r="O299">
        <v>20</v>
      </c>
      <c r="P299">
        <v>8.6984790000000003E-3</v>
      </c>
      <c r="Q299" t="s">
        <v>17</v>
      </c>
    </row>
    <row r="300" spans="1:17" x14ac:dyDescent="0.35">
      <c r="A300">
        <v>5</v>
      </c>
      <c r="B300">
        <v>10</v>
      </c>
      <c r="C300">
        <v>1000</v>
      </c>
      <c r="D300">
        <v>1</v>
      </c>
      <c r="E300">
        <v>28700.09576</v>
      </c>
      <c r="F300">
        <v>8308.4385820000007</v>
      </c>
      <c r="G300">
        <v>10296.0602</v>
      </c>
      <c r="H300">
        <v>6409.6735600000002</v>
      </c>
      <c r="I300">
        <v>2101.308301</v>
      </c>
      <c r="J300">
        <v>613.87430119999999</v>
      </c>
      <c r="K300">
        <v>970.74081769999998</v>
      </c>
      <c r="L300">
        <v>4</v>
      </c>
      <c r="M300">
        <v>0.92422049100000003</v>
      </c>
      <c r="O300">
        <v>64</v>
      </c>
      <c r="P300">
        <v>3.3817959999999998E-3</v>
      </c>
      <c r="Q300" t="s">
        <v>17</v>
      </c>
    </row>
    <row r="301" spans="1:17" x14ac:dyDescent="0.35">
      <c r="A301">
        <v>5</v>
      </c>
      <c r="B301">
        <v>10</v>
      </c>
      <c r="C301">
        <v>1000</v>
      </c>
      <c r="D301">
        <v>2</v>
      </c>
      <c r="E301">
        <v>28396.203219999999</v>
      </c>
      <c r="F301">
        <v>8157.8334480000003</v>
      </c>
      <c r="G301">
        <v>10166.21622</v>
      </c>
      <c r="H301">
        <v>6387.4134800000002</v>
      </c>
      <c r="I301">
        <v>2096.5891849999998</v>
      </c>
      <c r="J301">
        <v>613.87430119999999</v>
      </c>
      <c r="K301">
        <v>974.27658499999995</v>
      </c>
      <c r="L301">
        <v>4</v>
      </c>
      <c r="M301">
        <v>0.92101077600000003</v>
      </c>
      <c r="O301">
        <v>75</v>
      </c>
      <c r="P301">
        <v>6.7952619999999998E-3</v>
      </c>
      <c r="Q301" t="s">
        <v>17</v>
      </c>
    </row>
    <row r="302" spans="1:17" x14ac:dyDescent="0.35">
      <c r="A302">
        <v>5</v>
      </c>
      <c r="B302">
        <v>10</v>
      </c>
      <c r="C302">
        <v>2000</v>
      </c>
      <c r="D302">
        <v>1</v>
      </c>
      <c r="E302">
        <v>27938.878079999999</v>
      </c>
      <c r="F302">
        <v>7500.0229019999997</v>
      </c>
      <c r="G302">
        <v>10787.08224</v>
      </c>
      <c r="H302">
        <v>6350.1452730000001</v>
      </c>
      <c r="I302">
        <v>1840.127172</v>
      </c>
      <c r="J302">
        <v>613.87430119999999</v>
      </c>
      <c r="K302">
        <v>847.62619359999997</v>
      </c>
      <c r="L302">
        <v>3</v>
      </c>
      <c r="M302">
        <v>0.915637017</v>
      </c>
      <c r="O302">
        <v>32</v>
      </c>
      <c r="P302">
        <v>2.0778329999999999E-3</v>
      </c>
      <c r="Q302" t="s">
        <v>17</v>
      </c>
    </row>
    <row r="303" spans="1:17" x14ac:dyDescent="0.35">
      <c r="A303">
        <v>5</v>
      </c>
      <c r="B303">
        <v>10</v>
      </c>
      <c r="C303">
        <v>2000</v>
      </c>
      <c r="D303">
        <v>2</v>
      </c>
      <c r="E303">
        <v>27699.788329999999</v>
      </c>
      <c r="F303">
        <v>7451.4157070000001</v>
      </c>
      <c r="G303">
        <v>10634.757019999999</v>
      </c>
      <c r="H303">
        <v>6331.1676559999996</v>
      </c>
      <c r="I303">
        <v>1822.3591630000001</v>
      </c>
      <c r="J303">
        <v>613.87430119999999</v>
      </c>
      <c r="K303">
        <v>846.21448190000001</v>
      </c>
      <c r="L303">
        <v>3</v>
      </c>
      <c r="M303">
        <v>0.912900606</v>
      </c>
      <c r="O303">
        <v>28</v>
      </c>
      <c r="P303">
        <v>9.3184730000000007E-3</v>
      </c>
      <c r="Q303" t="s">
        <v>17</v>
      </c>
    </row>
    <row r="304" spans="1:17" x14ac:dyDescent="0.35">
      <c r="A304">
        <v>5</v>
      </c>
      <c r="B304">
        <v>10</v>
      </c>
      <c r="C304">
        <v>2000</v>
      </c>
      <c r="D304">
        <v>1</v>
      </c>
      <c r="E304">
        <v>30576.90006</v>
      </c>
      <c r="F304">
        <v>10091.415730000001</v>
      </c>
      <c r="G304">
        <v>10852.71423</v>
      </c>
      <c r="H304">
        <v>6340.0163940000002</v>
      </c>
      <c r="I304">
        <v>1834.3298970000001</v>
      </c>
      <c r="J304">
        <v>613.87430119999999</v>
      </c>
      <c r="K304">
        <v>844.54951140000003</v>
      </c>
      <c r="L304">
        <v>3</v>
      </c>
      <c r="M304">
        <v>0.91417651899999997</v>
      </c>
      <c r="O304">
        <v>39</v>
      </c>
      <c r="P304">
        <v>8.9211069999999993E-3</v>
      </c>
      <c r="Q304" t="s">
        <v>17</v>
      </c>
    </row>
    <row r="305" spans="1:17" x14ac:dyDescent="0.35">
      <c r="A305">
        <v>5</v>
      </c>
      <c r="B305">
        <v>10</v>
      </c>
      <c r="C305">
        <v>2000</v>
      </c>
      <c r="D305">
        <v>2</v>
      </c>
      <c r="E305">
        <v>30014.369760000001</v>
      </c>
      <c r="F305">
        <v>7486.2693170000002</v>
      </c>
      <c r="G305">
        <v>13293.60325</v>
      </c>
      <c r="H305">
        <v>6452.5381829999997</v>
      </c>
      <c r="I305">
        <v>1480.95263</v>
      </c>
      <c r="J305">
        <v>613.87430119999999</v>
      </c>
      <c r="K305">
        <v>687.13207090000003</v>
      </c>
      <c r="L305">
        <v>2</v>
      </c>
      <c r="M305">
        <v>0.93040120500000001</v>
      </c>
      <c r="O305">
        <v>31</v>
      </c>
      <c r="P305">
        <v>7.2117789999999998E-3</v>
      </c>
      <c r="Q305" t="s">
        <v>17</v>
      </c>
    </row>
    <row r="306" spans="1:17" x14ac:dyDescent="0.35">
      <c r="A306">
        <v>5</v>
      </c>
      <c r="B306">
        <v>10</v>
      </c>
      <c r="C306">
        <v>2000</v>
      </c>
      <c r="D306">
        <v>1</v>
      </c>
      <c r="E306">
        <v>34341.656089999997</v>
      </c>
      <c r="F306">
        <v>10359.406800000001</v>
      </c>
      <c r="G306">
        <v>14452.428599999999</v>
      </c>
      <c r="H306">
        <v>6734.9991550000004</v>
      </c>
      <c r="I306">
        <v>1492.2957200000001</v>
      </c>
      <c r="J306">
        <v>613.87430119999999</v>
      </c>
      <c r="K306">
        <v>688.65151060000005</v>
      </c>
      <c r="L306">
        <v>2</v>
      </c>
      <c r="M306">
        <v>0.97112967800000005</v>
      </c>
      <c r="O306">
        <v>97</v>
      </c>
      <c r="P306">
        <v>2.2848569999999999E-3</v>
      </c>
      <c r="Q306" t="s">
        <v>17</v>
      </c>
    </row>
    <row r="307" spans="1:17" x14ac:dyDescent="0.35">
      <c r="A307">
        <v>5</v>
      </c>
      <c r="B307">
        <v>10</v>
      </c>
      <c r="C307">
        <v>2000</v>
      </c>
      <c r="D307">
        <v>2</v>
      </c>
      <c r="E307">
        <v>33871.429490000002</v>
      </c>
      <c r="F307">
        <v>10431.748380000001</v>
      </c>
      <c r="G307">
        <v>13997.00597</v>
      </c>
      <c r="H307">
        <v>6658.3897989999996</v>
      </c>
      <c r="I307">
        <v>1482.1414159999999</v>
      </c>
      <c r="J307">
        <v>613.87430119999999</v>
      </c>
      <c r="K307">
        <v>688.26962709999998</v>
      </c>
      <c r="L307">
        <v>2</v>
      </c>
      <c r="M307">
        <v>0.96008325999999999</v>
      </c>
      <c r="O307">
        <v>50</v>
      </c>
      <c r="P307">
        <v>4.7108530000000001E-3</v>
      </c>
      <c r="Q307" t="s">
        <v>17</v>
      </c>
    </row>
    <row r="308" spans="1:17" x14ac:dyDescent="0.35">
      <c r="A308">
        <v>5</v>
      </c>
      <c r="B308">
        <v>40</v>
      </c>
      <c r="C308">
        <v>500</v>
      </c>
      <c r="D308">
        <v>1</v>
      </c>
      <c r="E308">
        <v>20265.790700000001</v>
      </c>
      <c r="F308">
        <v>3742.8376720000001</v>
      </c>
      <c r="G308">
        <v>6078.3955839999999</v>
      </c>
      <c r="H308">
        <v>6043.6366639999997</v>
      </c>
      <c r="I308">
        <v>2594.0971690000001</v>
      </c>
      <c r="J308">
        <v>613.87430119999999</v>
      </c>
      <c r="K308">
        <v>1192.9493070000001</v>
      </c>
      <c r="L308">
        <v>6</v>
      </c>
      <c r="M308">
        <v>0.55209117299999999</v>
      </c>
      <c r="O308">
        <v>92</v>
      </c>
      <c r="P308">
        <v>7.275442E-3</v>
      </c>
      <c r="Q308" t="s">
        <v>17</v>
      </c>
    </row>
    <row r="309" spans="1:17" x14ac:dyDescent="0.35">
      <c r="A309">
        <v>5</v>
      </c>
      <c r="B309">
        <v>40</v>
      </c>
      <c r="C309">
        <v>500</v>
      </c>
      <c r="D309">
        <v>2</v>
      </c>
      <c r="E309">
        <v>20433.913659999998</v>
      </c>
      <c r="F309">
        <v>3101.5450999999998</v>
      </c>
      <c r="G309">
        <v>6663.6775340000004</v>
      </c>
      <c r="H309">
        <v>6630.1895080000004</v>
      </c>
      <c r="I309">
        <v>2338.1841519999998</v>
      </c>
      <c r="J309">
        <v>613.87430119999999</v>
      </c>
      <c r="K309">
        <v>1086.4430649999999</v>
      </c>
      <c r="L309">
        <v>5</v>
      </c>
      <c r="M309">
        <v>0.60567325699999996</v>
      </c>
      <c r="O309">
        <v>68</v>
      </c>
      <c r="P309">
        <v>8.1232030000000007E-3</v>
      </c>
      <c r="Q309" t="s">
        <v>17</v>
      </c>
    </row>
    <row r="310" spans="1:17" x14ac:dyDescent="0.35">
      <c r="A310">
        <v>5</v>
      </c>
      <c r="B310">
        <v>40</v>
      </c>
      <c r="C310">
        <v>500</v>
      </c>
      <c r="D310">
        <v>1</v>
      </c>
      <c r="E310">
        <v>21418.262180000002</v>
      </c>
      <c r="F310">
        <v>4220.6203159999995</v>
      </c>
      <c r="G310">
        <v>6658.4071910000002</v>
      </c>
      <c r="H310">
        <v>6485.0099959999998</v>
      </c>
      <c r="I310">
        <v>2356.3443000000002</v>
      </c>
      <c r="J310">
        <v>613.87430119999999</v>
      </c>
      <c r="K310">
        <v>1084.0060739999999</v>
      </c>
      <c r="L310">
        <v>5</v>
      </c>
      <c r="M310">
        <v>0.59241098999999997</v>
      </c>
      <c r="O310">
        <v>29</v>
      </c>
      <c r="P310">
        <v>9.4847630000000002E-3</v>
      </c>
      <c r="Q310" t="s">
        <v>17</v>
      </c>
    </row>
    <row r="311" spans="1:17" x14ac:dyDescent="0.35">
      <c r="A311">
        <v>5</v>
      </c>
      <c r="B311">
        <v>40</v>
      </c>
      <c r="C311">
        <v>500</v>
      </c>
      <c r="D311">
        <v>2</v>
      </c>
      <c r="E311">
        <v>21369.782500000001</v>
      </c>
      <c r="F311">
        <v>4071.2987010000002</v>
      </c>
      <c r="G311">
        <v>6635.0435950000001</v>
      </c>
      <c r="H311">
        <v>6613.7664750000004</v>
      </c>
      <c r="I311">
        <v>2346.6889740000001</v>
      </c>
      <c r="J311">
        <v>613.87430119999999</v>
      </c>
      <c r="K311">
        <v>1089.110455</v>
      </c>
      <c r="L311">
        <v>5</v>
      </c>
      <c r="M311">
        <v>0.60417299999999996</v>
      </c>
      <c r="O311">
        <v>29</v>
      </c>
      <c r="P311">
        <v>5.9134770000000003E-3</v>
      </c>
      <c r="Q311" t="s">
        <v>17</v>
      </c>
    </row>
    <row r="312" spans="1:17" x14ac:dyDescent="0.35">
      <c r="A312">
        <v>5</v>
      </c>
      <c r="B312">
        <v>40</v>
      </c>
      <c r="C312">
        <v>500</v>
      </c>
      <c r="D312">
        <v>1</v>
      </c>
      <c r="E312">
        <v>23447.865559999998</v>
      </c>
      <c r="F312">
        <v>5225.7761899999996</v>
      </c>
      <c r="G312">
        <v>7374.336378</v>
      </c>
      <c r="H312">
        <v>7138.8875829999997</v>
      </c>
      <c r="I312">
        <v>2118.6561150000002</v>
      </c>
      <c r="J312">
        <v>613.87430119999999</v>
      </c>
      <c r="K312">
        <v>976.33499610000001</v>
      </c>
      <c r="L312">
        <v>4</v>
      </c>
      <c r="M312">
        <v>0.65214324400000001</v>
      </c>
      <c r="O312">
        <v>74</v>
      </c>
      <c r="P312">
        <v>3.3952869999999999E-3</v>
      </c>
      <c r="Q312" t="s">
        <v>17</v>
      </c>
    </row>
    <row r="313" spans="1:17" x14ac:dyDescent="0.35">
      <c r="A313">
        <v>5</v>
      </c>
      <c r="B313">
        <v>40</v>
      </c>
      <c r="C313">
        <v>500</v>
      </c>
      <c r="D313">
        <v>2</v>
      </c>
      <c r="E313">
        <v>23340.691849999999</v>
      </c>
      <c r="F313">
        <v>5045.0824730000004</v>
      </c>
      <c r="G313">
        <v>7470.4482209999996</v>
      </c>
      <c r="H313">
        <v>7159.5609750000003</v>
      </c>
      <c r="I313">
        <v>2084.8258820000001</v>
      </c>
      <c r="J313">
        <v>613.87430119999999</v>
      </c>
      <c r="K313">
        <v>966.89999509999996</v>
      </c>
      <c r="L313">
        <v>4</v>
      </c>
      <c r="M313">
        <v>0.65403177599999995</v>
      </c>
      <c r="O313">
        <v>46</v>
      </c>
      <c r="P313">
        <v>7.835247E-3</v>
      </c>
      <c r="Q313" t="s">
        <v>17</v>
      </c>
    </row>
    <row r="314" spans="1:17" x14ac:dyDescent="0.35">
      <c r="A314">
        <v>5</v>
      </c>
      <c r="B314">
        <v>40</v>
      </c>
      <c r="C314">
        <v>1000</v>
      </c>
      <c r="D314">
        <v>1</v>
      </c>
      <c r="E314">
        <v>23067.867289999998</v>
      </c>
      <c r="F314">
        <v>5060.3124120000002</v>
      </c>
      <c r="G314">
        <v>7214.5588850000004</v>
      </c>
      <c r="H314">
        <v>7085.2061979999999</v>
      </c>
      <c r="I314">
        <v>2117.7153469999998</v>
      </c>
      <c r="J314">
        <v>613.87430119999999</v>
      </c>
      <c r="K314">
        <v>976.20015069999999</v>
      </c>
      <c r="L314">
        <v>4</v>
      </c>
      <c r="M314">
        <v>0.64723940599999996</v>
      </c>
      <c r="O314">
        <v>60</v>
      </c>
      <c r="P314">
        <v>4.04003E-3</v>
      </c>
      <c r="Q314" t="s">
        <v>17</v>
      </c>
    </row>
    <row r="315" spans="1:17" x14ac:dyDescent="0.35">
      <c r="A315">
        <v>5</v>
      </c>
      <c r="B315">
        <v>40</v>
      </c>
      <c r="C315">
        <v>1000</v>
      </c>
      <c r="D315">
        <v>2</v>
      </c>
      <c r="E315">
        <v>23143.15727</v>
      </c>
      <c r="F315">
        <v>4938.5037240000001</v>
      </c>
      <c r="G315">
        <v>7371.1430360000004</v>
      </c>
      <c r="H315">
        <v>7167.5195299999996</v>
      </c>
      <c r="I315">
        <v>2083.8632259999999</v>
      </c>
      <c r="J315">
        <v>613.87430119999999</v>
      </c>
      <c r="K315">
        <v>968.25344829999995</v>
      </c>
      <c r="L315">
        <v>4</v>
      </c>
      <c r="M315">
        <v>0.65475879599999998</v>
      </c>
      <c r="O315">
        <v>58</v>
      </c>
      <c r="P315">
        <v>9.4901959999999994E-3</v>
      </c>
      <c r="Q315" t="s">
        <v>17</v>
      </c>
    </row>
    <row r="316" spans="1:17" x14ac:dyDescent="0.35">
      <c r="A316">
        <v>5</v>
      </c>
      <c r="B316">
        <v>40</v>
      </c>
      <c r="C316">
        <v>1000</v>
      </c>
      <c r="D316">
        <v>1</v>
      </c>
      <c r="E316">
        <v>24837.174900000002</v>
      </c>
      <c r="F316">
        <v>5154.4224249999997</v>
      </c>
      <c r="G316">
        <v>8604.0227730000006</v>
      </c>
      <c r="H316">
        <v>7821.4326389999997</v>
      </c>
      <c r="I316">
        <v>1808.356736</v>
      </c>
      <c r="J316">
        <v>613.87430119999999</v>
      </c>
      <c r="K316">
        <v>835.06602799999996</v>
      </c>
      <c r="L316">
        <v>3</v>
      </c>
      <c r="M316">
        <v>0.71449429600000003</v>
      </c>
      <c r="O316">
        <v>45</v>
      </c>
      <c r="P316">
        <v>8.904538E-3</v>
      </c>
      <c r="Q316" t="s">
        <v>17</v>
      </c>
    </row>
    <row r="317" spans="1:17" x14ac:dyDescent="0.35">
      <c r="A317">
        <v>5</v>
      </c>
      <c r="B317">
        <v>40</v>
      </c>
      <c r="C317">
        <v>1000</v>
      </c>
      <c r="D317">
        <v>2</v>
      </c>
      <c r="E317">
        <v>24500.178250000001</v>
      </c>
      <c r="F317">
        <v>5197.2121150000003</v>
      </c>
      <c r="G317">
        <v>8178.2481939999998</v>
      </c>
      <c r="H317">
        <v>7838.9987220000003</v>
      </c>
      <c r="I317">
        <v>1823.7608809999999</v>
      </c>
      <c r="J317">
        <v>613.87430119999999</v>
      </c>
      <c r="K317">
        <v>848.08403810000004</v>
      </c>
      <c r="L317">
        <v>3</v>
      </c>
      <c r="M317">
        <v>0.71609897199999994</v>
      </c>
      <c r="O317">
        <v>50</v>
      </c>
      <c r="P317">
        <v>6.9710229999999998E-3</v>
      </c>
      <c r="Q317" t="s">
        <v>17</v>
      </c>
    </row>
    <row r="318" spans="1:17" x14ac:dyDescent="0.35">
      <c r="A318">
        <v>5</v>
      </c>
      <c r="B318">
        <v>40</v>
      </c>
      <c r="C318">
        <v>1000</v>
      </c>
      <c r="D318">
        <v>1</v>
      </c>
      <c r="E318">
        <v>27252.53226</v>
      </c>
      <c r="F318">
        <v>6332.7935509999998</v>
      </c>
      <c r="G318">
        <v>9227.7603060000001</v>
      </c>
      <c r="H318">
        <v>8426.7435249999999</v>
      </c>
      <c r="I318">
        <v>1813.72288</v>
      </c>
      <c r="J318">
        <v>613.87430119999999</v>
      </c>
      <c r="K318">
        <v>837.637698</v>
      </c>
      <c r="L318">
        <v>3</v>
      </c>
      <c r="M318">
        <v>0.76978994199999995</v>
      </c>
      <c r="O318">
        <v>160</v>
      </c>
      <c r="P318">
        <v>9.5809020000000005E-3</v>
      </c>
      <c r="Q318" t="s">
        <v>17</v>
      </c>
    </row>
    <row r="319" spans="1:17" x14ac:dyDescent="0.35">
      <c r="A319">
        <v>5</v>
      </c>
      <c r="B319">
        <v>40</v>
      </c>
      <c r="C319">
        <v>1000</v>
      </c>
      <c r="D319">
        <v>2</v>
      </c>
      <c r="E319">
        <v>26953.834589999999</v>
      </c>
      <c r="F319">
        <v>6355.8943520000003</v>
      </c>
      <c r="G319">
        <v>9030.0825769999992</v>
      </c>
      <c r="H319">
        <v>8300.370218</v>
      </c>
      <c r="I319">
        <v>1812.1027079999999</v>
      </c>
      <c r="J319">
        <v>613.87430119999999</v>
      </c>
      <c r="K319">
        <v>841.51043049999998</v>
      </c>
      <c r="L319">
        <v>3</v>
      </c>
      <c r="M319">
        <v>0.75824563700000003</v>
      </c>
      <c r="O319">
        <v>148</v>
      </c>
      <c r="P319">
        <v>9.193728E-3</v>
      </c>
      <c r="Q319" t="s">
        <v>17</v>
      </c>
    </row>
    <row r="320" spans="1:17" x14ac:dyDescent="0.35">
      <c r="A320">
        <v>5</v>
      </c>
      <c r="B320">
        <v>40</v>
      </c>
      <c r="C320">
        <v>2000</v>
      </c>
      <c r="D320">
        <v>1</v>
      </c>
      <c r="E320">
        <v>26139.769690000001</v>
      </c>
      <c r="F320">
        <v>5018.4687370000001</v>
      </c>
      <c r="G320">
        <v>9804.6156050000009</v>
      </c>
      <c r="H320">
        <v>8520.8068079999994</v>
      </c>
      <c r="I320">
        <v>1492.6826490000001</v>
      </c>
      <c r="J320">
        <v>613.87430119999999</v>
      </c>
      <c r="K320">
        <v>689.32159039999999</v>
      </c>
      <c r="L320">
        <v>2</v>
      </c>
      <c r="M320">
        <v>0.77838269999999998</v>
      </c>
      <c r="O320">
        <v>34</v>
      </c>
      <c r="P320">
        <v>1.8606930000000001E-3</v>
      </c>
      <c r="Q320" t="s">
        <v>17</v>
      </c>
    </row>
    <row r="321" spans="1:17" x14ac:dyDescent="0.35">
      <c r="A321">
        <v>5</v>
      </c>
      <c r="B321">
        <v>40</v>
      </c>
      <c r="C321">
        <v>2000</v>
      </c>
      <c r="D321">
        <v>2</v>
      </c>
      <c r="E321">
        <v>25874.46704</v>
      </c>
      <c r="F321">
        <v>4993.597049</v>
      </c>
      <c r="G321">
        <v>9538.8456850000002</v>
      </c>
      <c r="H321">
        <v>8549.1990970000006</v>
      </c>
      <c r="I321">
        <v>1488.969609</v>
      </c>
      <c r="J321">
        <v>613.87430119999999</v>
      </c>
      <c r="K321">
        <v>689.9812938</v>
      </c>
      <c r="L321">
        <v>2</v>
      </c>
      <c r="M321">
        <v>0.78097635899999995</v>
      </c>
      <c r="O321">
        <v>36</v>
      </c>
      <c r="P321">
        <v>9.126927E-3</v>
      </c>
      <c r="Q321" t="s">
        <v>17</v>
      </c>
    </row>
    <row r="322" spans="1:17" x14ac:dyDescent="0.35">
      <c r="A322">
        <v>5</v>
      </c>
      <c r="B322">
        <v>40</v>
      </c>
      <c r="C322">
        <v>2000</v>
      </c>
      <c r="D322">
        <v>1</v>
      </c>
      <c r="E322">
        <v>27922.866580000002</v>
      </c>
      <c r="F322">
        <v>6678.2415810000002</v>
      </c>
      <c r="G322">
        <v>9956.7716560000008</v>
      </c>
      <c r="H322">
        <v>8488.9344149999997</v>
      </c>
      <c r="I322">
        <v>1495.415023</v>
      </c>
      <c r="J322">
        <v>613.87430119999999</v>
      </c>
      <c r="K322">
        <v>689.62959880000005</v>
      </c>
      <c r="L322">
        <v>2</v>
      </c>
      <c r="M322">
        <v>0.77547113099999998</v>
      </c>
      <c r="O322">
        <v>36</v>
      </c>
      <c r="P322">
        <v>9.4460059999999998E-3</v>
      </c>
      <c r="Q322" t="s">
        <v>17</v>
      </c>
    </row>
    <row r="323" spans="1:17" x14ac:dyDescent="0.35">
      <c r="A323">
        <v>5</v>
      </c>
      <c r="B323">
        <v>40</v>
      </c>
      <c r="C323">
        <v>2000</v>
      </c>
      <c r="D323">
        <v>2</v>
      </c>
      <c r="E323">
        <v>27589.19383</v>
      </c>
      <c r="F323">
        <v>6526.0500670000001</v>
      </c>
      <c r="G323">
        <v>9783.9578010000005</v>
      </c>
      <c r="H323">
        <v>8495.5236079999995</v>
      </c>
      <c r="I323">
        <v>1482.295758</v>
      </c>
      <c r="J323">
        <v>613.87430119999999</v>
      </c>
      <c r="K323">
        <v>687.49229879999996</v>
      </c>
      <c r="L323">
        <v>2</v>
      </c>
      <c r="M323">
        <v>0.77607305900000001</v>
      </c>
      <c r="O323">
        <v>40</v>
      </c>
      <c r="P323">
        <v>6.2988310000000004E-3</v>
      </c>
      <c r="Q323" t="s">
        <v>17</v>
      </c>
    </row>
    <row r="324" spans="1:17" x14ac:dyDescent="0.35">
      <c r="A324">
        <v>5</v>
      </c>
      <c r="B324">
        <v>40</v>
      </c>
      <c r="C324">
        <v>2000</v>
      </c>
      <c r="D324">
        <v>1</v>
      </c>
      <c r="E324">
        <v>30529.374749999999</v>
      </c>
      <c r="F324">
        <v>6667.1756859999996</v>
      </c>
      <c r="G324">
        <v>12290.42388</v>
      </c>
      <c r="H324">
        <v>9404.6855300000007</v>
      </c>
      <c r="I324">
        <v>1062.8971859999999</v>
      </c>
      <c r="J324">
        <v>613.87430119999999</v>
      </c>
      <c r="K324">
        <v>490.31816780000003</v>
      </c>
      <c r="L324">
        <v>1</v>
      </c>
      <c r="M324">
        <v>0.85912576100000004</v>
      </c>
      <c r="O324">
        <v>58</v>
      </c>
      <c r="P324">
        <v>6.4300520000000003E-3</v>
      </c>
      <c r="Q324" t="s">
        <v>17</v>
      </c>
    </row>
    <row r="325" spans="1:17" x14ac:dyDescent="0.35">
      <c r="A325">
        <v>5</v>
      </c>
      <c r="B325">
        <v>40</v>
      </c>
      <c r="C325">
        <v>2000</v>
      </c>
      <c r="D325">
        <v>2</v>
      </c>
      <c r="E325">
        <v>30282.323250000001</v>
      </c>
      <c r="F325">
        <v>6519.4125249999997</v>
      </c>
      <c r="G325">
        <v>12135.59468</v>
      </c>
      <c r="H325">
        <v>9469.8051219999998</v>
      </c>
      <c r="I325">
        <v>1053.2930490000001</v>
      </c>
      <c r="J325">
        <v>613.87430119999999</v>
      </c>
      <c r="K325">
        <v>490.34357299999999</v>
      </c>
      <c r="L325">
        <v>1</v>
      </c>
      <c r="M325">
        <v>0.86507447599999998</v>
      </c>
      <c r="O325">
        <v>77</v>
      </c>
      <c r="P325">
        <v>6.9092229999999999E-3</v>
      </c>
      <c r="Q325" t="s">
        <v>17</v>
      </c>
    </row>
    <row r="326" spans="1:17" x14ac:dyDescent="0.35">
      <c r="A326">
        <v>5</v>
      </c>
      <c r="B326">
        <v>70</v>
      </c>
      <c r="C326">
        <v>500</v>
      </c>
      <c r="D326">
        <v>1</v>
      </c>
      <c r="E326">
        <v>20328.68722</v>
      </c>
      <c r="F326">
        <v>3798.1074180000001</v>
      </c>
      <c r="G326">
        <v>6013.8908170000004</v>
      </c>
      <c r="H326">
        <v>6111.6857</v>
      </c>
      <c r="I326">
        <v>2595.897383</v>
      </c>
      <c r="J326">
        <v>613.87430119999999</v>
      </c>
      <c r="K326">
        <v>1195.231603</v>
      </c>
      <c r="L326">
        <v>6</v>
      </c>
      <c r="M326">
        <v>0.41645798099999998</v>
      </c>
      <c r="O326">
        <v>50</v>
      </c>
      <c r="P326">
        <v>5.5412090000000001E-3</v>
      </c>
      <c r="Q326" t="s">
        <v>17</v>
      </c>
    </row>
    <row r="327" spans="1:17" x14ac:dyDescent="0.35">
      <c r="A327">
        <v>5</v>
      </c>
      <c r="B327">
        <v>70</v>
      </c>
      <c r="C327">
        <v>500</v>
      </c>
      <c r="D327">
        <v>2</v>
      </c>
      <c r="E327">
        <v>20478.63031</v>
      </c>
      <c r="F327">
        <v>3140.5710560000002</v>
      </c>
      <c r="G327">
        <v>6624.2137439999997</v>
      </c>
      <c r="H327">
        <v>6685.053981</v>
      </c>
      <c r="I327">
        <v>2334.838984</v>
      </c>
      <c r="J327">
        <v>613.87430119999999</v>
      </c>
      <c r="K327">
        <v>1080.0782389999999</v>
      </c>
      <c r="L327">
        <v>5</v>
      </c>
      <c r="M327">
        <v>0.45552801999999998</v>
      </c>
      <c r="O327">
        <v>57</v>
      </c>
      <c r="P327">
        <v>8.9075509999999997E-3</v>
      </c>
      <c r="Q327" t="s">
        <v>17</v>
      </c>
    </row>
    <row r="328" spans="1:17" x14ac:dyDescent="0.35">
      <c r="A328">
        <v>5</v>
      </c>
      <c r="B328">
        <v>70</v>
      </c>
      <c r="C328">
        <v>500</v>
      </c>
      <c r="D328">
        <v>1</v>
      </c>
      <c r="E328">
        <v>21476.527590000002</v>
      </c>
      <c r="F328">
        <v>4265.5047960000002</v>
      </c>
      <c r="G328">
        <v>6542.9521800000002</v>
      </c>
      <c r="H328">
        <v>6604.5838629999998</v>
      </c>
      <c r="I328">
        <v>2361.8150879999998</v>
      </c>
      <c r="J328">
        <v>613.87430119999999</v>
      </c>
      <c r="K328">
        <v>1087.7973629999999</v>
      </c>
      <c r="L328">
        <v>5</v>
      </c>
      <c r="M328">
        <v>0.45004468399999997</v>
      </c>
      <c r="O328">
        <v>33</v>
      </c>
      <c r="P328">
        <v>5.4960479999999999E-3</v>
      </c>
      <c r="Q328" t="s">
        <v>17</v>
      </c>
    </row>
    <row r="329" spans="1:17" x14ac:dyDescent="0.35">
      <c r="A329">
        <v>5</v>
      </c>
      <c r="B329">
        <v>70</v>
      </c>
      <c r="C329">
        <v>500</v>
      </c>
      <c r="D329">
        <v>2</v>
      </c>
      <c r="E329">
        <v>21466.187590000001</v>
      </c>
      <c r="F329">
        <v>4167.5853340000003</v>
      </c>
      <c r="G329">
        <v>6603.0848910000004</v>
      </c>
      <c r="H329">
        <v>6658.3274879999999</v>
      </c>
      <c r="I329">
        <v>2339.0116750000002</v>
      </c>
      <c r="J329">
        <v>613.87430119999999</v>
      </c>
      <c r="K329">
        <v>1084.3039060000001</v>
      </c>
      <c r="L329">
        <v>5</v>
      </c>
      <c r="M329">
        <v>0.45370684300000003</v>
      </c>
      <c r="O329">
        <v>35</v>
      </c>
      <c r="P329">
        <v>5.2158860000000003E-3</v>
      </c>
      <c r="Q329" t="s">
        <v>17</v>
      </c>
    </row>
    <row r="330" spans="1:17" x14ac:dyDescent="0.35">
      <c r="A330">
        <v>5</v>
      </c>
      <c r="B330">
        <v>70</v>
      </c>
      <c r="C330">
        <v>500</v>
      </c>
      <c r="D330">
        <v>1</v>
      </c>
      <c r="E330">
        <v>23644.29924</v>
      </c>
      <c r="F330">
        <v>5398.5228319999997</v>
      </c>
      <c r="G330">
        <v>7255.4616400000004</v>
      </c>
      <c r="H330">
        <v>7292.6988950000004</v>
      </c>
      <c r="I330">
        <v>2110.6453339999998</v>
      </c>
      <c r="J330">
        <v>613.87430119999999</v>
      </c>
      <c r="K330">
        <v>973.09624050000002</v>
      </c>
      <c r="L330">
        <v>4</v>
      </c>
      <c r="M330">
        <v>0.496933711</v>
      </c>
      <c r="O330">
        <v>82</v>
      </c>
      <c r="P330">
        <v>5.2639679999999999E-3</v>
      </c>
      <c r="Q330" t="s">
        <v>17</v>
      </c>
    </row>
    <row r="331" spans="1:17" x14ac:dyDescent="0.35">
      <c r="A331">
        <v>5</v>
      </c>
      <c r="B331">
        <v>70</v>
      </c>
      <c r="C331">
        <v>500</v>
      </c>
      <c r="D331">
        <v>2</v>
      </c>
      <c r="E331">
        <v>23472.757890000001</v>
      </c>
      <c r="F331">
        <v>5118.612768</v>
      </c>
      <c r="G331">
        <v>7313.9602999999997</v>
      </c>
      <c r="H331">
        <v>7354.4537170000003</v>
      </c>
      <c r="I331">
        <v>2097.315994</v>
      </c>
      <c r="J331">
        <v>613.87430119999999</v>
      </c>
      <c r="K331">
        <v>974.54080880000004</v>
      </c>
      <c r="L331">
        <v>4</v>
      </c>
      <c r="M331">
        <v>0.50114176300000002</v>
      </c>
      <c r="O331">
        <v>65</v>
      </c>
      <c r="P331">
        <v>6.1834669999999998E-3</v>
      </c>
      <c r="Q331" t="s">
        <v>17</v>
      </c>
    </row>
    <row r="332" spans="1:17" x14ac:dyDescent="0.35">
      <c r="A332">
        <v>5</v>
      </c>
      <c r="B332">
        <v>70</v>
      </c>
      <c r="C332">
        <v>1000</v>
      </c>
      <c r="D332">
        <v>1</v>
      </c>
      <c r="E332">
        <v>23139.01714</v>
      </c>
      <c r="F332">
        <v>5073.796738</v>
      </c>
      <c r="G332">
        <v>7155.0212140000003</v>
      </c>
      <c r="H332">
        <v>7222.7738760000002</v>
      </c>
      <c r="I332">
        <v>2103.2393619999998</v>
      </c>
      <c r="J332">
        <v>613.87430119999999</v>
      </c>
      <c r="K332">
        <v>970.31164679999995</v>
      </c>
      <c r="L332">
        <v>4</v>
      </c>
      <c r="M332">
        <v>0.492168932</v>
      </c>
      <c r="O332">
        <v>32</v>
      </c>
      <c r="P332">
        <v>9.3986780000000006E-3</v>
      </c>
      <c r="Q332" t="s">
        <v>17</v>
      </c>
    </row>
    <row r="333" spans="1:17" x14ac:dyDescent="0.35">
      <c r="A333">
        <v>5</v>
      </c>
      <c r="B333">
        <v>70</v>
      </c>
      <c r="C333">
        <v>1000</v>
      </c>
      <c r="D333">
        <v>2</v>
      </c>
      <c r="E333">
        <v>23134.255229999999</v>
      </c>
      <c r="F333">
        <v>3794.3700950000002</v>
      </c>
      <c r="G333">
        <v>8023.9539580000001</v>
      </c>
      <c r="H333">
        <v>8057.6408160000001</v>
      </c>
      <c r="I333">
        <v>1809.5886129999999</v>
      </c>
      <c r="J333">
        <v>613.87430119999999</v>
      </c>
      <c r="K333">
        <v>834.82744179999997</v>
      </c>
      <c r="L333">
        <v>3</v>
      </c>
      <c r="M333">
        <v>0.54905782000000003</v>
      </c>
      <c r="O333">
        <v>65</v>
      </c>
      <c r="P333">
        <v>7.69522E-3</v>
      </c>
      <c r="Q333" t="s">
        <v>17</v>
      </c>
    </row>
    <row r="334" spans="1:17" x14ac:dyDescent="0.35">
      <c r="A334">
        <v>5</v>
      </c>
      <c r="B334">
        <v>70</v>
      </c>
      <c r="C334">
        <v>1000</v>
      </c>
      <c r="D334">
        <v>1</v>
      </c>
      <c r="E334">
        <v>24881.434560000002</v>
      </c>
      <c r="F334">
        <v>5200.4635340000004</v>
      </c>
      <c r="G334">
        <v>8178.0362150000001</v>
      </c>
      <c r="H334">
        <v>8203.7745620000005</v>
      </c>
      <c r="I334">
        <v>1838.6355550000001</v>
      </c>
      <c r="J334">
        <v>613.87430119999999</v>
      </c>
      <c r="K334">
        <v>846.65039260000003</v>
      </c>
      <c r="L334">
        <v>3</v>
      </c>
      <c r="M334">
        <v>0.55901555800000002</v>
      </c>
      <c r="O334">
        <v>54</v>
      </c>
      <c r="P334">
        <v>9.9628489999999993E-3</v>
      </c>
      <c r="Q334" t="s">
        <v>17</v>
      </c>
    </row>
    <row r="335" spans="1:17" x14ac:dyDescent="0.35">
      <c r="A335">
        <v>5</v>
      </c>
      <c r="B335">
        <v>70</v>
      </c>
      <c r="C335">
        <v>1000</v>
      </c>
      <c r="D335">
        <v>2</v>
      </c>
      <c r="E335">
        <v>24475.143309999999</v>
      </c>
      <c r="F335">
        <v>5201.0025029999997</v>
      </c>
      <c r="G335">
        <v>7973.0922330000003</v>
      </c>
      <c r="H335">
        <v>8015.3206559999999</v>
      </c>
      <c r="I335">
        <v>1823.7638750000001</v>
      </c>
      <c r="J335">
        <v>613.87430119999999</v>
      </c>
      <c r="K335">
        <v>848.08974120000005</v>
      </c>
      <c r="L335">
        <v>3</v>
      </c>
      <c r="M335">
        <v>0.54617407100000004</v>
      </c>
      <c r="O335">
        <v>54</v>
      </c>
      <c r="P335">
        <v>7.7811699999999996E-3</v>
      </c>
      <c r="Q335" t="s">
        <v>17</v>
      </c>
    </row>
    <row r="336" spans="1:17" x14ac:dyDescent="0.35">
      <c r="A336">
        <v>5</v>
      </c>
      <c r="B336">
        <v>70</v>
      </c>
      <c r="C336">
        <v>1000</v>
      </c>
      <c r="D336">
        <v>1</v>
      </c>
      <c r="E336">
        <v>27068.323270000001</v>
      </c>
      <c r="F336">
        <v>5042.2931580000004</v>
      </c>
      <c r="G336">
        <v>9713.2190879999998</v>
      </c>
      <c r="H336">
        <v>9511.5747780000002</v>
      </c>
      <c r="I336">
        <v>1496.958251</v>
      </c>
      <c r="J336">
        <v>613.87430119999999</v>
      </c>
      <c r="K336">
        <v>690.40369080000005</v>
      </c>
      <c r="L336">
        <v>2</v>
      </c>
      <c r="M336">
        <v>0.64813071600000005</v>
      </c>
      <c r="O336">
        <v>301</v>
      </c>
      <c r="P336">
        <v>1.1115843E-2</v>
      </c>
      <c r="Q336" t="s">
        <v>17</v>
      </c>
    </row>
    <row r="337" spans="1:17" x14ac:dyDescent="0.35">
      <c r="A337">
        <v>5</v>
      </c>
      <c r="B337">
        <v>70</v>
      </c>
      <c r="C337">
        <v>1000</v>
      </c>
      <c r="D337">
        <v>2</v>
      </c>
      <c r="E337">
        <v>26672.702659999999</v>
      </c>
      <c r="F337">
        <v>5182.6549660000001</v>
      </c>
      <c r="G337">
        <v>9364.4864120000002</v>
      </c>
      <c r="H337">
        <v>9342.3644629999999</v>
      </c>
      <c r="I337">
        <v>1481.026339</v>
      </c>
      <c r="J337">
        <v>613.87430119999999</v>
      </c>
      <c r="K337">
        <v>688.29617640000004</v>
      </c>
      <c r="L337">
        <v>2</v>
      </c>
      <c r="M337">
        <v>0.63660051100000004</v>
      </c>
      <c r="O337">
        <v>86</v>
      </c>
      <c r="P337">
        <v>5.3563200000000004E-3</v>
      </c>
      <c r="Q337" t="s">
        <v>17</v>
      </c>
    </row>
    <row r="338" spans="1:17" x14ac:dyDescent="0.35">
      <c r="A338">
        <v>5</v>
      </c>
      <c r="B338">
        <v>70</v>
      </c>
      <c r="C338">
        <v>2000</v>
      </c>
      <c r="D338">
        <v>1</v>
      </c>
      <c r="E338">
        <v>26058.053209999998</v>
      </c>
      <c r="F338">
        <v>5020.9876370000002</v>
      </c>
      <c r="G338">
        <v>9158.0857789999991</v>
      </c>
      <c r="H338">
        <v>9089.6998149999999</v>
      </c>
      <c r="I338">
        <v>1487.916528</v>
      </c>
      <c r="J338">
        <v>613.87430119999999</v>
      </c>
      <c r="K338">
        <v>687.48914950000005</v>
      </c>
      <c r="L338">
        <v>2</v>
      </c>
      <c r="M338">
        <v>0.61938362300000005</v>
      </c>
      <c r="O338">
        <v>71</v>
      </c>
      <c r="P338">
        <v>9.7436840000000007E-3</v>
      </c>
      <c r="Q338" t="s">
        <v>17</v>
      </c>
    </row>
    <row r="339" spans="1:17" x14ac:dyDescent="0.35">
      <c r="A339">
        <v>5</v>
      </c>
      <c r="B339">
        <v>70</v>
      </c>
      <c r="C339">
        <v>2000</v>
      </c>
      <c r="D339">
        <v>2</v>
      </c>
      <c r="E339">
        <v>25807.551500000001</v>
      </c>
      <c r="F339">
        <v>4955.1966410000005</v>
      </c>
      <c r="G339">
        <v>9034.8991900000001</v>
      </c>
      <c r="H339">
        <v>9033.7929519999998</v>
      </c>
      <c r="I339">
        <v>1482.2947429999999</v>
      </c>
      <c r="J339">
        <v>613.87430119999999</v>
      </c>
      <c r="K339">
        <v>687.49367089999998</v>
      </c>
      <c r="L339">
        <v>2</v>
      </c>
      <c r="M339">
        <v>0.61557405899999995</v>
      </c>
      <c r="O339">
        <v>61</v>
      </c>
      <c r="P339">
        <v>9.2397350000000007E-3</v>
      </c>
      <c r="Q339" t="s">
        <v>17</v>
      </c>
    </row>
    <row r="340" spans="1:17" x14ac:dyDescent="0.35">
      <c r="A340">
        <v>5</v>
      </c>
      <c r="B340">
        <v>70</v>
      </c>
      <c r="C340">
        <v>2000</v>
      </c>
      <c r="D340">
        <v>1</v>
      </c>
      <c r="E340">
        <v>27465.834129999999</v>
      </c>
      <c r="F340">
        <v>3983.3223630000002</v>
      </c>
      <c r="G340">
        <v>10770.87601</v>
      </c>
      <c r="H340">
        <v>10544.54112</v>
      </c>
      <c r="I340">
        <v>1062.8988879999999</v>
      </c>
      <c r="J340">
        <v>613.87430119999999</v>
      </c>
      <c r="K340">
        <v>490.32145300000002</v>
      </c>
      <c r="L340">
        <v>1</v>
      </c>
      <c r="M340">
        <v>0.71851834699999995</v>
      </c>
      <c r="O340">
        <v>19</v>
      </c>
      <c r="P340">
        <v>9.4410500000000002E-7</v>
      </c>
      <c r="Q340" t="s">
        <v>17</v>
      </c>
    </row>
    <row r="341" spans="1:17" x14ac:dyDescent="0.35">
      <c r="A341">
        <v>5</v>
      </c>
      <c r="B341">
        <v>70</v>
      </c>
      <c r="C341">
        <v>2000</v>
      </c>
      <c r="D341">
        <v>2</v>
      </c>
      <c r="E341">
        <v>27317.892250000001</v>
      </c>
      <c r="F341">
        <v>3939.9960139999998</v>
      </c>
      <c r="G341">
        <v>10779.31998</v>
      </c>
      <c r="H341">
        <v>10441.09103</v>
      </c>
      <c r="I341">
        <v>1053.2765629999999</v>
      </c>
      <c r="J341">
        <v>613.87430119999999</v>
      </c>
      <c r="K341">
        <v>490.33436640000002</v>
      </c>
      <c r="L341">
        <v>1</v>
      </c>
      <c r="M341">
        <v>0.71146912699999998</v>
      </c>
      <c r="O341">
        <v>41</v>
      </c>
      <c r="P341">
        <v>9.4764699999999996E-7</v>
      </c>
      <c r="Q341" t="s">
        <v>17</v>
      </c>
    </row>
    <row r="342" spans="1:17" x14ac:dyDescent="0.35">
      <c r="A342">
        <v>5</v>
      </c>
      <c r="B342">
        <v>70</v>
      </c>
      <c r="C342">
        <v>2000</v>
      </c>
      <c r="D342">
        <v>1</v>
      </c>
      <c r="E342">
        <v>30008.237799999999</v>
      </c>
      <c r="F342">
        <v>6543.7001270000001</v>
      </c>
      <c r="G342">
        <v>10808.237929999999</v>
      </c>
      <c r="H342">
        <v>10489.110119999999</v>
      </c>
      <c r="I342">
        <v>1062.931061</v>
      </c>
      <c r="J342">
        <v>613.87430119999999</v>
      </c>
      <c r="K342">
        <v>490.3842578</v>
      </c>
      <c r="L342">
        <v>1</v>
      </c>
      <c r="M342">
        <v>0.71474120900000004</v>
      </c>
      <c r="O342">
        <v>86</v>
      </c>
      <c r="P342">
        <v>4.9003739999999999E-3</v>
      </c>
      <c r="Q342" t="s">
        <v>17</v>
      </c>
    </row>
    <row r="343" spans="1:17" x14ac:dyDescent="0.35">
      <c r="A343">
        <v>5</v>
      </c>
      <c r="B343">
        <v>70</v>
      </c>
      <c r="C343">
        <v>2000</v>
      </c>
      <c r="D343">
        <v>2</v>
      </c>
      <c r="E343">
        <v>29742.86333</v>
      </c>
      <c r="F343">
        <v>6364.9913900000001</v>
      </c>
      <c r="G343">
        <v>10779.319879999999</v>
      </c>
      <c r="H343">
        <v>10441.09094</v>
      </c>
      <c r="I343">
        <v>1053.2688009999999</v>
      </c>
      <c r="J343">
        <v>613.87430119999999</v>
      </c>
      <c r="K343">
        <v>490.31801359999997</v>
      </c>
      <c r="L343">
        <v>1</v>
      </c>
      <c r="M343">
        <v>0.71146912699999998</v>
      </c>
      <c r="O343">
        <v>82</v>
      </c>
      <c r="P343">
        <v>8.3572939999999995E-3</v>
      </c>
      <c r="Q343" t="s">
        <v>17</v>
      </c>
    </row>
    <row r="344" spans="1:17" x14ac:dyDescent="0.35">
      <c r="A344">
        <v>5</v>
      </c>
      <c r="B344">
        <v>100</v>
      </c>
      <c r="C344">
        <v>500</v>
      </c>
      <c r="D344">
        <v>1</v>
      </c>
      <c r="E344">
        <v>20326.406180000002</v>
      </c>
      <c r="F344">
        <v>3220.2492940000002</v>
      </c>
      <c r="G344">
        <v>6471.0813580000004</v>
      </c>
      <c r="H344">
        <v>6554.6374210000004</v>
      </c>
      <c r="I344">
        <v>2373.1710419999999</v>
      </c>
      <c r="J344">
        <v>613.87430119999999</v>
      </c>
      <c r="K344">
        <v>1093.3927650000001</v>
      </c>
      <c r="L344">
        <v>5</v>
      </c>
      <c r="M344">
        <v>0.26444147800000001</v>
      </c>
      <c r="O344">
        <v>50</v>
      </c>
      <c r="P344">
        <v>6.031443E-3</v>
      </c>
      <c r="Q344" t="s">
        <v>17</v>
      </c>
    </row>
    <row r="345" spans="1:17" x14ac:dyDescent="0.35">
      <c r="A345">
        <v>5</v>
      </c>
      <c r="B345">
        <v>100</v>
      </c>
      <c r="C345">
        <v>500</v>
      </c>
      <c r="D345">
        <v>2</v>
      </c>
      <c r="E345">
        <v>20450.697789999998</v>
      </c>
      <c r="F345">
        <v>3141.454369</v>
      </c>
      <c r="G345">
        <v>6599.5061150000001</v>
      </c>
      <c r="H345">
        <v>6663.484743</v>
      </c>
      <c r="I345">
        <v>2343.7743129999999</v>
      </c>
      <c r="J345">
        <v>613.87430119999999</v>
      </c>
      <c r="K345">
        <v>1088.6039490000001</v>
      </c>
      <c r="L345">
        <v>5</v>
      </c>
      <c r="M345">
        <v>0.26883283400000002</v>
      </c>
      <c r="O345">
        <v>74</v>
      </c>
      <c r="P345">
        <v>8.487395E-3</v>
      </c>
      <c r="Q345" t="s">
        <v>17</v>
      </c>
    </row>
    <row r="346" spans="1:17" x14ac:dyDescent="0.35">
      <c r="A346">
        <v>5</v>
      </c>
      <c r="B346">
        <v>100</v>
      </c>
      <c r="C346">
        <v>500</v>
      </c>
      <c r="D346">
        <v>1</v>
      </c>
      <c r="E346">
        <v>21460.61348</v>
      </c>
      <c r="F346">
        <v>4249.5905069999999</v>
      </c>
      <c r="G346">
        <v>6542.9521800000002</v>
      </c>
      <c r="H346">
        <v>6604.5838629999998</v>
      </c>
      <c r="I346">
        <v>2361.8151499999999</v>
      </c>
      <c r="J346">
        <v>613.87430119999999</v>
      </c>
      <c r="K346">
        <v>1087.79748</v>
      </c>
      <c r="L346">
        <v>5</v>
      </c>
      <c r="M346">
        <v>0.26645652600000003</v>
      </c>
      <c r="O346">
        <v>33</v>
      </c>
      <c r="P346">
        <v>5.6287300000000002E-3</v>
      </c>
      <c r="Q346" t="s">
        <v>17</v>
      </c>
    </row>
    <row r="347" spans="1:17" x14ac:dyDescent="0.35">
      <c r="A347">
        <v>5</v>
      </c>
      <c r="B347">
        <v>100</v>
      </c>
      <c r="C347">
        <v>500</v>
      </c>
      <c r="D347">
        <v>2</v>
      </c>
      <c r="E347">
        <v>21435.260750000001</v>
      </c>
      <c r="F347">
        <v>4153.6130709999998</v>
      </c>
      <c r="G347">
        <v>6590.7267030000003</v>
      </c>
      <c r="H347">
        <v>6645.9693010000001</v>
      </c>
      <c r="I347">
        <v>2343.2803119999999</v>
      </c>
      <c r="J347">
        <v>613.87430119999999</v>
      </c>
      <c r="K347">
        <v>1087.797061</v>
      </c>
      <c r="L347">
        <v>5</v>
      </c>
      <c r="M347">
        <v>0.26812618799999999</v>
      </c>
      <c r="O347">
        <v>35</v>
      </c>
      <c r="P347">
        <v>5.1765960000000003E-3</v>
      </c>
      <c r="Q347" t="s">
        <v>17</v>
      </c>
    </row>
    <row r="348" spans="1:17" x14ac:dyDescent="0.35">
      <c r="A348">
        <v>5</v>
      </c>
      <c r="B348">
        <v>100</v>
      </c>
      <c r="C348">
        <v>500</v>
      </c>
      <c r="D348">
        <v>1</v>
      </c>
      <c r="E348">
        <v>23613.67886</v>
      </c>
      <c r="F348">
        <v>5160.9069440000003</v>
      </c>
      <c r="G348">
        <v>7355.3859640000001</v>
      </c>
      <c r="H348">
        <v>7394.3486869999997</v>
      </c>
      <c r="I348">
        <v>2115.1514360000001</v>
      </c>
      <c r="J348">
        <v>613.87430119999999</v>
      </c>
      <c r="K348">
        <v>974.01152990000003</v>
      </c>
      <c r="L348">
        <v>4</v>
      </c>
      <c r="M348">
        <v>0.298318941</v>
      </c>
      <c r="O348">
        <v>59</v>
      </c>
      <c r="P348">
        <v>6.1413370000000002E-3</v>
      </c>
      <c r="Q348" t="s">
        <v>17</v>
      </c>
    </row>
    <row r="349" spans="1:17" x14ac:dyDescent="0.35">
      <c r="A349">
        <v>5</v>
      </c>
      <c r="B349">
        <v>100</v>
      </c>
      <c r="C349">
        <v>500</v>
      </c>
      <c r="D349">
        <v>2</v>
      </c>
      <c r="E349">
        <v>23416.18015</v>
      </c>
      <c r="F349">
        <v>5092.349937</v>
      </c>
      <c r="G349">
        <v>7303.7328100000004</v>
      </c>
      <c r="H349">
        <v>7344.2262270000001</v>
      </c>
      <c r="I349">
        <v>2091.4497289999999</v>
      </c>
      <c r="J349">
        <v>613.87430119999999</v>
      </c>
      <c r="K349">
        <v>970.54714139999999</v>
      </c>
      <c r="L349">
        <v>4</v>
      </c>
      <c r="M349">
        <v>0.29629679199999998</v>
      </c>
      <c r="O349">
        <v>93</v>
      </c>
      <c r="P349">
        <v>5.2215569999999999E-3</v>
      </c>
      <c r="Q349" t="s">
        <v>17</v>
      </c>
    </row>
    <row r="350" spans="1:17" x14ac:dyDescent="0.35">
      <c r="A350">
        <v>5</v>
      </c>
      <c r="B350">
        <v>100</v>
      </c>
      <c r="C350">
        <v>1000</v>
      </c>
      <c r="D350">
        <v>1</v>
      </c>
      <c r="E350">
        <v>23025.199069999999</v>
      </c>
      <c r="F350">
        <v>5050.100418</v>
      </c>
      <c r="G350">
        <v>7102.9932239999998</v>
      </c>
      <c r="H350">
        <v>7167.7374</v>
      </c>
      <c r="I350">
        <v>2115.2628209999998</v>
      </c>
      <c r="J350">
        <v>613.87430119999999</v>
      </c>
      <c r="K350">
        <v>975.23090230000003</v>
      </c>
      <c r="L350">
        <v>4</v>
      </c>
      <c r="M350">
        <v>0.28917649499999998</v>
      </c>
      <c r="O350">
        <v>42</v>
      </c>
      <c r="P350">
        <v>4.0693099999999996E-3</v>
      </c>
      <c r="Q350" t="s">
        <v>17</v>
      </c>
    </row>
    <row r="351" spans="1:17" x14ac:dyDescent="0.35">
      <c r="A351">
        <v>5</v>
      </c>
      <c r="B351">
        <v>100</v>
      </c>
      <c r="C351">
        <v>1000</v>
      </c>
      <c r="D351">
        <v>2</v>
      </c>
      <c r="E351">
        <v>23133.498780000002</v>
      </c>
      <c r="F351">
        <v>3779.6058670000002</v>
      </c>
      <c r="G351">
        <v>8025.8776529999996</v>
      </c>
      <c r="H351">
        <v>8061.2944120000002</v>
      </c>
      <c r="I351">
        <v>1813.8498</v>
      </c>
      <c r="J351">
        <v>613.87430119999999</v>
      </c>
      <c r="K351">
        <v>838.99675070000001</v>
      </c>
      <c r="L351">
        <v>3</v>
      </c>
      <c r="M351">
        <v>0.32522632000000001</v>
      </c>
      <c r="O351">
        <v>51</v>
      </c>
      <c r="P351">
        <v>8.4250160000000004E-3</v>
      </c>
      <c r="Q351" t="s">
        <v>17</v>
      </c>
    </row>
    <row r="352" spans="1:17" x14ac:dyDescent="0.35">
      <c r="A352">
        <v>5</v>
      </c>
      <c r="B352">
        <v>100</v>
      </c>
      <c r="C352">
        <v>1000</v>
      </c>
      <c r="D352">
        <v>1</v>
      </c>
      <c r="E352">
        <v>24681.967649999999</v>
      </c>
      <c r="F352">
        <v>5302.1062929999998</v>
      </c>
      <c r="G352">
        <v>8033.7807489999996</v>
      </c>
      <c r="H352">
        <v>8075.3095000000003</v>
      </c>
      <c r="I352">
        <v>1818.5237299999999</v>
      </c>
      <c r="J352">
        <v>613.87430119999999</v>
      </c>
      <c r="K352">
        <v>838.37308199999995</v>
      </c>
      <c r="L352">
        <v>3</v>
      </c>
      <c r="M352">
        <v>0.32579174799999999</v>
      </c>
      <c r="O352">
        <v>186</v>
      </c>
      <c r="P352">
        <v>9.9391670000000005E-3</v>
      </c>
      <c r="Q352" t="s">
        <v>17</v>
      </c>
    </row>
    <row r="353" spans="1:17" x14ac:dyDescent="0.35">
      <c r="A353">
        <v>5</v>
      </c>
      <c r="B353">
        <v>100</v>
      </c>
      <c r="C353">
        <v>1000</v>
      </c>
      <c r="D353">
        <v>2</v>
      </c>
      <c r="E353">
        <v>24407.351500000001</v>
      </c>
      <c r="F353">
        <v>5081.4268009999996</v>
      </c>
      <c r="G353">
        <v>8011.6333569999997</v>
      </c>
      <c r="H353">
        <v>8047.0006080000003</v>
      </c>
      <c r="I353">
        <v>1814.092054</v>
      </c>
      <c r="J353">
        <v>613.87430119999999</v>
      </c>
      <c r="K353">
        <v>839.32437709999999</v>
      </c>
      <c r="L353">
        <v>3</v>
      </c>
      <c r="M353">
        <v>0.32464964899999998</v>
      </c>
      <c r="O353">
        <v>78</v>
      </c>
      <c r="P353">
        <v>6.7347170000000003E-3</v>
      </c>
      <c r="Q353" t="s">
        <v>17</v>
      </c>
    </row>
    <row r="354" spans="1:17" x14ac:dyDescent="0.35">
      <c r="A354">
        <v>5</v>
      </c>
      <c r="B354">
        <v>100</v>
      </c>
      <c r="C354">
        <v>1000</v>
      </c>
      <c r="D354">
        <v>1</v>
      </c>
      <c r="E354">
        <v>26881.372299999999</v>
      </c>
      <c r="F354">
        <v>4988.0130049999998</v>
      </c>
      <c r="G354">
        <v>9550.9629829999994</v>
      </c>
      <c r="H354">
        <v>9550.9629829999994</v>
      </c>
      <c r="I354">
        <v>1489.564443</v>
      </c>
      <c r="J354">
        <v>613.87430119999999</v>
      </c>
      <c r="K354">
        <v>687.99458609999999</v>
      </c>
      <c r="L354">
        <v>2</v>
      </c>
      <c r="M354">
        <v>0.38532577899999998</v>
      </c>
      <c r="O354">
        <v>119</v>
      </c>
      <c r="P354">
        <v>5.1249959999999997E-3</v>
      </c>
      <c r="Q354" t="s">
        <v>17</v>
      </c>
    </row>
    <row r="355" spans="1:17" x14ac:dyDescent="0.35">
      <c r="A355">
        <v>5</v>
      </c>
      <c r="B355">
        <v>100</v>
      </c>
      <c r="C355">
        <v>1000</v>
      </c>
      <c r="D355">
        <v>2</v>
      </c>
      <c r="E355">
        <v>26737.198489999999</v>
      </c>
      <c r="F355">
        <v>4950.6804519999996</v>
      </c>
      <c r="G355">
        <v>9499.3873609999991</v>
      </c>
      <c r="H355">
        <v>9499.3873609999991</v>
      </c>
      <c r="I355">
        <v>1484.8570749999999</v>
      </c>
      <c r="J355">
        <v>613.87430119999999</v>
      </c>
      <c r="K355">
        <v>689.01194239999995</v>
      </c>
      <c r="L355">
        <v>2</v>
      </c>
      <c r="M355">
        <v>0.38324500299999997</v>
      </c>
      <c r="O355">
        <v>123</v>
      </c>
      <c r="P355">
        <v>9.6631419999999996E-3</v>
      </c>
      <c r="Q355" t="s">
        <v>17</v>
      </c>
    </row>
    <row r="356" spans="1:17" x14ac:dyDescent="0.35">
      <c r="A356">
        <v>5</v>
      </c>
      <c r="B356">
        <v>100</v>
      </c>
      <c r="C356">
        <v>2000</v>
      </c>
      <c r="D356">
        <v>1</v>
      </c>
      <c r="E356">
        <v>26115.591059999999</v>
      </c>
      <c r="F356">
        <v>4996.5592370000004</v>
      </c>
      <c r="G356">
        <v>9151.0086460000002</v>
      </c>
      <c r="H356">
        <v>9178.7425949999997</v>
      </c>
      <c r="I356">
        <v>1487.916725</v>
      </c>
      <c r="J356">
        <v>613.87430119999999</v>
      </c>
      <c r="K356">
        <v>687.48955100000001</v>
      </c>
      <c r="L356">
        <v>2</v>
      </c>
      <c r="M356">
        <v>0.37030885200000002</v>
      </c>
      <c r="O356">
        <v>49</v>
      </c>
      <c r="P356">
        <v>6.6200369999999996E-3</v>
      </c>
      <c r="Q356" t="s">
        <v>17</v>
      </c>
    </row>
    <row r="357" spans="1:17" x14ac:dyDescent="0.35">
      <c r="A357">
        <v>5</v>
      </c>
      <c r="B357">
        <v>100</v>
      </c>
      <c r="C357">
        <v>2000</v>
      </c>
      <c r="D357">
        <v>2</v>
      </c>
      <c r="E357">
        <v>25767.69656</v>
      </c>
      <c r="F357">
        <v>4992.9061380000003</v>
      </c>
      <c r="G357">
        <v>8976.9011489999994</v>
      </c>
      <c r="H357">
        <v>9007.8212139999996</v>
      </c>
      <c r="I357">
        <v>1487.1709470000001</v>
      </c>
      <c r="J357">
        <v>613.87430119999999</v>
      </c>
      <c r="K357">
        <v>689.02280680000001</v>
      </c>
      <c r="L357">
        <v>2</v>
      </c>
      <c r="M357">
        <v>0.36341316899999998</v>
      </c>
      <c r="O357">
        <v>25</v>
      </c>
      <c r="P357">
        <v>9.7034740000000001E-3</v>
      </c>
      <c r="Q357" t="s">
        <v>17</v>
      </c>
    </row>
    <row r="358" spans="1:17" x14ac:dyDescent="0.35">
      <c r="A358">
        <v>5</v>
      </c>
      <c r="B358">
        <v>100</v>
      </c>
      <c r="C358">
        <v>2000</v>
      </c>
      <c r="D358">
        <v>1</v>
      </c>
      <c r="E358">
        <v>27408.72827</v>
      </c>
      <c r="F358">
        <v>3937.9276570000002</v>
      </c>
      <c r="G358">
        <v>10646.671619999999</v>
      </c>
      <c r="H358">
        <v>10657.039839999999</v>
      </c>
      <c r="I358">
        <v>1062.8969870000001</v>
      </c>
      <c r="J358">
        <v>613.87430119999999</v>
      </c>
      <c r="K358">
        <v>490.31786829999999</v>
      </c>
      <c r="L358">
        <v>1</v>
      </c>
      <c r="M358">
        <v>0.42994954400000002</v>
      </c>
      <c r="O358">
        <v>36</v>
      </c>
      <c r="P358">
        <v>8.977021E-3</v>
      </c>
      <c r="Q358" t="s">
        <v>17</v>
      </c>
    </row>
    <row r="359" spans="1:17" x14ac:dyDescent="0.35">
      <c r="A359">
        <v>5</v>
      </c>
      <c r="B359">
        <v>100</v>
      </c>
      <c r="C359">
        <v>2000</v>
      </c>
      <c r="D359">
        <v>2</v>
      </c>
      <c r="E359">
        <v>27295.364669999999</v>
      </c>
      <c r="F359">
        <v>3943.0952630000002</v>
      </c>
      <c r="G359">
        <v>10591.86628</v>
      </c>
      <c r="H359">
        <v>10602.93425</v>
      </c>
      <c r="I359">
        <v>1053.2695470000001</v>
      </c>
      <c r="J359">
        <v>613.87430119999999</v>
      </c>
      <c r="K359">
        <v>490.32502890000001</v>
      </c>
      <c r="L359">
        <v>1</v>
      </c>
      <c r="M359">
        <v>0.427766698</v>
      </c>
      <c r="O359">
        <v>37</v>
      </c>
      <c r="P359">
        <v>9.965036E-3</v>
      </c>
      <c r="Q359" t="s">
        <v>17</v>
      </c>
    </row>
    <row r="360" spans="1:17" x14ac:dyDescent="0.35">
      <c r="A360">
        <v>5</v>
      </c>
      <c r="B360">
        <v>100</v>
      </c>
      <c r="C360">
        <v>2000</v>
      </c>
      <c r="D360">
        <v>1</v>
      </c>
      <c r="E360">
        <v>29831.13884</v>
      </c>
      <c r="F360">
        <v>6360.3378620000003</v>
      </c>
      <c r="G360">
        <v>10646.67152</v>
      </c>
      <c r="H360">
        <v>10657.03973</v>
      </c>
      <c r="I360">
        <v>1062.8971750000001</v>
      </c>
      <c r="J360">
        <v>613.87430119999999</v>
      </c>
      <c r="K360">
        <v>490.31824840000002</v>
      </c>
      <c r="L360">
        <v>1</v>
      </c>
      <c r="M360">
        <v>0.42994954400000002</v>
      </c>
      <c r="O360">
        <v>79</v>
      </c>
      <c r="P360">
        <v>3.6033010000000002E-3</v>
      </c>
      <c r="Q360" t="s">
        <v>17</v>
      </c>
    </row>
    <row r="361" spans="1:17" x14ac:dyDescent="0.35">
      <c r="A361">
        <v>5</v>
      </c>
      <c r="B361">
        <v>100</v>
      </c>
      <c r="C361">
        <v>2000</v>
      </c>
      <c r="D361">
        <v>2</v>
      </c>
      <c r="E361">
        <v>29724.229579999999</v>
      </c>
      <c r="F361">
        <v>6371.9643420000002</v>
      </c>
      <c r="G361">
        <v>10591.86628</v>
      </c>
      <c r="H361">
        <v>10602.93425</v>
      </c>
      <c r="I361">
        <v>1053.2699930000001</v>
      </c>
      <c r="J361">
        <v>613.87430119999999</v>
      </c>
      <c r="K361">
        <v>490.32040990000002</v>
      </c>
      <c r="L361">
        <v>1</v>
      </c>
      <c r="M361">
        <v>0.427766698</v>
      </c>
      <c r="O361">
        <v>70</v>
      </c>
      <c r="P361">
        <v>7.4373299999999998E-3</v>
      </c>
      <c r="Q361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6A35-A289-4135-90F0-EF7F1DB1ABB6}">
  <sheetPr>
    <tabColor theme="5"/>
  </sheetPr>
  <dimension ref="A1:Y181"/>
  <sheetViews>
    <sheetView topLeftCell="P1" zoomScale="94" workbookViewId="0">
      <selection activeCell="T3" sqref="T3:Y18"/>
    </sheetView>
  </sheetViews>
  <sheetFormatPr baseColWidth="10" defaultColWidth="11.453125" defaultRowHeight="14.5" x14ac:dyDescent="0.35"/>
  <cols>
    <col min="1" max="1" width="6.7265625" bestFit="1" customWidth="1"/>
    <col min="2" max="2" width="13.1796875" bestFit="1" customWidth="1"/>
    <col min="3" max="3" width="5.26953125" bestFit="1" customWidth="1"/>
    <col min="4" max="4" width="10.6328125" bestFit="1" customWidth="1"/>
    <col min="5" max="7" width="12.54296875" bestFit="1" customWidth="1"/>
    <col min="8" max="8" width="13.1796875" bestFit="1" customWidth="1"/>
    <col min="9" max="9" width="14.54296875" bestFit="1" customWidth="1"/>
    <col min="10" max="10" width="13.6328125" bestFit="1" customWidth="1"/>
    <col min="11" max="11" width="15" bestFit="1" customWidth="1"/>
    <col min="12" max="12" width="8.1796875" bestFit="1" customWidth="1"/>
    <col min="13" max="13" width="14.08984375" bestFit="1" customWidth="1"/>
    <col min="14" max="14" width="12.54296875" bestFit="1" customWidth="1"/>
    <col min="15" max="15" width="10.36328125" bestFit="1" customWidth="1"/>
    <col min="16" max="16" width="12.54296875" bestFit="1" customWidth="1"/>
    <col min="17" max="17" width="13.54296875" bestFit="1" customWidth="1"/>
    <col min="20" max="20" width="25.1796875" bestFit="1" customWidth="1"/>
  </cols>
  <sheetData>
    <row r="1" spans="1:25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14</v>
      </c>
      <c r="N1" t="s">
        <v>13</v>
      </c>
      <c r="O1" t="s">
        <v>15</v>
      </c>
      <c r="P1" t="s">
        <v>16</v>
      </c>
      <c r="Q1" t="s">
        <v>27</v>
      </c>
    </row>
    <row r="2" spans="1:25" ht="15" thickBot="1" x14ac:dyDescent="0.4">
      <c r="A2">
        <v>1</v>
      </c>
      <c r="B2">
        <v>10</v>
      </c>
      <c r="C2">
        <v>500</v>
      </c>
      <c r="D2">
        <v>3</v>
      </c>
      <c r="E2">
        <v>29823.621429999999</v>
      </c>
      <c r="F2">
        <v>4846.2747509999999</v>
      </c>
      <c r="G2">
        <v>11392.822679999999</v>
      </c>
      <c r="H2">
        <v>6067.2774440000003</v>
      </c>
      <c r="I2">
        <v>5591.8430060000001</v>
      </c>
      <c r="J2">
        <v>635.74997919999998</v>
      </c>
      <c r="K2">
        <v>1289.6535710000001</v>
      </c>
      <c r="L2">
        <v>7</v>
      </c>
      <c r="M2">
        <v>0.87239679699999995</v>
      </c>
      <c r="N2">
        <v>0.27178829093852441</v>
      </c>
      <c r="O2">
        <v>33</v>
      </c>
      <c r="P2">
        <v>9.6631890000000008E-3</v>
      </c>
      <c r="Q2" t="s">
        <v>18</v>
      </c>
    </row>
    <row r="3" spans="1:25" ht="17.5" x14ac:dyDescent="0.35">
      <c r="A3">
        <v>1</v>
      </c>
      <c r="B3">
        <v>10</v>
      </c>
      <c r="C3">
        <v>500</v>
      </c>
      <c r="D3">
        <v>3</v>
      </c>
      <c r="E3">
        <v>32165.693080000001</v>
      </c>
      <c r="F3">
        <v>7152.7297930000004</v>
      </c>
      <c r="G3">
        <v>11531.426670000001</v>
      </c>
      <c r="H3">
        <v>5976.4735540000001</v>
      </c>
      <c r="I3">
        <v>5580.377418</v>
      </c>
      <c r="J3">
        <v>635.74997919999998</v>
      </c>
      <c r="K3">
        <v>1288.9356660000001</v>
      </c>
      <c r="L3">
        <v>7</v>
      </c>
      <c r="M3">
        <v>0.859340361</v>
      </c>
      <c r="N3">
        <v>0.26214919868367703</v>
      </c>
      <c r="O3">
        <v>27</v>
      </c>
      <c r="P3">
        <v>9.8991259999999994E-3</v>
      </c>
      <c r="Q3" t="s">
        <v>18</v>
      </c>
      <c r="T3" s="9" t="s">
        <v>28</v>
      </c>
      <c r="U3" s="10"/>
      <c r="V3" s="10"/>
      <c r="W3" s="10"/>
      <c r="X3" s="10"/>
      <c r="Y3" s="11" t="s">
        <v>29</v>
      </c>
    </row>
    <row r="4" spans="1:25" ht="17.5" x14ac:dyDescent="0.35">
      <c r="A4">
        <v>1</v>
      </c>
      <c r="B4">
        <v>10</v>
      </c>
      <c r="C4">
        <v>500</v>
      </c>
      <c r="D4">
        <v>3</v>
      </c>
      <c r="E4">
        <v>36518.228560000003</v>
      </c>
      <c r="F4">
        <v>11046.76892</v>
      </c>
      <c r="G4">
        <v>11920.068020000001</v>
      </c>
      <c r="H4">
        <v>6059.9707950000002</v>
      </c>
      <c r="I4">
        <v>5570.5029860000004</v>
      </c>
      <c r="J4">
        <v>635.74997919999998</v>
      </c>
      <c r="K4">
        <v>1285.1678649999999</v>
      </c>
      <c r="L4">
        <v>7</v>
      </c>
      <c r="M4">
        <v>0.87134619499999999</v>
      </c>
      <c r="N4">
        <v>0.25176808662860367</v>
      </c>
      <c r="O4">
        <v>22</v>
      </c>
      <c r="P4">
        <v>7.1054969999999997E-3</v>
      </c>
      <c r="Q4" t="s">
        <v>18</v>
      </c>
      <c r="T4" s="12"/>
      <c r="U4" s="13">
        <v>10</v>
      </c>
      <c r="V4" s="13">
        <v>40</v>
      </c>
      <c r="W4" s="13">
        <v>70</v>
      </c>
      <c r="X4" s="13">
        <v>100</v>
      </c>
      <c r="Y4" s="14" t="s">
        <v>30</v>
      </c>
    </row>
    <row r="5" spans="1:25" ht="15.5" x14ac:dyDescent="0.35">
      <c r="A5">
        <v>1</v>
      </c>
      <c r="B5">
        <v>10</v>
      </c>
      <c r="C5">
        <v>1000</v>
      </c>
      <c r="D5">
        <v>3</v>
      </c>
      <c r="E5">
        <v>34107.843800000002</v>
      </c>
      <c r="F5">
        <v>8149.134333</v>
      </c>
      <c r="G5">
        <v>12842.958070000001</v>
      </c>
      <c r="H5">
        <v>6149.5600770000001</v>
      </c>
      <c r="I5">
        <v>5143.5616959999998</v>
      </c>
      <c r="J5">
        <v>635.74997919999998</v>
      </c>
      <c r="K5">
        <v>1186.8796460000001</v>
      </c>
      <c r="L5">
        <v>6</v>
      </c>
      <c r="M5">
        <v>0.88422798599999997</v>
      </c>
      <c r="N5">
        <v>0.28808807957215637</v>
      </c>
      <c r="O5">
        <v>13</v>
      </c>
      <c r="P5">
        <v>9.0068049999999997E-3</v>
      </c>
      <c r="Q5" t="s">
        <v>18</v>
      </c>
      <c r="T5" s="15" t="s">
        <v>13</v>
      </c>
      <c r="U5" s="16">
        <f>AVERAGEIF(Expédition___COOP[[#All],[CapPercent]],10,Expédition___COOP[[#All],[Synergie]])</f>
        <v>0.25310650165061854</v>
      </c>
      <c r="V5" s="16">
        <f>AVERAGEIF(Expédition___COOP[[#All],[CapPercent]],40,Expédition___COOP[[#All],[Synergie]])</f>
        <v>0.28901888382816354</v>
      </c>
      <c r="W5" s="16">
        <f>AVERAGEIF(Expédition___COOP[[#All],[CapPercent]],70,Expédition___COOP[[#All],[Synergie]])</f>
        <v>0.30068921069885424</v>
      </c>
      <c r="X5" s="16">
        <f>AVERAGEIF(Expédition___COOP[[#All],[CapPercent]],100,Expédition___COOP[[#All],[Synergie]])</f>
        <v>0.30374527805758239</v>
      </c>
      <c r="Y5" s="17">
        <f>AVERAGE(U5:X5)</f>
        <v>0.28663996855880469</v>
      </c>
    </row>
    <row r="6" spans="1:25" ht="15.5" x14ac:dyDescent="0.35">
      <c r="A6">
        <v>1</v>
      </c>
      <c r="B6">
        <v>10</v>
      </c>
      <c r="C6">
        <v>1000</v>
      </c>
      <c r="D6">
        <v>3</v>
      </c>
      <c r="E6">
        <v>37715.05889</v>
      </c>
      <c r="F6">
        <v>11741.206990000001</v>
      </c>
      <c r="G6">
        <v>12823.261119999999</v>
      </c>
      <c r="H6">
        <v>6167.7781500000001</v>
      </c>
      <c r="I6">
        <v>5158.2049870000001</v>
      </c>
      <c r="J6">
        <v>635.74997919999998</v>
      </c>
      <c r="K6">
        <v>1188.8576599999999</v>
      </c>
      <c r="L6">
        <v>6</v>
      </c>
      <c r="M6">
        <v>0.886847512</v>
      </c>
      <c r="N6">
        <v>0.27002578026271373</v>
      </c>
      <c r="O6">
        <v>16</v>
      </c>
      <c r="P6">
        <v>4.1123449999999999E-3</v>
      </c>
      <c r="Q6" t="s">
        <v>18</v>
      </c>
      <c r="T6" s="18" t="s">
        <v>31</v>
      </c>
      <c r="U6" s="69">
        <f>AVERAGEIF(Expédition___STAND_ALONE[[#All],[CapPercent]],10,Expédition___STAND_ALONE[[#All],[Loading Rate]])</f>
        <v>0.86349027578888859</v>
      </c>
      <c r="V6" s="69">
        <f>AVERAGEIF(Expédition___STAND_ALONE[[#All],[CapPercent]],40,Expédition___STAND_ALONE[[#All],[Loading Rate]])</f>
        <v>0.68815328785555541</v>
      </c>
      <c r="W6" s="69">
        <f>AVERAGEIF(Expédition___STAND_ALONE[[#All],[CapPercent]],70,Expédition___STAND_ALONE[[#All],[Loading Rate]])</f>
        <v>0.54319848476666632</v>
      </c>
      <c r="X6" s="69">
        <f>AVERAGEIF(Expédition___STAND_ALONE[[#All],[CapPercent]],100,Expédition___STAND_ALONE[[#All],[Loading Rate]])</f>
        <v>0.30815930637777772</v>
      </c>
      <c r="Y6" s="70">
        <f>AVERAGE(U6:X6)</f>
        <v>0.60075033869722194</v>
      </c>
    </row>
    <row r="7" spans="1:25" ht="15.5" x14ac:dyDescent="0.35">
      <c r="A7">
        <v>1</v>
      </c>
      <c r="B7">
        <v>10</v>
      </c>
      <c r="C7">
        <v>1000</v>
      </c>
      <c r="D7">
        <v>3</v>
      </c>
      <c r="E7">
        <v>44423.807950000002</v>
      </c>
      <c r="F7">
        <v>16069.257530000001</v>
      </c>
      <c r="G7">
        <v>14866.93463</v>
      </c>
      <c r="H7">
        <v>6529.0509030000003</v>
      </c>
      <c r="I7">
        <v>5139.5459069999997</v>
      </c>
      <c r="J7">
        <v>635.74997919999998</v>
      </c>
      <c r="K7">
        <v>1183.2690030000001</v>
      </c>
      <c r="L7">
        <v>6</v>
      </c>
      <c r="M7">
        <v>0.93879390699999998</v>
      </c>
      <c r="N7">
        <v>0.24043605146894173</v>
      </c>
      <c r="O7">
        <v>66</v>
      </c>
      <c r="P7">
        <v>2.7206299999999999E-3</v>
      </c>
      <c r="Q7" t="s">
        <v>18</v>
      </c>
      <c r="T7" s="18" t="s">
        <v>32</v>
      </c>
      <c r="U7" s="69">
        <f>AVERAGEIF(Expédition___COOP[[#All],[CapPercent]],10,Expédition___COOP[[#All],[Loading Rate]])</f>
        <v>0.89987377104444466</v>
      </c>
      <c r="V7" s="69">
        <f>AVERAGEIF(Expédition___COOP[[#All],[CapPercent]],40,Expédition___COOP[[#All],[Loading Rate]])</f>
        <v>0.82346184366666664</v>
      </c>
      <c r="W7" s="69">
        <f>AVERAGEIF(Expédition___COOP[[#All],[CapPercent]],70,Expédition___COOP[[#All],[Loading Rate]])</f>
        <v>0.71002528337777782</v>
      </c>
      <c r="X7" s="69">
        <f>AVERAGEIF(Expédition___COOP[[#All],[CapPercent]],100,Expédition___COOP[[#All],[Loading Rate]])</f>
        <v>0.41695914039999998</v>
      </c>
      <c r="Y7" s="70">
        <f>AVERAGE(U7:X7)</f>
        <v>0.71258000962222223</v>
      </c>
    </row>
    <row r="8" spans="1:25" ht="15.5" x14ac:dyDescent="0.35">
      <c r="A8">
        <v>1</v>
      </c>
      <c r="B8">
        <v>10</v>
      </c>
      <c r="C8">
        <v>2000</v>
      </c>
      <c r="D8">
        <v>3</v>
      </c>
      <c r="E8">
        <v>41009.440710000003</v>
      </c>
      <c r="F8">
        <v>13078.127560000001</v>
      </c>
      <c r="G8">
        <v>15235.06978</v>
      </c>
      <c r="H8">
        <v>6247.6938360000004</v>
      </c>
      <c r="I8">
        <v>4724.9286959999999</v>
      </c>
      <c r="J8">
        <v>635.74997919999998</v>
      </c>
      <c r="K8">
        <v>1087.8708529999999</v>
      </c>
      <c r="L8">
        <v>5</v>
      </c>
      <c r="M8">
        <v>0.898338364</v>
      </c>
      <c r="N8">
        <v>0.27828832815091203</v>
      </c>
      <c r="O8">
        <v>20</v>
      </c>
      <c r="P8">
        <v>7.0504280000000001E-3</v>
      </c>
      <c r="Q8" t="s">
        <v>18</v>
      </c>
      <c r="T8" s="18" t="s">
        <v>33</v>
      </c>
      <c r="U8" s="19">
        <f>AVERAGEIF(Expédition___STAND_ALONE[[#All],[CapPercent]],10,Expédition___STAND_ALONE[[#All],[NbDC]])*2</f>
        <v>8.0888888888888886</v>
      </c>
      <c r="V8" s="19">
        <f>AVERAGEIF(Expédition___STAND_ALONE[[#All],[CapPercent]],40,Expédition___STAND_ALONE[[#All],[NbDC]])*2</f>
        <v>6.8666666666666663</v>
      </c>
      <c r="W8" s="19">
        <f>AVERAGEIF(Expédition___STAND_ALONE[[#All],[CapPercent]],70,Expédition___STAND_ALONE[[#All],[NbDC]])*2</f>
        <v>6.5111111111111111</v>
      </c>
      <c r="X8" s="19">
        <f>AVERAGEIF(Expédition___STAND_ALONE[[#All],[CapPercent]],100,Expédition___STAND_ALONE[[#All],[NbDC]])*2</f>
        <v>6.3777777777777782</v>
      </c>
      <c r="Y8" s="20">
        <f>AVERAGE(U8:X8)</f>
        <v>6.9611111111111121</v>
      </c>
    </row>
    <row r="9" spans="1:25" ht="16" thickBot="1" x14ac:dyDescent="0.4">
      <c r="A9">
        <v>1</v>
      </c>
      <c r="B9">
        <v>10</v>
      </c>
      <c r="C9">
        <v>2000</v>
      </c>
      <c r="D9">
        <v>3</v>
      </c>
      <c r="E9">
        <v>46112.225160000002</v>
      </c>
      <c r="F9">
        <v>18208.34015</v>
      </c>
      <c r="G9">
        <v>15197.393050000001</v>
      </c>
      <c r="H9">
        <v>6247.6938360000004</v>
      </c>
      <c r="I9">
        <v>4734.120156</v>
      </c>
      <c r="J9">
        <v>635.74997919999998</v>
      </c>
      <c r="K9">
        <v>1088.9279799999999</v>
      </c>
      <c r="L9">
        <v>5</v>
      </c>
      <c r="M9">
        <v>0.898338364</v>
      </c>
      <c r="N9">
        <v>0.25250180121270865</v>
      </c>
      <c r="O9">
        <v>31</v>
      </c>
      <c r="P9">
        <v>5.6755829999999997E-3</v>
      </c>
      <c r="Q9" t="s">
        <v>18</v>
      </c>
      <c r="T9" s="21" t="s">
        <v>34</v>
      </c>
      <c r="U9" s="22">
        <f>AVERAGEIF(Expédition___COOP[[#All],[CapPercent]],10,Expédition___COOP[[#All],[NbDC]])</f>
        <v>5.7111111111111112</v>
      </c>
      <c r="V9" s="22">
        <f>AVERAGEIF(Expédition___COOP[[#All],[CapPercent]],40,Expédition___COOP[[#All],[NbDC]])</f>
        <v>4.333333333333333</v>
      </c>
      <c r="W9" s="22">
        <f>AVERAGEIF(Expédition___COOP[[#All],[CapPercent]],70,Expédition___COOP[[#All],[NbDC]])</f>
        <v>3.8666666666666667</v>
      </c>
      <c r="X9" s="22">
        <f>AVERAGEIF(Expédition___COOP[[#All],[CapPercent]],100,Expédition___COOP[[#All],[NbDC]])</f>
        <v>3.7333333333333334</v>
      </c>
      <c r="Y9" s="23">
        <f>AVERAGE(U9:X9)</f>
        <v>4.4111111111111114</v>
      </c>
    </row>
    <row r="10" spans="1:25" x14ac:dyDescent="0.35">
      <c r="A10">
        <v>1</v>
      </c>
      <c r="B10">
        <v>10</v>
      </c>
      <c r="C10">
        <v>2000</v>
      </c>
      <c r="D10">
        <v>3</v>
      </c>
      <c r="E10">
        <v>54475.60383</v>
      </c>
      <c r="F10">
        <v>22151.412929999999</v>
      </c>
      <c r="G10">
        <v>19795.31624</v>
      </c>
      <c r="H10">
        <v>6758.8976169999996</v>
      </c>
      <c r="I10">
        <v>4177.1202430000003</v>
      </c>
      <c r="J10">
        <v>635.74997919999998</v>
      </c>
      <c r="K10">
        <v>957.10682970000005</v>
      </c>
      <c r="L10">
        <v>4</v>
      </c>
      <c r="M10">
        <v>0.97184292100000003</v>
      </c>
      <c r="N10">
        <v>0.22081947505507676</v>
      </c>
      <c r="O10">
        <v>65</v>
      </c>
      <c r="P10">
        <v>4.8831930000000001E-3</v>
      </c>
      <c r="Q10" t="s">
        <v>18</v>
      </c>
    </row>
    <row r="11" spans="1:25" ht="15" thickBot="1" x14ac:dyDescent="0.4">
      <c r="A11">
        <v>1</v>
      </c>
      <c r="B11">
        <v>40</v>
      </c>
      <c r="C11">
        <v>500</v>
      </c>
      <c r="D11">
        <v>3</v>
      </c>
      <c r="E11">
        <v>28346.984410000001</v>
      </c>
      <c r="F11">
        <v>4676.6009990000002</v>
      </c>
      <c r="G11">
        <v>8385.4525009999998</v>
      </c>
      <c r="H11">
        <v>7776.1621370000003</v>
      </c>
      <c r="I11">
        <v>5585.2424030000002</v>
      </c>
      <c r="J11">
        <v>635.74997919999998</v>
      </c>
      <c r="K11">
        <v>1287.776392</v>
      </c>
      <c r="L11">
        <v>7</v>
      </c>
      <c r="M11">
        <v>0.68509131599999995</v>
      </c>
      <c r="N11">
        <v>0.29980030264995639</v>
      </c>
      <c r="O11">
        <v>52</v>
      </c>
      <c r="P11">
        <v>9.3198129999999997E-3</v>
      </c>
      <c r="Q11" t="s">
        <v>18</v>
      </c>
    </row>
    <row r="12" spans="1:25" ht="17.5" x14ac:dyDescent="0.35">
      <c r="A12">
        <v>1</v>
      </c>
      <c r="B12">
        <v>40</v>
      </c>
      <c r="C12">
        <v>500</v>
      </c>
      <c r="D12">
        <v>3</v>
      </c>
      <c r="E12">
        <v>30121.945889999999</v>
      </c>
      <c r="F12">
        <v>5834.2929279999998</v>
      </c>
      <c r="G12">
        <v>9139.6692230000008</v>
      </c>
      <c r="H12">
        <v>8135.6130389999998</v>
      </c>
      <c r="I12">
        <v>5183.8151090000001</v>
      </c>
      <c r="J12">
        <v>635.74997919999998</v>
      </c>
      <c r="K12">
        <v>1192.805607</v>
      </c>
      <c r="L12">
        <v>6</v>
      </c>
      <c r="M12">
        <v>0.71675946899999998</v>
      </c>
      <c r="N12">
        <v>0.29571833465039415</v>
      </c>
      <c r="O12">
        <v>30</v>
      </c>
      <c r="P12">
        <v>8.5290409999999994E-3</v>
      </c>
      <c r="Q12" t="s">
        <v>18</v>
      </c>
      <c r="T12" s="9" t="s">
        <v>3</v>
      </c>
      <c r="U12" s="10"/>
      <c r="V12" s="10"/>
      <c r="W12" s="10"/>
      <c r="X12" s="11" t="s">
        <v>29</v>
      </c>
    </row>
    <row r="13" spans="1:25" ht="17.5" x14ac:dyDescent="0.35">
      <c r="A13">
        <v>1</v>
      </c>
      <c r="B13">
        <v>40</v>
      </c>
      <c r="C13">
        <v>500</v>
      </c>
      <c r="D13">
        <v>3</v>
      </c>
      <c r="E13">
        <v>33615.389340000002</v>
      </c>
      <c r="F13">
        <v>9384.8091839999997</v>
      </c>
      <c r="G13">
        <v>9114.6718130000008</v>
      </c>
      <c r="H13">
        <v>8143.8760339999999</v>
      </c>
      <c r="I13">
        <v>5149.6937799999996</v>
      </c>
      <c r="J13">
        <v>635.74997919999998</v>
      </c>
      <c r="K13">
        <v>1186.5885479999999</v>
      </c>
      <c r="L13">
        <v>6</v>
      </c>
      <c r="M13">
        <v>0.717487451</v>
      </c>
      <c r="N13">
        <v>0.28537007414566007</v>
      </c>
      <c r="O13">
        <v>32</v>
      </c>
      <c r="P13">
        <v>6.1456200000000001E-3</v>
      </c>
      <c r="Q13" t="s">
        <v>18</v>
      </c>
      <c r="T13" s="12"/>
      <c r="U13" s="13">
        <v>500</v>
      </c>
      <c r="V13" s="13">
        <v>1000</v>
      </c>
      <c r="W13" s="13">
        <v>2000</v>
      </c>
      <c r="X13" s="14" t="s">
        <v>30</v>
      </c>
    </row>
    <row r="14" spans="1:25" ht="15.5" x14ac:dyDescent="0.35">
      <c r="A14">
        <v>1</v>
      </c>
      <c r="B14">
        <v>40</v>
      </c>
      <c r="C14">
        <v>1000</v>
      </c>
      <c r="D14">
        <v>3</v>
      </c>
      <c r="E14">
        <v>32141.228780000001</v>
      </c>
      <c r="F14">
        <v>6710.7495129999998</v>
      </c>
      <c r="G14">
        <v>10432.65869</v>
      </c>
      <c r="H14">
        <v>8543.4583180000009</v>
      </c>
      <c r="I14">
        <v>4730.0228129999996</v>
      </c>
      <c r="J14">
        <v>635.74997919999998</v>
      </c>
      <c r="K14">
        <v>1088.5894699999999</v>
      </c>
      <c r="L14">
        <v>5</v>
      </c>
      <c r="M14">
        <v>0.75269123699999996</v>
      </c>
      <c r="N14">
        <v>0.3105179665598411</v>
      </c>
      <c r="O14">
        <v>44</v>
      </c>
      <c r="P14">
        <v>9.6951769999999993E-3</v>
      </c>
      <c r="Q14" t="s">
        <v>18</v>
      </c>
      <c r="T14" s="15" t="s">
        <v>13</v>
      </c>
      <c r="U14" s="16">
        <f>AVERAGEIF(Expédition___COOP[[#All],[Fd]],U13,Expédition___COOP[[#All],[Synergie]])</f>
        <v>0.28456871168421533</v>
      </c>
      <c r="V14" s="16">
        <f>AVERAGEIF(Expédition___COOP[[#All],[Fd]],V13,Expédition___COOP[[#All],[Synergie]])</f>
        <v>0.28883657318803979</v>
      </c>
      <c r="W14" s="16">
        <f>AVERAGEIF(Expédition___COOP[[#All],[Fd]],W13,Expédition___COOP[[#All],[Synergie]])</f>
        <v>0.28651462080415896</v>
      </c>
      <c r="X14" s="17">
        <f ca="1">AVERAGE(U14:X14)</f>
        <v>0.28663996855880464</v>
      </c>
    </row>
    <row r="15" spans="1:25" ht="15.5" x14ac:dyDescent="0.35">
      <c r="A15">
        <v>1</v>
      </c>
      <c r="B15">
        <v>40</v>
      </c>
      <c r="C15">
        <v>1000</v>
      </c>
      <c r="D15">
        <v>3</v>
      </c>
      <c r="E15">
        <v>35042.744980000003</v>
      </c>
      <c r="F15">
        <v>9623.7300190000005</v>
      </c>
      <c r="G15">
        <v>10461.98156</v>
      </c>
      <c r="H15">
        <v>8493.6963680000008</v>
      </c>
      <c r="I15">
        <v>4738.3447889999998</v>
      </c>
      <c r="J15">
        <v>635.74997919999998</v>
      </c>
      <c r="K15">
        <v>1089.242258</v>
      </c>
      <c r="L15">
        <v>5</v>
      </c>
      <c r="M15">
        <v>0.74830713599999998</v>
      </c>
      <c r="N15">
        <v>0.29682783421769238</v>
      </c>
      <c r="O15">
        <v>78</v>
      </c>
      <c r="P15">
        <v>4.8288740000000004E-3</v>
      </c>
      <c r="Q15" t="s">
        <v>18</v>
      </c>
      <c r="T15" s="18" t="s">
        <v>31</v>
      </c>
      <c r="U15" s="69">
        <f>AVERAGEIF(Expédition___STAND_ALONE[[#All],[Fd]],U13,Expédition___STAND_ALONE[[#All],[Loading Rate]])</f>
        <v>0.52121891589999991</v>
      </c>
      <c r="V15" s="69">
        <f>AVERAGEIF(Expédition___STAND_ALONE[[#All],[Fd]],V13,Expédition___STAND_ALONE[[#All],[Loading Rate]])</f>
        <v>0.60450017071666651</v>
      </c>
      <c r="W15" s="69">
        <f>AVERAGEIF(Expédition___STAND_ALONE[[#All],[Fd]],W13,Expédition___STAND_ALONE[[#All],[Loading Rate]])</f>
        <v>0.67653192947499929</v>
      </c>
      <c r="X15" s="70">
        <f ca="1">AVERAGE(U15:X15)</f>
        <v>0.60075033869722194</v>
      </c>
    </row>
    <row r="16" spans="1:25" ht="15.5" x14ac:dyDescent="0.35">
      <c r="A16">
        <v>1</v>
      </c>
      <c r="B16">
        <v>40</v>
      </c>
      <c r="C16">
        <v>1000</v>
      </c>
      <c r="D16">
        <v>3</v>
      </c>
      <c r="E16">
        <v>39441.717360000002</v>
      </c>
      <c r="F16">
        <v>10909.38516</v>
      </c>
      <c r="G16">
        <v>12977.01317</v>
      </c>
      <c r="H16">
        <v>9789.3083079999997</v>
      </c>
      <c r="I16">
        <v>4174.6979879999999</v>
      </c>
      <c r="J16">
        <v>635.74997919999998</v>
      </c>
      <c r="K16">
        <v>955.56275419999997</v>
      </c>
      <c r="L16">
        <v>4</v>
      </c>
      <c r="M16">
        <v>0.86245245299999995</v>
      </c>
      <c r="N16">
        <v>0.28322444006700581</v>
      </c>
      <c r="O16">
        <v>211</v>
      </c>
      <c r="P16">
        <v>6.4206009999999997E-3</v>
      </c>
      <c r="Q16" t="s">
        <v>18</v>
      </c>
      <c r="T16" s="18" t="s">
        <v>32</v>
      </c>
      <c r="U16" s="69">
        <f>AVERAGEIF(Expédition___COOP[[#All],[Fd]],U13,Expédition___COOP[[#All],[Loading Rate]])</f>
        <v>0.63840321013333323</v>
      </c>
      <c r="V16" s="69">
        <f>AVERAGEIF(Expédition___COOP[[#All],[Fd]],V13,Expédition___COOP[[#All],[Loading Rate]])</f>
        <v>0.71382364985000024</v>
      </c>
      <c r="W16" s="69">
        <f>AVERAGEIF(Expédition___COOP[[#All],[Fd]],W13,Expédition___COOP[[#All],[Loading Rate]])</f>
        <v>0.78551316888333322</v>
      </c>
      <c r="X16" s="70">
        <f ca="1">AVERAGE(U16:X16)</f>
        <v>0.71258000962222212</v>
      </c>
    </row>
    <row r="17" spans="1:24" ht="15.5" x14ac:dyDescent="0.35">
      <c r="A17">
        <v>1</v>
      </c>
      <c r="B17">
        <v>40</v>
      </c>
      <c r="C17">
        <v>2000</v>
      </c>
      <c r="D17">
        <v>3</v>
      </c>
      <c r="E17">
        <v>37485.53413</v>
      </c>
      <c r="F17">
        <v>8216.2214810000005</v>
      </c>
      <c r="G17">
        <v>14376.393679999999</v>
      </c>
      <c r="H17">
        <v>9823.4707369999996</v>
      </c>
      <c r="I17">
        <v>3608.0779470000002</v>
      </c>
      <c r="J17">
        <v>635.74997919999998</v>
      </c>
      <c r="K17">
        <v>825.62029930000006</v>
      </c>
      <c r="L17">
        <v>3</v>
      </c>
      <c r="M17">
        <v>0.86546221300000004</v>
      </c>
      <c r="N17">
        <v>0.30134521572753176</v>
      </c>
      <c r="O17">
        <v>59</v>
      </c>
      <c r="P17">
        <v>8.9506210000000006E-3</v>
      </c>
      <c r="Q17" t="s">
        <v>18</v>
      </c>
      <c r="T17" s="18" t="s">
        <v>33</v>
      </c>
      <c r="U17" s="19">
        <f>AVERAGEIF(Expédition___STAND_ALONE[[#All],[Fd]],U13,Expédition___STAND_ALONE[[#All],[NbDC]])*2</f>
        <v>10.183333333333334</v>
      </c>
      <c r="V17" s="19">
        <f>AVERAGEIF(Expédition___STAND_ALONE[[#All],[Fd]],V13,Expédition___STAND_ALONE[[#All],[NbDC]])*2</f>
        <v>6.7</v>
      </c>
      <c r="W17" s="19">
        <f>AVERAGEIF(Expédition___STAND_ALONE[[#All],[Fd]],W13,Expédition___STAND_ALONE[[#All],[NbDC]])*2</f>
        <v>4</v>
      </c>
      <c r="X17" s="20">
        <f ca="1">AVERAGE(U17:X17)</f>
        <v>6.9611111111111112</v>
      </c>
    </row>
    <row r="18" spans="1:24" ht="16" thickBot="1" x14ac:dyDescent="0.4">
      <c r="A18">
        <v>1</v>
      </c>
      <c r="B18">
        <v>40</v>
      </c>
      <c r="C18">
        <v>2000</v>
      </c>
      <c r="D18">
        <v>3</v>
      </c>
      <c r="E18">
        <v>40818.302860000003</v>
      </c>
      <c r="F18">
        <v>11752.112709999999</v>
      </c>
      <c r="G18">
        <v>14191.54038</v>
      </c>
      <c r="H18">
        <v>9844.2275079999999</v>
      </c>
      <c r="I18">
        <v>3575.9132020000002</v>
      </c>
      <c r="J18">
        <v>635.74997919999998</v>
      </c>
      <c r="K18">
        <v>818.75908460000005</v>
      </c>
      <c r="L18">
        <v>3</v>
      </c>
      <c r="M18">
        <v>0.867290915</v>
      </c>
      <c r="N18">
        <v>0.29076018225235362</v>
      </c>
      <c r="O18">
        <v>35</v>
      </c>
      <c r="P18">
        <v>5.680895E-3</v>
      </c>
      <c r="Q18" t="s">
        <v>18</v>
      </c>
      <c r="T18" s="21" t="s">
        <v>34</v>
      </c>
      <c r="U18" s="22">
        <f>AVERAGEIF(Expédition___COOP[[#All],[Fd]],U13,Expédition___COOP[[#All],[NbDC]])</f>
        <v>6.0666666666666664</v>
      </c>
      <c r="V18" s="22">
        <f>AVERAGEIF(Expédition___COOP[[#All],[Fd]],V13,Expédition___COOP[[#All],[NbDC]])</f>
        <v>4.3666666666666663</v>
      </c>
      <c r="W18" s="22">
        <f>AVERAGEIF(Expédition___COOP[[#All],[Fd]],W13,Expédition___COOP[[#All],[NbDC]])</f>
        <v>2.8</v>
      </c>
      <c r="X18" s="23">
        <f ca="1">AVERAGE(U18:X18)</f>
        <v>4.4111111111111114</v>
      </c>
    </row>
    <row r="19" spans="1:24" x14ac:dyDescent="0.35">
      <c r="A19">
        <v>1</v>
      </c>
      <c r="B19">
        <v>40</v>
      </c>
      <c r="C19">
        <v>2000</v>
      </c>
      <c r="D19">
        <v>3</v>
      </c>
      <c r="E19">
        <v>46540.866529999999</v>
      </c>
      <c r="F19">
        <v>15270.214120000001</v>
      </c>
      <c r="G19">
        <v>15796.271989999999</v>
      </c>
      <c r="H19">
        <v>10427.693859999999</v>
      </c>
      <c r="I19">
        <v>3589.8065999999999</v>
      </c>
      <c r="J19">
        <v>635.74997919999998</v>
      </c>
      <c r="K19">
        <v>821.12999200000002</v>
      </c>
      <c r="L19">
        <v>3</v>
      </c>
      <c r="M19">
        <v>0.91869515899999998</v>
      </c>
      <c r="N19">
        <v>0.2723574896389353</v>
      </c>
      <c r="O19">
        <v>83</v>
      </c>
      <c r="P19">
        <v>3.7221709999999998E-3</v>
      </c>
      <c r="Q19" t="s">
        <v>18</v>
      </c>
    </row>
    <row r="20" spans="1:24" x14ac:dyDescent="0.35">
      <c r="A20">
        <v>1</v>
      </c>
      <c r="B20">
        <v>70</v>
      </c>
      <c r="C20">
        <v>500</v>
      </c>
      <c r="D20">
        <v>3</v>
      </c>
      <c r="E20">
        <v>28176.38191</v>
      </c>
      <c r="F20">
        <v>4021.2864180000001</v>
      </c>
      <c r="G20">
        <v>8538.8475460000009</v>
      </c>
      <c r="H20">
        <v>8617.2139989999996</v>
      </c>
      <c r="I20">
        <v>5171.1374420000002</v>
      </c>
      <c r="J20">
        <v>635.74997919999998</v>
      </c>
      <c r="K20">
        <v>1192.146522</v>
      </c>
      <c r="L20">
        <v>6</v>
      </c>
      <c r="M20">
        <v>0.56476591499999995</v>
      </c>
      <c r="N20">
        <v>0.30042378357893845</v>
      </c>
      <c r="O20">
        <v>47</v>
      </c>
      <c r="P20">
        <v>9.585026E-3</v>
      </c>
      <c r="Q20" t="s">
        <v>18</v>
      </c>
    </row>
    <row r="21" spans="1:24" x14ac:dyDescent="0.35">
      <c r="A21">
        <v>1</v>
      </c>
      <c r="B21">
        <v>70</v>
      </c>
      <c r="C21">
        <v>500</v>
      </c>
      <c r="D21">
        <v>3</v>
      </c>
      <c r="E21">
        <v>29866.753290000001</v>
      </c>
      <c r="F21">
        <v>5722.6662489999999</v>
      </c>
      <c r="G21">
        <v>8564.0517839999993</v>
      </c>
      <c r="H21">
        <v>8621.2394769999992</v>
      </c>
      <c r="I21">
        <v>5138.8781349999999</v>
      </c>
      <c r="J21">
        <v>635.74997919999998</v>
      </c>
      <c r="K21">
        <v>1184.167672</v>
      </c>
      <c r="L21">
        <v>6</v>
      </c>
      <c r="M21">
        <v>0.56502974100000003</v>
      </c>
      <c r="N21">
        <v>0.30249696255959807</v>
      </c>
      <c r="O21">
        <v>40</v>
      </c>
      <c r="P21">
        <v>5.688144E-3</v>
      </c>
      <c r="Q21" t="s">
        <v>18</v>
      </c>
    </row>
    <row r="22" spans="1:24" x14ac:dyDescent="0.35">
      <c r="A22">
        <v>1</v>
      </c>
      <c r="B22">
        <v>70</v>
      </c>
      <c r="C22">
        <v>500</v>
      </c>
      <c r="D22">
        <v>3</v>
      </c>
      <c r="E22">
        <v>33111.635430000002</v>
      </c>
      <c r="F22">
        <v>7939.7569039999998</v>
      </c>
      <c r="G22">
        <v>9512.3771049999996</v>
      </c>
      <c r="H22">
        <v>9217.2210460000006</v>
      </c>
      <c r="I22">
        <v>4719.1320180000002</v>
      </c>
      <c r="J22">
        <v>635.74997919999998</v>
      </c>
      <c r="K22">
        <v>1087.398377</v>
      </c>
      <c r="L22">
        <v>5</v>
      </c>
      <c r="M22">
        <v>0.60408993799999999</v>
      </c>
      <c r="N22">
        <v>0.29215921501689324</v>
      </c>
      <c r="O22">
        <v>91</v>
      </c>
      <c r="P22">
        <v>4.7635209999999997E-3</v>
      </c>
      <c r="Q22" t="s">
        <v>18</v>
      </c>
    </row>
    <row r="23" spans="1:24" x14ac:dyDescent="0.35">
      <c r="A23">
        <v>1</v>
      </c>
      <c r="B23">
        <v>70</v>
      </c>
      <c r="C23">
        <v>1000</v>
      </c>
      <c r="D23">
        <v>3</v>
      </c>
      <c r="E23">
        <v>31705.193190000002</v>
      </c>
      <c r="F23">
        <v>6660.9033719999998</v>
      </c>
      <c r="G23">
        <v>9406.7152850000002</v>
      </c>
      <c r="H23">
        <v>9168.1455440000009</v>
      </c>
      <c r="I23">
        <v>4743.092619</v>
      </c>
      <c r="J23">
        <v>635.74997919999998</v>
      </c>
      <c r="K23">
        <v>1090.5863870000001</v>
      </c>
      <c r="L23">
        <v>5</v>
      </c>
      <c r="M23">
        <v>0.60087356599999997</v>
      </c>
      <c r="N23">
        <v>0.3147582212297852</v>
      </c>
      <c r="O23">
        <v>72</v>
      </c>
      <c r="P23">
        <v>7.7697740000000001E-3</v>
      </c>
      <c r="Q23" t="s">
        <v>18</v>
      </c>
    </row>
    <row r="24" spans="1:24" x14ac:dyDescent="0.35">
      <c r="A24">
        <v>1</v>
      </c>
      <c r="B24">
        <v>70</v>
      </c>
      <c r="C24">
        <v>1000</v>
      </c>
      <c r="D24">
        <v>3</v>
      </c>
      <c r="E24">
        <v>34273.22767</v>
      </c>
      <c r="F24">
        <v>7718.5654629999999</v>
      </c>
      <c r="G24">
        <v>10666.259620000001</v>
      </c>
      <c r="H24">
        <v>10113.200339999999</v>
      </c>
      <c r="I24">
        <v>4181.6526759999997</v>
      </c>
      <c r="J24">
        <v>635.74997919999998</v>
      </c>
      <c r="K24">
        <v>957.79958420000003</v>
      </c>
      <c r="L24">
        <v>4</v>
      </c>
      <c r="M24">
        <v>0.662811767</v>
      </c>
      <c r="N24">
        <v>0.30768489237828323</v>
      </c>
      <c r="O24">
        <v>49</v>
      </c>
      <c r="P24">
        <v>3.8188459999999999E-3</v>
      </c>
      <c r="Q24" t="s">
        <v>18</v>
      </c>
    </row>
    <row r="25" spans="1:24" x14ac:dyDescent="0.35">
      <c r="A25">
        <v>1</v>
      </c>
      <c r="B25">
        <v>70</v>
      </c>
      <c r="C25">
        <v>1000</v>
      </c>
      <c r="D25">
        <v>3</v>
      </c>
      <c r="E25">
        <v>38261.465539999997</v>
      </c>
      <c r="F25">
        <v>8013.6027969999996</v>
      </c>
      <c r="G25">
        <v>13302.629360000001</v>
      </c>
      <c r="H25">
        <v>11949.002420000001</v>
      </c>
      <c r="I25">
        <v>3549.60959</v>
      </c>
      <c r="J25">
        <v>635.74997919999998</v>
      </c>
      <c r="K25">
        <v>810.87138570000002</v>
      </c>
      <c r="L25">
        <v>3</v>
      </c>
      <c r="M25">
        <v>0.78312889600000002</v>
      </c>
      <c r="N25">
        <v>0.29784043897931811</v>
      </c>
      <c r="O25">
        <v>150</v>
      </c>
      <c r="P25">
        <v>5.7379459999999998E-3</v>
      </c>
      <c r="Q25" t="s">
        <v>18</v>
      </c>
    </row>
    <row r="26" spans="1:24" x14ac:dyDescent="0.35">
      <c r="A26">
        <v>1</v>
      </c>
      <c r="B26">
        <v>70</v>
      </c>
      <c r="C26">
        <v>2000</v>
      </c>
      <c r="D26">
        <v>3</v>
      </c>
      <c r="E26">
        <v>36105.828170000001</v>
      </c>
      <c r="F26">
        <v>7710.7987290000001</v>
      </c>
      <c r="G26">
        <v>12088.286270000001</v>
      </c>
      <c r="H26">
        <v>11254.81033</v>
      </c>
      <c r="I26">
        <v>3593.8089749999999</v>
      </c>
      <c r="J26">
        <v>635.74997919999998</v>
      </c>
      <c r="K26">
        <v>822.37389570000005</v>
      </c>
      <c r="L26">
        <v>3</v>
      </c>
      <c r="M26">
        <v>0.73763205200000004</v>
      </c>
      <c r="N26">
        <v>0.31452625544194912</v>
      </c>
      <c r="O26">
        <v>68</v>
      </c>
      <c r="P26">
        <v>9.8713340000000007E-3</v>
      </c>
      <c r="Q26" t="s">
        <v>18</v>
      </c>
    </row>
    <row r="27" spans="1:24" x14ac:dyDescent="0.35">
      <c r="A27">
        <v>1</v>
      </c>
      <c r="B27">
        <v>70</v>
      </c>
      <c r="C27">
        <v>2000</v>
      </c>
      <c r="D27">
        <v>3</v>
      </c>
      <c r="E27">
        <v>38781.45564</v>
      </c>
      <c r="F27">
        <v>10424.1968</v>
      </c>
      <c r="G27">
        <v>12072.351839999999</v>
      </c>
      <c r="H27">
        <v>11254.48034</v>
      </c>
      <c r="I27">
        <v>3575.915442</v>
      </c>
      <c r="J27">
        <v>635.74997919999998</v>
      </c>
      <c r="K27">
        <v>818.76123629999995</v>
      </c>
      <c r="L27">
        <v>3</v>
      </c>
      <c r="M27">
        <v>0.73761042499999996</v>
      </c>
      <c r="N27">
        <v>0.30612463568102238</v>
      </c>
      <c r="O27">
        <v>20</v>
      </c>
      <c r="P27">
        <v>8.4472249999999992E-3</v>
      </c>
      <c r="Q27" t="s">
        <v>18</v>
      </c>
    </row>
    <row r="28" spans="1:24" x14ac:dyDescent="0.35">
      <c r="A28">
        <v>1</v>
      </c>
      <c r="B28">
        <v>70</v>
      </c>
      <c r="C28">
        <v>2000</v>
      </c>
      <c r="D28">
        <v>3</v>
      </c>
      <c r="E28">
        <v>42946.898910000004</v>
      </c>
      <c r="F28">
        <v>10403.138660000001</v>
      </c>
      <c r="G28">
        <v>15446.28772</v>
      </c>
      <c r="H28">
        <v>12762.076419999999</v>
      </c>
      <c r="I28">
        <v>3007.121764</v>
      </c>
      <c r="J28">
        <v>635.74997919999998</v>
      </c>
      <c r="K28">
        <v>692.52436760000001</v>
      </c>
      <c r="L28">
        <v>2</v>
      </c>
      <c r="M28">
        <v>0.83641717100000001</v>
      </c>
      <c r="N28">
        <v>0.3002195279256592</v>
      </c>
      <c r="O28">
        <v>227</v>
      </c>
      <c r="P28">
        <v>5.5994230000000001E-3</v>
      </c>
      <c r="Q28" t="s">
        <v>18</v>
      </c>
    </row>
    <row r="29" spans="1:24" x14ac:dyDescent="0.35">
      <c r="A29">
        <v>1</v>
      </c>
      <c r="B29">
        <v>100</v>
      </c>
      <c r="C29">
        <v>500</v>
      </c>
      <c r="D29">
        <v>3</v>
      </c>
      <c r="E29">
        <v>28202.079460000001</v>
      </c>
      <c r="F29">
        <v>4028.4268000000002</v>
      </c>
      <c r="G29">
        <v>8540.9409340000002</v>
      </c>
      <c r="H29">
        <v>8661.8494429999992</v>
      </c>
      <c r="I29">
        <v>5147.4551490000003</v>
      </c>
      <c r="J29">
        <v>635.74997919999998</v>
      </c>
      <c r="K29">
        <v>1187.657156</v>
      </c>
      <c r="L29">
        <v>6</v>
      </c>
      <c r="M29">
        <v>0.32480367599999999</v>
      </c>
      <c r="N29">
        <v>0.30112532811199244</v>
      </c>
      <c r="O29">
        <v>60</v>
      </c>
      <c r="P29">
        <v>9.7765930000000001E-3</v>
      </c>
      <c r="Q29" t="s">
        <v>18</v>
      </c>
    </row>
    <row r="30" spans="1:24" x14ac:dyDescent="0.35">
      <c r="A30">
        <v>1</v>
      </c>
      <c r="B30">
        <v>100</v>
      </c>
      <c r="C30">
        <v>500</v>
      </c>
      <c r="D30">
        <v>3</v>
      </c>
      <c r="E30">
        <v>29884.724200000001</v>
      </c>
      <c r="F30">
        <v>5723.1585670000004</v>
      </c>
      <c r="G30">
        <v>8533.9396840000009</v>
      </c>
      <c r="H30">
        <v>8649.9073480000006</v>
      </c>
      <c r="I30">
        <v>5154.0217549999998</v>
      </c>
      <c r="J30">
        <v>635.74997919999998</v>
      </c>
      <c r="K30">
        <v>1187.946872</v>
      </c>
      <c r="L30">
        <v>6</v>
      </c>
      <c r="M30">
        <v>0.32435586900000002</v>
      </c>
      <c r="N30">
        <v>0.30132854289805516</v>
      </c>
      <c r="O30">
        <v>51</v>
      </c>
      <c r="P30">
        <v>6.348205E-3</v>
      </c>
      <c r="Q30" t="s">
        <v>18</v>
      </c>
    </row>
    <row r="31" spans="1:24" x14ac:dyDescent="0.35">
      <c r="A31">
        <v>1</v>
      </c>
      <c r="B31">
        <v>100</v>
      </c>
      <c r="C31">
        <v>500</v>
      </c>
      <c r="D31">
        <v>3</v>
      </c>
      <c r="E31">
        <v>33063.581160000002</v>
      </c>
      <c r="F31">
        <v>8026.716238</v>
      </c>
      <c r="G31">
        <v>9237.1128779999999</v>
      </c>
      <c r="H31">
        <v>9336.5197900000003</v>
      </c>
      <c r="I31">
        <v>4736.8513650000004</v>
      </c>
      <c r="J31">
        <v>635.74997919999998</v>
      </c>
      <c r="K31">
        <v>1090.6309120000001</v>
      </c>
      <c r="L31">
        <v>5</v>
      </c>
      <c r="M31">
        <v>0.35010259300000002</v>
      </c>
      <c r="N31">
        <v>0.29680807033366785</v>
      </c>
      <c r="O31">
        <v>69</v>
      </c>
      <c r="P31">
        <v>5.9573910000000002E-3</v>
      </c>
      <c r="Q31" t="s">
        <v>18</v>
      </c>
    </row>
    <row r="32" spans="1:24" x14ac:dyDescent="0.35">
      <c r="A32">
        <v>1</v>
      </c>
      <c r="B32">
        <v>100</v>
      </c>
      <c r="C32">
        <v>1000</v>
      </c>
      <c r="D32">
        <v>3</v>
      </c>
      <c r="E32">
        <v>31704.484799999998</v>
      </c>
      <c r="F32">
        <v>6668.2923350000001</v>
      </c>
      <c r="G32">
        <v>9239.9194270000007</v>
      </c>
      <c r="H32">
        <v>9341.6250720000007</v>
      </c>
      <c r="I32">
        <v>4729.2404200000001</v>
      </c>
      <c r="J32">
        <v>635.74997919999998</v>
      </c>
      <c r="K32">
        <v>1089.6575660000001</v>
      </c>
      <c r="L32">
        <v>5</v>
      </c>
      <c r="M32">
        <v>0.35029403100000001</v>
      </c>
      <c r="N32">
        <v>0.31644327800427091</v>
      </c>
      <c r="O32">
        <v>69</v>
      </c>
      <c r="P32">
        <v>2.9912910000000001E-3</v>
      </c>
      <c r="Q32" t="s">
        <v>18</v>
      </c>
    </row>
    <row r="33" spans="1:17" x14ac:dyDescent="0.35">
      <c r="A33">
        <v>1</v>
      </c>
      <c r="B33">
        <v>100</v>
      </c>
      <c r="C33">
        <v>1000</v>
      </c>
      <c r="D33">
        <v>3</v>
      </c>
      <c r="E33">
        <v>34298.437339999997</v>
      </c>
      <c r="F33">
        <v>7798.428234</v>
      </c>
      <c r="G33">
        <v>10341.46415</v>
      </c>
      <c r="H33">
        <v>10413.5672</v>
      </c>
      <c r="I33">
        <v>4154.971074</v>
      </c>
      <c r="J33">
        <v>635.74997919999998</v>
      </c>
      <c r="K33">
        <v>954.25670060000004</v>
      </c>
      <c r="L33">
        <v>4</v>
      </c>
      <c r="M33">
        <v>0.39048992100000002</v>
      </c>
      <c r="N33">
        <v>0.30770586931039712</v>
      </c>
      <c r="O33">
        <v>52</v>
      </c>
      <c r="P33">
        <v>9.6847640000000002E-3</v>
      </c>
      <c r="Q33" t="s">
        <v>18</v>
      </c>
    </row>
    <row r="34" spans="1:17" x14ac:dyDescent="0.35">
      <c r="A34">
        <v>1</v>
      </c>
      <c r="B34">
        <v>100</v>
      </c>
      <c r="C34">
        <v>1000</v>
      </c>
      <c r="D34">
        <v>3</v>
      </c>
      <c r="E34">
        <v>38072.923390000004</v>
      </c>
      <c r="F34">
        <v>7911.4700570000005</v>
      </c>
      <c r="G34">
        <v>12590.025159999999</v>
      </c>
      <c r="H34">
        <v>12590.025159999999</v>
      </c>
      <c r="I34">
        <v>3538.511771</v>
      </c>
      <c r="J34">
        <v>635.74997919999998</v>
      </c>
      <c r="K34">
        <v>807.14125049999996</v>
      </c>
      <c r="L34">
        <v>3</v>
      </c>
      <c r="M34">
        <v>0.472103155</v>
      </c>
      <c r="N34">
        <v>0.3017627355874633</v>
      </c>
      <c r="O34">
        <v>246</v>
      </c>
      <c r="P34">
        <v>8.8591450000000006E-3</v>
      </c>
      <c r="Q34" t="s">
        <v>18</v>
      </c>
    </row>
    <row r="35" spans="1:17" x14ac:dyDescent="0.35">
      <c r="A35">
        <v>1</v>
      </c>
      <c r="B35">
        <v>100</v>
      </c>
      <c r="C35">
        <v>2000</v>
      </c>
      <c r="D35">
        <v>3</v>
      </c>
      <c r="E35">
        <v>35906.365330000001</v>
      </c>
      <c r="F35">
        <v>7591.6620110000003</v>
      </c>
      <c r="G35">
        <v>11601.022790000001</v>
      </c>
      <c r="H35">
        <v>11659.536770000001</v>
      </c>
      <c r="I35">
        <v>3595.410981</v>
      </c>
      <c r="J35">
        <v>635.74997919999998</v>
      </c>
      <c r="K35">
        <v>822.98280509999995</v>
      </c>
      <c r="L35">
        <v>3</v>
      </c>
      <c r="M35">
        <v>0.43721152400000002</v>
      </c>
      <c r="N35">
        <v>0.31707797476227895</v>
      </c>
      <c r="O35">
        <v>87</v>
      </c>
      <c r="P35">
        <v>8.8773189999999998E-3</v>
      </c>
      <c r="Q35" t="s">
        <v>18</v>
      </c>
    </row>
    <row r="36" spans="1:17" x14ac:dyDescent="0.35">
      <c r="A36">
        <v>1</v>
      </c>
      <c r="B36">
        <v>100</v>
      </c>
      <c r="C36">
        <v>2000</v>
      </c>
      <c r="D36">
        <v>3</v>
      </c>
      <c r="E36">
        <v>38418.999020000003</v>
      </c>
      <c r="F36">
        <v>7698.3918039999999</v>
      </c>
      <c r="G36">
        <v>13190.15028</v>
      </c>
      <c r="H36">
        <v>13225.51122</v>
      </c>
      <c r="I36">
        <v>2983.7416079999998</v>
      </c>
      <c r="J36">
        <v>635.74997919999998</v>
      </c>
      <c r="K36">
        <v>685.45413069999995</v>
      </c>
      <c r="L36">
        <v>2</v>
      </c>
      <c r="M36">
        <v>0.49593273199999999</v>
      </c>
      <c r="N36">
        <v>0.31057420894740057</v>
      </c>
      <c r="O36">
        <v>61</v>
      </c>
      <c r="P36">
        <v>9.2070569999999994E-3</v>
      </c>
      <c r="Q36" t="s">
        <v>18</v>
      </c>
    </row>
    <row r="37" spans="1:17" x14ac:dyDescent="0.35">
      <c r="A37">
        <v>1</v>
      </c>
      <c r="B37">
        <v>100</v>
      </c>
      <c r="C37">
        <v>2000</v>
      </c>
      <c r="D37">
        <v>3</v>
      </c>
      <c r="E37">
        <v>42066.942369999997</v>
      </c>
      <c r="F37">
        <v>10220.35679</v>
      </c>
      <c r="G37">
        <v>13768.537609999999</v>
      </c>
      <c r="H37">
        <v>13768.537609999999</v>
      </c>
      <c r="I37">
        <v>2986.8928770000002</v>
      </c>
      <c r="J37">
        <v>635.74997919999998</v>
      </c>
      <c r="K37">
        <v>686.8675045</v>
      </c>
      <c r="L37">
        <v>2</v>
      </c>
      <c r="M37">
        <v>0.51629523899999996</v>
      </c>
      <c r="N37">
        <v>0.30792586693165419</v>
      </c>
      <c r="O37">
        <v>256</v>
      </c>
      <c r="P37">
        <v>9.7957349999999999E-3</v>
      </c>
      <c r="Q37" t="s">
        <v>18</v>
      </c>
    </row>
    <row r="38" spans="1:17" x14ac:dyDescent="0.35">
      <c r="A38">
        <v>2</v>
      </c>
      <c r="B38">
        <v>10</v>
      </c>
      <c r="C38">
        <v>500</v>
      </c>
      <c r="D38">
        <v>3</v>
      </c>
      <c r="E38">
        <v>28628.58797</v>
      </c>
      <c r="F38">
        <v>5495.8666860000003</v>
      </c>
      <c r="G38">
        <v>10253.469950000001</v>
      </c>
      <c r="H38">
        <v>5603.583208</v>
      </c>
      <c r="I38">
        <v>5783.684405</v>
      </c>
      <c r="J38">
        <v>465.72808320000001</v>
      </c>
      <c r="K38">
        <v>1026.2556440000001</v>
      </c>
      <c r="L38">
        <v>8</v>
      </c>
      <c r="M38">
        <v>0.82486193900000004</v>
      </c>
      <c r="N38">
        <v>0.27257188498148865</v>
      </c>
      <c r="O38">
        <v>9</v>
      </c>
      <c r="P38">
        <v>9.4340889999999997E-3</v>
      </c>
      <c r="Q38" t="s">
        <v>18</v>
      </c>
    </row>
    <row r="39" spans="1:17" x14ac:dyDescent="0.35">
      <c r="A39">
        <v>2</v>
      </c>
      <c r="B39">
        <v>10</v>
      </c>
      <c r="C39">
        <v>500</v>
      </c>
      <c r="D39">
        <v>3</v>
      </c>
      <c r="E39">
        <v>31124.468840000001</v>
      </c>
      <c r="F39">
        <v>7897.1928989999997</v>
      </c>
      <c r="G39">
        <v>10351.917390000001</v>
      </c>
      <c r="H39">
        <v>5623.6862410000003</v>
      </c>
      <c r="I39">
        <v>5766.1316589999997</v>
      </c>
      <c r="J39">
        <v>465.72808320000001</v>
      </c>
      <c r="K39">
        <v>1019.812571</v>
      </c>
      <c r="L39">
        <v>8</v>
      </c>
      <c r="M39">
        <v>0.82782115700000003</v>
      </c>
      <c r="N39">
        <v>0.26370193067523023</v>
      </c>
      <c r="O39">
        <v>26</v>
      </c>
      <c r="P39">
        <v>5.352501E-3</v>
      </c>
      <c r="Q39" t="s">
        <v>18</v>
      </c>
    </row>
    <row r="40" spans="1:17" x14ac:dyDescent="0.35">
      <c r="A40">
        <v>2</v>
      </c>
      <c r="B40">
        <v>10</v>
      </c>
      <c r="C40">
        <v>500</v>
      </c>
      <c r="D40">
        <v>3</v>
      </c>
      <c r="E40">
        <v>35815.292860000001</v>
      </c>
      <c r="F40">
        <v>11565.02079</v>
      </c>
      <c r="G40">
        <v>11516.94348</v>
      </c>
      <c r="H40">
        <v>5927.5932730000004</v>
      </c>
      <c r="I40">
        <v>5381.0582549999999</v>
      </c>
      <c r="J40">
        <v>465.72808320000001</v>
      </c>
      <c r="K40">
        <v>958.94898509999996</v>
      </c>
      <c r="L40">
        <v>7</v>
      </c>
      <c r="M40">
        <v>0.87255705800000005</v>
      </c>
      <c r="N40">
        <v>0.24642598320681225</v>
      </c>
      <c r="O40">
        <v>42</v>
      </c>
      <c r="P40">
        <v>3.3458110000000002E-3</v>
      </c>
      <c r="Q40" t="s">
        <v>18</v>
      </c>
    </row>
    <row r="41" spans="1:17" x14ac:dyDescent="0.35">
      <c r="A41">
        <v>2</v>
      </c>
      <c r="B41">
        <v>10</v>
      </c>
      <c r="C41">
        <v>1000</v>
      </c>
      <c r="D41">
        <v>3</v>
      </c>
      <c r="E41">
        <v>33317.366779999997</v>
      </c>
      <c r="F41">
        <v>9277.014561</v>
      </c>
      <c r="G41">
        <v>11386.858850000001</v>
      </c>
      <c r="H41">
        <v>5853.3095519999997</v>
      </c>
      <c r="I41">
        <v>5376.3807470000002</v>
      </c>
      <c r="J41">
        <v>465.72808320000001</v>
      </c>
      <c r="K41">
        <v>958.07499010000004</v>
      </c>
      <c r="L41">
        <v>7</v>
      </c>
      <c r="M41">
        <v>0.86162230299999998</v>
      </c>
      <c r="N41">
        <v>0.27888261633382111</v>
      </c>
      <c r="O41">
        <v>27</v>
      </c>
      <c r="P41">
        <v>8.8418430000000003E-3</v>
      </c>
      <c r="Q41" t="s">
        <v>18</v>
      </c>
    </row>
    <row r="42" spans="1:17" x14ac:dyDescent="0.35">
      <c r="A42">
        <v>2</v>
      </c>
      <c r="B42">
        <v>10</v>
      </c>
      <c r="C42">
        <v>1000</v>
      </c>
      <c r="D42">
        <v>3</v>
      </c>
      <c r="E42">
        <v>37031.770530000002</v>
      </c>
      <c r="F42">
        <v>11642.30608</v>
      </c>
      <c r="G42">
        <v>12981.22206</v>
      </c>
      <c r="H42">
        <v>6087.8684910000002</v>
      </c>
      <c r="I42">
        <v>4973.4540420000003</v>
      </c>
      <c r="J42">
        <v>465.72808320000001</v>
      </c>
      <c r="K42">
        <v>881.19176789999995</v>
      </c>
      <c r="L42">
        <v>6</v>
      </c>
      <c r="M42">
        <v>0.89614998499999998</v>
      </c>
      <c r="N42">
        <v>0.26390113139447008</v>
      </c>
      <c r="O42">
        <v>20</v>
      </c>
      <c r="P42">
        <v>9.3808539999999992E-3</v>
      </c>
      <c r="Q42" t="s">
        <v>18</v>
      </c>
    </row>
    <row r="43" spans="1:17" x14ac:dyDescent="0.35">
      <c r="A43">
        <v>2</v>
      </c>
      <c r="B43">
        <v>10</v>
      </c>
      <c r="C43">
        <v>1000</v>
      </c>
      <c r="D43">
        <v>3</v>
      </c>
      <c r="E43">
        <v>43785.712399999997</v>
      </c>
      <c r="F43">
        <v>15941.172350000001</v>
      </c>
      <c r="G43">
        <v>15045.27295</v>
      </c>
      <c r="H43">
        <v>6509.645579</v>
      </c>
      <c r="I43">
        <v>4946.1514100000004</v>
      </c>
      <c r="J43">
        <v>465.72808320000001</v>
      </c>
      <c r="K43">
        <v>877.74203699999998</v>
      </c>
      <c r="L43">
        <v>6</v>
      </c>
      <c r="M43">
        <v>0.95823666299999999</v>
      </c>
      <c r="N43">
        <v>0.22739880067643112</v>
      </c>
      <c r="O43">
        <v>105</v>
      </c>
      <c r="P43">
        <v>8.8834750000000001E-3</v>
      </c>
      <c r="Q43" t="s">
        <v>18</v>
      </c>
    </row>
    <row r="44" spans="1:17" x14ac:dyDescent="0.35">
      <c r="A44">
        <v>2</v>
      </c>
      <c r="B44">
        <v>10</v>
      </c>
      <c r="C44">
        <v>2000</v>
      </c>
      <c r="D44">
        <v>3</v>
      </c>
      <c r="E44">
        <v>40060.355779999998</v>
      </c>
      <c r="F44">
        <v>10777.196319999999</v>
      </c>
      <c r="G44">
        <v>17745.022120000001</v>
      </c>
      <c r="H44">
        <v>6326.9984100000001</v>
      </c>
      <c r="I44">
        <v>4033.2201110000001</v>
      </c>
      <c r="J44">
        <v>465.72808320000001</v>
      </c>
      <c r="K44">
        <v>712.1907301</v>
      </c>
      <c r="L44">
        <v>4</v>
      </c>
      <c r="M44">
        <v>0.93135052699999998</v>
      </c>
      <c r="N44">
        <v>0.26199499345755528</v>
      </c>
      <c r="O44">
        <v>18</v>
      </c>
      <c r="P44">
        <v>9.1845120000000006E-3</v>
      </c>
      <c r="Q44" t="s">
        <v>18</v>
      </c>
    </row>
    <row r="45" spans="1:17" x14ac:dyDescent="0.35">
      <c r="A45">
        <v>2</v>
      </c>
      <c r="B45">
        <v>10</v>
      </c>
      <c r="C45">
        <v>2000</v>
      </c>
      <c r="D45">
        <v>3</v>
      </c>
      <c r="E45">
        <v>44512.51612</v>
      </c>
      <c r="F45">
        <v>15199.960859999999</v>
      </c>
      <c r="G45">
        <v>17738.537629999999</v>
      </c>
      <c r="H45">
        <v>6363.547716</v>
      </c>
      <c r="I45">
        <v>4032.1940709999999</v>
      </c>
      <c r="J45">
        <v>465.72808320000001</v>
      </c>
      <c r="K45">
        <v>712.54775400000005</v>
      </c>
      <c r="L45">
        <v>4</v>
      </c>
      <c r="M45">
        <v>0.93673068000000004</v>
      </c>
      <c r="N45">
        <v>0.24152380186130495</v>
      </c>
      <c r="O45">
        <v>16</v>
      </c>
      <c r="P45">
        <v>7.4999039999999999E-3</v>
      </c>
      <c r="Q45" t="s">
        <v>18</v>
      </c>
    </row>
    <row r="46" spans="1:17" x14ac:dyDescent="0.35">
      <c r="A46">
        <v>2</v>
      </c>
      <c r="B46">
        <v>10</v>
      </c>
      <c r="C46">
        <v>2000</v>
      </c>
      <c r="D46">
        <v>3</v>
      </c>
      <c r="E46">
        <v>52624.195529999997</v>
      </c>
      <c r="F46">
        <v>20489.474839999999</v>
      </c>
      <c r="G46">
        <v>20249.994780000001</v>
      </c>
      <c r="H46">
        <v>6658.1321529999996</v>
      </c>
      <c r="I46">
        <v>4042.2368369999999</v>
      </c>
      <c r="J46">
        <v>465.72808320000001</v>
      </c>
      <c r="K46">
        <v>718.628829</v>
      </c>
      <c r="L46">
        <v>4</v>
      </c>
      <c r="M46">
        <v>0.98009427100000002</v>
      </c>
      <c r="N46">
        <v>0.20641881040123494</v>
      </c>
      <c r="O46">
        <v>92</v>
      </c>
      <c r="P46">
        <v>4.5540579999999997E-3</v>
      </c>
      <c r="Q46" t="s">
        <v>18</v>
      </c>
    </row>
    <row r="47" spans="1:17" x14ac:dyDescent="0.35">
      <c r="A47">
        <v>2</v>
      </c>
      <c r="B47">
        <v>40</v>
      </c>
      <c r="C47">
        <v>500</v>
      </c>
      <c r="D47">
        <v>3</v>
      </c>
      <c r="E47">
        <v>27381.264609999998</v>
      </c>
      <c r="F47">
        <v>5306.9578799999999</v>
      </c>
      <c r="G47">
        <v>7733.8277989999997</v>
      </c>
      <c r="H47">
        <v>7098.4358000000002</v>
      </c>
      <c r="I47">
        <v>5758.1693020000002</v>
      </c>
      <c r="J47">
        <v>465.72808320000001</v>
      </c>
      <c r="K47">
        <v>1018.14575</v>
      </c>
      <c r="L47">
        <v>8</v>
      </c>
      <c r="M47">
        <v>0.64618948099999995</v>
      </c>
      <c r="N47">
        <v>0.29242411085992087</v>
      </c>
      <c r="O47">
        <v>12</v>
      </c>
      <c r="P47">
        <v>9.9973949999999992E-3</v>
      </c>
      <c r="Q47" t="s">
        <v>18</v>
      </c>
    </row>
    <row r="48" spans="1:17" x14ac:dyDescent="0.35">
      <c r="A48">
        <v>2</v>
      </c>
      <c r="B48">
        <v>40</v>
      </c>
      <c r="C48">
        <v>500</v>
      </c>
      <c r="D48">
        <v>3</v>
      </c>
      <c r="E48">
        <v>29422.748009999999</v>
      </c>
      <c r="F48">
        <v>6059.0202049999998</v>
      </c>
      <c r="G48">
        <v>9076.1578640000007</v>
      </c>
      <c r="H48">
        <v>7975.6285040000002</v>
      </c>
      <c r="I48">
        <v>4967.8561339999997</v>
      </c>
      <c r="J48">
        <v>465.72808320000001</v>
      </c>
      <c r="K48">
        <v>878.35722150000004</v>
      </c>
      <c r="L48">
        <v>6</v>
      </c>
      <c r="M48">
        <v>0.72604266500000003</v>
      </c>
      <c r="N48">
        <v>0.2907028051640117</v>
      </c>
      <c r="O48">
        <v>46</v>
      </c>
      <c r="P48">
        <v>8.3500320000000003E-3</v>
      </c>
      <c r="Q48" t="s">
        <v>18</v>
      </c>
    </row>
    <row r="49" spans="1:17" x14ac:dyDescent="0.35">
      <c r="A49">
        <v>2</v>
      </c>
      <c r="B49">
        <v>40</v>
      </c>
      <c r="C49">
        <v>500</v>
      </c>
      <c r="D49">
        <v>3</v>
      </c>
      <c r="E49">
        <v>33103.263939999997</v>
      </c>
      <c r="F49">
        <v>9308.5430149999993</v>
      </c>
      <c r="G49">
        <v>9287.3161720000007</v>
      </c>
      <c r="H49">
        <v>8210.9822669999994</v>
      </c>
      <c r="I49">
        <v>4956.064695</v>
      </c>
      <c r="J49">
        <v>465.72808320000001</v>
      </c>
      <c r="K49">
        <v>874.62971200000004</v>
      </c>
      <c r="L49">
        <v>6</v>
      </c>
      <c r="M49">
        <v>0.74746754400000004</v>
      </c>
      <c r="N49">
        <v>0.2810770533424724</v>
      </c>
      <c r="O49">
        <v>101</v>
      </c>
      <c r="P49">
        <v>9.4269829999999999E-3</v>
      </c>
      <c r="Q49" t="s">
        <v>18</v>
      </c>
    </row>
    <row r="50" spans="1:17" x14ac:dyDescent="0.35">
      <c r="A50">
        <v>2</v>
      </c>
      <c r="B50">
        <v>40</v>
      </c>
      <c r="C50">
        <v>1000</v>
      </c>
      <c r="D50">
        <v>3</v>
      </c>
      <c r="E50">
        <v>31096.506740000001</v>
      </c>
      <c r="F50">
        <v>6645.6779610000003</v>
      </c>
      <c r="G50">
        <v>10290.45802</v>
      </c>
      <c r="H50">
        <v>8349.1588699999993</v>
      </c>
      <c r="I50">
        <v>4533.4241519999996</v>
      </c>
      <c r="J50">
        <v>465.72808320000001</v>
      </c>
      <c r="K50">
        <v>812.05965590000005</v>
      </c>
      <c r="L50">
        <v>5</v>
      </c>
      <c r="M50">
        <v>0.76004612699999996</v>
      </c>
      <c r="N50">
        <v>0.30441238171022478</v>
      </c>
      <c r="O50">
        <v>50</v>
      </c>
      <c r="P50">
        <v>3.7102820000000001E-3</v>
      </c>
      <c r="Q50" t="s">
        <v>18</v>
      </c>
    </row>
    <row r="51" spans="1:17" x14ac:dyDescent="0.35">
      <c r="A51">
        <v>2</v>
      </c>
      <c r="B51">
        <v>40</v>
      </c>
      <c r="C51">
        <v>1000</v>
      </c>
      <c r="D51">
        <v>3</v>
      </c>
      <c r="E51">
        <v>33592.789129999997</v>
      </c>
      <c r="F51">
        <v>7708.7445969999999</v>
      </c>
      <c r="G51">
        <v>11603.16583</v>
      </c>
      <c r="H51">
        <v>9073.8228720000006</v>
      </c>
      <c r="I51">
        <v>4027.1508749999998</v>
      </c>
      <c r="J51">
        <v>465.72808320000001</v>
      </c>
      <c r="K51">
        <v>714.17687279999996</v>
      </c>
      <c r="L51">
        <v>4</v>
      </c>
      <c r="M51">
        <v>0.82601421799999997</v>
      </c>
      <c r="N51">
        <v>0.29536794714132253</v>
      </c>
      <c r="O51">
        <v>33</v>
      </c>
      <c r="P51">
        <v>3.17359E-3</v>
      </c>
      <c r="Q51" t="s">
        <v>18</v>
      </c>
    </row>
    <row r="52" spans="1:17" x14ac:dyDescent="0.35">
      <c r="A52">
        <v>2</v>
      </c>
      <c r="B52">
        <v>40</v>
      </c>
      <c r="C52">
        <v>1000</v>
      </c>
      <c r="D52">
        <v>3</v>
      </c>
      <c r="E52">
        <v>37897.08109</v>
      </c>
      <c r="F52">
        <v>9557.4487329999993</v>
      </c>
      <c r="G52">
        <v>13266.4287</v>
      </c>
      <c r="H52">
        <v>9841.1853470000005</v>
      </c>
      <c r="I52">
        <v>4048.6987720000002</v>
      </c>
      <c r="J52">
        <v>465.72808320000001</v>
      </c>
      <c r="K52">
        <v>717.59144800000001</v>
      </c>
      <c r="L52">
        <v>4</v>
      </c>
      <c r="M52">
        <v>0.895869264</v>
      </c>
      <c r="N52">
        <v>0.27624266505609507</v>
      </c>
      <c r="O52">
        <v>239</v>
      </c>
      <c r="P52">
        <v>7.2616809999999999E-3</v>
      </c>
      <c r="Q52" t="s">
        <v>18</v>
      </c>
    </row>
    <row r="53" spans="1:17" x14ac:dyDescent="0.35">
      <c r="A53">
        <v>2</v>
      </c>
      <c r="B53">
        <v>40</v>
      </c>
      <c r="C53">
        <v>2000</v>
      </c>
      <c r="D53">
        <v>3</v>
      </c>
      <c r="E53">
        <v>35589.773999999998</v>
      </c>
      <c r="F53">
        <v>7785.3007180000004</v>
      </c>
      <c r="G53">
        <v>13549.00929</v>
      </c>
      <c r="H53">
        <v>9650.0763060000008</v>
      </c>
      <c r="I53">
        <v>3513.8018489999999</v>
      </c>
      <c r="J53">
        <v>465.72808320000001</v>
      </c>
      <c r="K53">
        <v>625.85775209999997</v>
      </c>
      <c r="L53">
        <v>3</v>
      </c>
      <c r="M53">
        <v>0.87847209999999998</v>
      </c>
      <c r="N53">
        <v>0.29233998914474074</v>
      </c>
      <c r="O53">
        <v>82</v>
      </c>
      <c r="P53">
        <v>2.7143850000000001E-3</v>
      </c>
      <c r="Q53" t="s">
        <v>18</v>
      </c>
    </row>
    <row r="54" spans="1:17" x14ac:dyDescent="0.35">
      <c r="A54">
        <v>2</v>
      </c>
      <c r="B54">
        <v>40</v>
      </c>
      <c r="C54">
        <v>2000</v>
      </c>
      <c r="D54">
        <v>3</v>
      </c>
      <c r="E54">
        <v>38636.254480000003</v>
      </c>
      <c r="F54">
        <v>10843.233490000001</v>
      </c>
      <c r="G54">
        <v>13636.04703</v>
      </c>
      <c r="H54">
        <v>9532.190987</v>
      </c>
      <c r="I54">
        <v>3526.6968969999998</v>
      </c>
      <c r="J54">
        <v>465.72808320000001</v>
      </c>
      <c r="K54">
        <v>632.35799239999994</v>
      </c>
      <c r="L54">
        <v>3</v>
      </c>
      <c r="M54">
        <v>0.86774068599999998</v>
      </c>
      <c r="N54">
        <v>0.28011836020843717</v>
      </c>
      <c r="O54">
        <v>59</v>
      </c>
      <c r="P54">
        <v>8.8081389999999996E-3</v>
      </c>
      <c r="Q54" t="s">
        <v>18</v>
      </c>
    </row>
    <row r="55" spans="1:17" x14ac:dyDescent="0.35">
      <c r="A55">
        <v>2</v>
      </c>
      <c r="B55">
        <v>40</v>
      </c>
      <c r="C55">
        <v>2000</v>
      </c>
      <c r="D55">
        <v>3</v>
      </c>
      <c r="E55">
        <v>43081.279849999999</v>
      </c>
      <c r="F55">
        <v>11492.77124</v>
      </c>
      <c r="G55">
        <v>17282.2647</v>
      </c>
      <c r="H55">
        <v>10409.72474</v>
      </c>
      <c r="I55">
        <v>2909.1946039999998</v>
      </c>
      <c r="J55">
        <v>465.72808320000001</v>
      </c>
      <c r="K55">
        <v>521.59648800000002</v>
      </c>
      <c r="L55">
        <v>2</v>
      </c>
      <c r="M55">
        <v>0.94762491599999998</v>
      </c>
      <c r="N55">
        <v>0.26991828108983373</v>
      </c>
      <c r="O55">
        <v>94</v>
      </c>
      <c r="P55">
        <v>6.2980670000000001E-3</v>
      </c>
      <c r="Q55" t="s">
        <v>18</v>
      </c>
    </row>
    <row r="56" spans="1:17" x14ac:dyDescent="0.35">
      <c r="A56">
        <v>2</v>
      </c>
      <c r="B56">
        <v>70</v>
      </c>
      <c r="C56">
        <v>500</v>
      </c>
      <c r="D56">
        <v>3</v>
      </c>
      <c r="E56">
        <v>27167.081249999999</v>
      </c>
      <c r="F56">
        <v>5266.0157429999999</v>
      </c>
      <c r="G56">
        <v>7285.6681930000004</v>
      </c>
      <c r="H56">
        <v>7367.2576710000003</v>
      </c>
      <c r="I56">
        <v>5758.9681629999995</v>
      </c>
      <c r="J56">
        <v>465.72808320000001</v>
      </c>
      <c r="K56">
        <v>1023.443402</v>
      </c>
      <c r="L56">
        <v>8</v>
      </c>
      <c r="M56">
        <v>0.505596029</v>
      </c>
      <c r="N56">
        <v>0.29763792428743446</v>
      </c>
      <c r="O56">
        <v>13</v>
      </c>
      <c r="P56">
        <v>8.8019259999999998E-3</v>
      </c>
      <c r="Q56" t="s">
        <v>18</v>
      </c>
    </row>
    <row r="57" spans="1:17" x14ac:dyDescent="0.35">
      <c r="A57">
        <v>2</v>
      </c>
      <c r="B57">
        <v>70</v>
      </c>
      <c r="C57">
        <v>500</v>
      </c>
      <c r="D57">
        <v>3</v>
      </c>
      <c r="E57">
        <v>29170.91073</v>
      </c>
      <c r="F57">
        <v>6606.2842879999998</v>
      </c>
      <c r="G57">
        <v>7851.0093159999997</v>
      </c>
      <c r="H57">
        <v>7912.7241869999998</v>
      </c>
      <c r="I57">
        <v>5378.2739789999996</v>
      </c>
      <c r="J57">
        <v>465.72808320000001</v>
      </c>
      <c r="K57">
        <v>956.89087949999998</v>
      </c>
      <c r="L57">
        <v>7</v>
      </c>
      <c r="M57">
        <v>0.54303000000000001</v>
      </c>
      <c r="N57">
        <v>0.29437246452971028</v>
      </c>
      <c r="O57">
        <v>56</v>
      </c>
      <c r="P57">
        <v>9.3217690000000006E-3</v>
      </c>
      <c r="Q57" t="s">
        <v>18</v>
      </c>
    </row>
    <row r="58" spans="1:17" x14ac:dyDescent="0.35">
      <c r="A58">
        <v>2</v>
      </c>
      <c r="B58">
        <v>70</v>
      </c>
      <c r="C58">
        <v>500</v>
      </c>
      <c r="D58">
        <v>3</v>
      </c>
      <c r="E58">
        <v>32542.95881</v>
      </c>
      <c r="F58">
        <v>7581.0621799999999</v>
      </c>
      <c r="G58">
        <v>9643.7760419999995</v>
      </c>
      <c r="H58">
        <v>9477.964532</v>
      </c>
      <c r="I58">
        <v>4557.6088129999998</v>
      </c>
      <c r="J58">
        <v>465.72808320000001</v>
      </c>
      <c r="K58">
        <v>816.81915570000001</v>
      </c>
      <c r="L58">
        <v>5</v>
      </c>
      <c r="M58">
        <v>0.65044843699999999</v>
      </c>
      <c r="N58">
        <v>0.28662929971567591</v>
      </c>
      <c r="O58">
        <v>134</v>
      </c>
      <c r="P58">
        <v>9.2042489999999994E-3</v>
      </c>
      <c r="Q58" t="s">
        <v>18</v>
      </c>
    </row>
    <row r="59" spans="1:17" x14ac:dyDescent="0.35">
      <c r="A59">
        <v>2</v>
      </c>
      <c r="B59">
        <v>70</v>
      </c>
      <c r="C59">
        <v>1000</v>
      </c>
      <c r="D59">
        <v>3</v>
      </c>
      <c r="E59">
        <v>30991.597730000001</v>
      </c>
      <c r="F59">
        <v>6679.2626259999997</v>
      </c>
      <c r="G59">
        <v>9333.3944809999994</v>
      </c>
      <c r="H59">
        <v>9133.1365530000003</v>
      </c>
      <c r="I59">
        <v>4563.9786690000001</v>
      </c>
      <c r="J59">
        <v>465.72808320000001</v>
      </c>
      <c r="K59">
        <v>816.09731209999995</v>
      </c>
      <c r="L59">
        <v>5</v>
      </c>
      <c r="M59">
        <v>0.62678377500000004</v>
      </c>
      <c r="N59">
        <v>0.30890203730929366</v>
      </c>
      <c r="O59">
        <v>98</v>
      </c>
      <c r="P59">
        <v>7.0456690000000001E-3</v>
      </c>
      <c r="Q59" t="s">
        <v>18</v>
      </c>
    </row>
    <row r="60" spans="1:17" x14ac:dyDescent="0.35">
      <c r="A60">
        <v>2</v>
      </c>
      <c r="B60">
        <v>70</v>
      </c>
      <c r="C60">
        <v>1000</v>
      </c>
      <c r="D60">
        <v>3</v>
      </c>
      <c r="E60">
        <v>33591.610269999997</v>
      </c>
      <c r="F60">
        <v>7809.9196229999998</v>
      </c>
      <c r="G60">
        <v>10421.43174</v>
      </c>
      <c r="H60">
        <v>10143.24843</v>
      </c>
      <c r="I60">
        <v>4034.203755</v>
      </c>
      <c r="J60">
        <v>465.72808320000001</v>
      </c>
      <c r="K60">
        <v>717.07863269999996</v>
      </c>
      <c r="L60">
        <v>4</v>
      </c>
      <c r="M60">
        <v>0.69610516700000002</v>
      </c>
      <c r="N60">
        <v>0.29782924989430415</v>
      </c>
      <c r="O60">
        <v>89</v>
      </c>
      <c r="P60">
        <v>9.507873E-3</v>
      </c>
      <c r="Q60" t="s">
        <v>18</v>
      </c>
    </row>
    <row r="61" spans="1:17" x14ac:dyDescent="0.35">
      <c r="A61">
        <v>2</v>
      </c>
      <c r="B61">
        <v>70</v>
      </c>
      <c r="C61">
        <v>1000</v>
      </c>
      <c r="D61">
        <v>3</v>
      </c>
      <c r="E61">
        <v>37671.537609999999</v>
      </c>
      <c r="F61">
        <v>9573.9739649999992</v>
      </c>
      <c r="G61">
        <v>11750.06711</v>
      </c>
      <c r="H61">
        <v>11087.671249999999</v>
      </c>
      <c r="I61">
        <v>4068.1321969999999</v>
      </c>
      <c r="J61">
        <v>465.72808320000001</v>
      </c>
      <c r="K61">
        <v>725.96500249999997</v>
      </c>
      <c r="L61">
        <v>4</v>
      </c>
      <c r="M61">
        <v>0.76091848699999998</v>
      </c>
      <c r="N61">
        <v>0.28002903500878551</v>
      </c>
      <c r="O61">
        <v>300</v>
      </c>
      <c r="P61">
        <v>2.1996156999999999E-2</v>
      </c>
      <c r="Q61" t="s">
        <v>18</v>
      </c>
    </row>
    <row r="62" spans="1:17" x14ac:dyDescent="0.35">
      <c r="A62">
        <v>2</v>
      </c>
      <c r="B62">
        <v>70</v>
      </c>
      <c r="C62">
        <v>2000</v>
      </c>
      <c r="D62">
        <v>3</v>
      </c>
      <c r="E62">
        <v>34726.57015</v>
      </c>
      <c r="F62">
        <v>5449.0376569999999</v>
      </c>
      <c r="G62">
        <v>13520.899509999999</v>
      </c>
      <c r="H62">
        <v>11874.894130000001</v>
      </c>
      <c r="I62">
        <v>2899.1150550000002</v>
      </c>
      <c r="J62">
        <v>465.72808320000001</v>
      </c>
      <c r="K62">
        <v>516.89571780000006</v>
      </c>
      <c r="L62">
        <v>2</v>
      </c>
      <c r="M62">
        <v>0.81494357699999997</v>
      </c>
      <c r="N62">
        <v>0.30466225860105017</v>
      </c>
      <c r="O62">
        <v>40</v>
      </c>
      <c r="P62">
        <v>7.6564010000000002E-3</v>
      </c>
      <c r="Q62" t="s">
        <v>18</v>
      </c>
    </row>
    <row r="63" spans="1:17" x14ac:dyDescent="0.35">
      <c r="A63">
        <v>2</v>
      </c>
      <c r="B63">
        <v>70</v>
      </c>
      <c r="C63">
        <v>2000</v>
      </c>
      <c r="D63">
        <v>3</v>
      </c>
      <c r="E63">
        <v>36960.599690000003</v>
      </c>
      <c r="F63">
        <v>7771.7540600000002</v>
      </c>
      <c r="G63">
        <v>13400.571819999999</v>
      </c>
      <c r="H63">
        <v>11893.89516</v>
      </c>
      <c r="I63">
        <v>2908.574791</v>
      </c>
      <c r="J63">
        <v>465.72808320000001</v>
      </c>
      <c r="K63">
        <v>520.0757787</v>
      </c>
      <c r="L63">
        <v>2</v>
      </c>
      <c r="M63">
        <v>0.81624756899999995</v>
      </c>
      <c r="N63">
        <v>0.30746280064187803</v>
      </c>
      <c r="O63">
        <v>15</v>
      </c>
      <c r="P63">
        <v>6.3591500000000003E-4</v>
      </c>
      <c r="Q63" t="s">
        <v>18</v>
      </c>
    </row>
    <row r="64" spans="1:17" x14ac:dyDescent="0.35">
      <c r="A64">
        <v>2</v>
      </c>
      <c r="B64">
        <v>70</v>
      </c>
      <c r="C64">
        <v>2000</v>
      </c>
      <c r="D64">
        <v>3</v>
      </c>
      <c r="E64">
        <v>40796.553639999998</v>
      </c>
      <c r="F64">
        <v>10167.56187</v>
      </c>
      <c r="G64">
        <v>14232.476189999999</v>
      </c>
      <c r="H64">
        <v>12498.02663</v>
      </c>
      <c r="I64">
        <v>2910.350383</v>
      </c>
      <c r="J64">
        <v>465.72808320000001</v>
      </c>
      <c r="K64">
        <v>522.41048880000005</v>
      </c>
      <c r="L64">
        <v>2</v>
      </c>
      <c r="M64">
        <v>0.85770756500000001</v>
      </c>
      <c r="N64">
        <v>0.30230041988268785</v>
      </c>
      <c r="O64">
        <v>80</v>
      </c>
      <c r="P64">
        <v>1.8368830000000001E-3</v>
      </c>
      <c r="Q64" t="s">
        <v>18</v>
      </c>
    </row>
    <row r="65" spans="1:17" x14ac:dyDescent="0.35">
      <c r="A65">
        <v>2</v>
      </c>
      <c r="B65">
        <v>100</v>
      </c>
      <c r="C65">
        <v>500</v>
      </c>
      <c r="D65">
        <v>3</v>
      </c>
      <c r="E65">
        <v>27254.400669999999</v>
      </c>
      <c r="F65">
        <v>5309.1595230000003</v>
      </c>
      <c r="G65">
        <v>7256.9583249999996</v>
      </c>
      <c r="H65">
        <v>7410.6615689999999</v>
      </c>
      <c r="I65">
        <v>5784.1111760000003</v>
      </c>
      <c r="J65">
        <v>465.72808320000001</v>
      </c>
      <c r="K65">
        <v>1027.7819959999999</v>
      </c>
      <c r="L65">
        <v>8</v>
      </c>
      <c r="M65">
        <v>0.27742204500000001</v>
      </c>
      <c r="N65">
        <v>0.29561720391286733</v>
      </c>
      <c r="O65">
        <v>83</v>
      </c>
      <c r="P65">
        <v>9.7089040000000008E-3</v>
      </c>
      <c r="Q65" t="s">
        <v>18</v>
      </c>
    </row>
    <row r="66" spans="1:17" x14ac:dyDescent="0.35">
      <c r="A66">
        <v>2</v>
      </c>
      <c r="B66">
        <v>100</v>
      </c>
      <c r="C66">
        <v>500</v>
      </c>
      <c r="D66">
        <v>3</v>
      </c>
      <c r="E66">
        <v>29218.649700000002</v>
      </c>
      <c r="F66">
        <v>5850.7769150000004</v>
      </c>
      <c r="G66">
        <v>8461.5109479999992</v>
      </c>
      <c r="H66">
        <v>8574.6287730000004</v>
      </c>
      <c r="I66">
        <v>4982.9449910000003</v>
      </c>
      <c r="J66">
        <v>465.72808320000001</v>
      </c>
      <c r="K66">
        <v>883.05998739999995</v>
      </c>
      <c r="L66">
        <v>6</v>
      </c>
      <c r="M66">
        <v>0.32099577400000001</v>
      </c>
      <c r="N66">
        <v>0.29319676795179062</v>
      </c>
      <c r="O66">
        <v>94</v>
      </c>
      <c r="P66">
        <v>8.1274950000000002E-3</v>
      </c>
      <c r="Q66" t="s">
        <v>18</v>
      </c>
    </row>
    <row r="67" spans="1:17" x14ac:dyDescent="0.35">
      <c r="A67">
        <v>2</v>
      </c>
      <c r="B67">
        <v>100</v>
      </c>
      <c r="C67">
        <v>500</v>
      </c>
      <c r="D67">
        <v>3</v>
      </c>
      <c r="E67">
        <v>32566.852780000001</v>
      </c>
      <c r="F67">
        <v>8191.454514</v>
      </c>
      <c r="G67">
        <v>9229.5054689999997</v>
      </c>
      <c r="H67">
        <v>9322.6409500000009</v>
      </c>
      <c r="I67">
        <v>4544.6970670000001</v>
      </c>
      <c r="J67">
        <v>465.72808320000001</v>
      </c>
      <c r="K67">
        <v>812.82669450000003</v>
      </c>
      <c r="L67">
        <v>5</v>
      </c>
      <c r="M67">
        <v>0.348998007</v>
      </c>
      <c r="N67">
        <v>0.28816837820465452</v>
      </c>
      <c r="O67">
        <v>300</v>
      </c>
      <c r="P67">
        <v>1.5693478E-2</v>
      </c>
      <c r="Q67" t="s">
        <v>18</v>
      </c>
    </row>
    <row r="68" spans="1:17" x14ac:dyDescent="0.35">
      <c r="A68">
        <v>2</v>
      </c>
      <c r="B68">
        <v>100</v>
      </c>
      <c r="C68">
        <v>1000</v>
      </c>
      <c r="D68">
        <v>3</v>
      </c>
      <c r="E68">
        <v>30822.659830000001</v>
      </c>
      <c r="F68">
        <v>6642.9253099999996</v>
      </c>
      <c r="G68">
        <v>9128.4970040000007</v>
      </c>
      <c r="H68">
        <v>9225.2874279999996</v>
      </c>
      <c r="I68">
        <v>4545.5869750000002</v>
      </c>
      <c r="J68">
        <v>465.72808320000001</v>
      </c>
      <c r="K68">
        <v>814.63502759999994</v>
      </c>
      <c r="L68">
        <v>5</v>
      </c>
      <c r="M68">
        <v>0.34535352600000002</v>
      </c>
      <c r="N68">
        <v>0.31176593095648264</v>
      </c>
      <c r="O68">
        <v>97</v>
      </c>
      <c r="P68">
        <v>3.5109519999999999E-3</v>
      </c>
      <c r="Q68" t="s">
        <v>18</v>
      </c>
    </row>
    <row r="69" spans="1:17" x14ac:dyDescent="0.35">
      <c r="A69">
        <v>2</v>
      </c>
      <c r="B69">
        <v>100</v>
      </c>
      <c r="C69">
        <v>1000</v>
      </c>
      <c r="D69">
        <v>3</v>
      </c>
      <c r="E69">
        <v>33290.840969999997</v>
      </c>
      <c r="F69">
        <v>7744.76422</v>
      </c>
      <c r="G69">
        <v>10135.039570000001</v>
      </c>
      <c r="H69">
        <v>10209.872069999999</v>
      </c>
      <c r="I69">
        <v>4022.788912</v>
      </c>
      <c r="J69">
        <v>465.72808320000001</v>
      </c>
      <c r="K69">
        <v>712.64811269999996</v>
      </c>
      <c r="L69">
        <v>4</v>
      </c>
      <c r="M69">
        <v>0.38221197400000001</v>
      </c>
      <c r="N69">
        <v>0.30370944937671923</v>
      </c>
      <c r="O69">
        <v>84</v>
      </c>
      <c r="P69">
        <v>4.8700870000000004E-3</v>
      </c>
      <c r="Q69" t="s">
        <v>18</v>
      </c>
    </row>
    <row r="70" spans="1:17" x14ac:dyDescent="0.35">
      <c r="A70">
        <v>2</v>
      </c>
      <c r="B70">
        <v>100</v>
      </c>
      <c r="C70">
        <v>1000</v>
      </c>
      <c r="D70">
        <v>3</v>
      </c>
      <c r="E70">
        <v>37013.130069999999</v>
      </c>
      <c r="F70">
        <v>8091.9228949999997</v>
      </c>
      <c r="G70">
        <v>12153.830029999999</v>
      </c>
      <c r="H70">
        <v>12153.830029999999</v>
      </c>
      <c r="I70">
        <v>3517.5510789999998</v>
      </c>
      <c r="J70">
        <v>465.72808320000001</v>
      </c>
      <c r="K70">
        <v>630.26795719999996</v>
      </c>
      <c r="L70">
        <v>3</v>
      </c>
      <c r="M70">
        <v>0.45498507100000002</v>
      </c>
      <c r="N70">
        <v>0.28850056908143817</v>
      </c>
      <c r="O70">
        <v>300</v>
      </c>
      <c r="P70">
        <v>1.4126081E-2</v>
      </c>
      <c r="Q70" t="s">
        <v>18</v>
      </c>
    </row>
    <row r="71" spans="1:17" x14ac:dyDescent="0.35">
      <c r="A71">
        <v>2</v>
      </c>
      <c r="B71">
        <v>100</v>
      </c>
      <c r="C71">
        <v>2000</v>
      </c>
      <c r="D71">
        <v>3</v>
      </c>
      <c r="E71">
        <v>34464.392050000002</v>
      </c>
      <c r="F71">
        <v>5405.1112629999998</v>
      </c>
      <c r="G71">
        <v>12568.446099999999</v>
      </c>
      <c r="H71">
        <v>12609.093339999999</v>
      </c>
      <c r="I71">
        <v>2899.1162989999998</v>
      </c>
      <c r="J71">
        <v>465.72808320000001</v>
      </c>
      <c r="K71">
        <v>516.89696649999996</v>
      </c>
      <c r="L71">
        <v>2</v>
      </c>
      <c r="M71">
        <v>0.47202809400000001</v>
      </c>
      <c r="N71">
        <v>0.30957842961452103</v>
      </c>
      <c r="O71">
        <v>34</v>
      </c>
      <c r="P71">
        <v>8.5178930000000003E-3</v>
      </c>
      <c r="Q71" t="s">
        <v>18</v>
      </c>
    </row>
    <row r="72" spans="1:17" x14ac:dyDescent="0.35">
      <c r="A72">
        <v>2</v>
      </c>
      <c r="B72">
        <v>100</v>
      </c>
      <c r="C72">
        <v>2000</v>
      </c>
      <c r="D72">
        <v>3</v>
      </c>
      <c r="E72">
        <v>36833.970959999999</v>
      </c>
      <c r="F72">
        <v>7812.5539760000001</v>
      </c>
      <c r="G72">
        <v>12542.23134</v>
      </c>
      <c r="H72">
        <v>12586.577020000001</v>
      </c>
      <c r="I72">
        <v>2906.3285860000001</v>
      </c>
      <c r="J72">
        <v>465.72808320000001</v>
      </c>
      <c r="K72">
        <v>520.55195279999998</v>
      </c>
      <c r="L72">
        <v>2</v>
      </c>
      <c r="M72">
        <v>0.47118518399999998</v>
      </c>
      <c r="N72">
        <v>0.30851862213533099</v>
      </c>
      <c r="O72">
        <v>46</v>
      </c>
      <c r="P72">
        <v>9.1007599999999994E-3</v>
      </c>
      <c r="Q72" t="s">
        <v>18</v>
      </c>
    </row>
    <row r="73" spans="1:17" x14ac:dyDescent="0.35">
      <c r="A73">
        <v>2</v>
      </c>
      <c r="B73">
        <v>100</v>
      </c>
      <c r="C73">
        <v>2000</v>
      </c>
      <c r="D73">
        <v>3</v>
      </c>
      <c r="E73">
        <v>40324.243049999997</v>
      </c>
      <c r="F73">
        <v>9900.4575330000007</v>
      </c>
      <c r="G73">
        <v>13263.997100000001</v>
      </c>
      <c r="H73">
        <v>13263.997100000001</v>
      </c>
      <c r="I73">
        <v>2906.8211030000002</v>
      </c>
      <c r="J73">
        <v>465.72808320000001</v>
      </c>
      <c r="K73">
        <v>523.24212550000004</v>
      </c>
      <c r="L73">
        <v>2</v>
      </c>
      <c r="M73">
        <v>0.49654476400000003</v>
      </c>
      <c r="N73">
        <v>0.308128268473922</v>
      </c>
      <c r="O73">
        <v>131</v>
      </c>
      <c r="P73">
        <v>2.203417E-3</v>
      </c>
      <c r="Q73" t="s">
        <v>18</v>
      </c>
    </row>
    <row r="74" spans="1:17" x14ac:dyDescent="0.35">
      <c r="A74">
        <v>3</v>
      </c>
      <c r="B74">
        <v>10</v>
      </c>
      <c r="C74">
        <v>500</v>
      </c>
      <c r="D74">
        <v>3</v>
      </c>
      <c r="E74">
        <v>29516.892950000001</v>
      </c>
      <c r="F74">
        <v>6540.5067829999998</v>
      </c>
      <c r="G74">
        <v>9133.8155279999992</v>
      </c>
      <c r="H74">
        <v>5286.4918459999999</v>
      </c>
      <c r="I74">
        <v>6509.2013630000001</v>
      </c>
      <c r="J74">
        <v>582.49031109999999</v>
      </c>
      <c r="K74">
        <v>1464.387117</v>
      </c>
      <c r="L74">
        <v>10</v>
      </c>
      <c r="M74">
        <v>0.79525325099999999</v>
      </c>
      <c r="N74">
        <v>0.2761708791352408</v>
      </c>
      <c r="O74">
        <v>49</v>
      </c>
      <c r="P74">
        <v>4.4301619999999996E-3</v>
      </c>
      <c r="Q74" t="s">
        <v>18</v>
      </c>
    </row>
    <row r="75" spans="1:17" x14ac:dyDescent="0.35">
      <c r="A75">
        <v>3</v>
      </c>
      <c r="B75">
        <v>10</v>
      </c>
      <c r="C75">
        <v>500</v>
      </c>
      <c r="D75">
        <v>3</v>
      </c>
      <c r="E75">
        <v>32085.26542</v>
      </c>
      <c r="F75">
        <v>8347.7286999999997</v>
      </c>
      <c r="G75">
        <v>10231.52972</v>
      </c>
      <c r="H75">
        <v>5392.5211259999996</v>
      </c>
      <c r="I75">
        <v>6152.8300060000001</v>
      </c>
      <c r="J75">
        <v>582.49031109999999</v>
      </c>
      <c r="K75">
        <v>1378.1655599999999</v>
      </c>
      <c r="L75">
        <v>9</v>
      </c>
      <c r="M75">
        <v>0.81120336199999998</v>
      </c>
      <c r="N75">
        <v>0.25898467733823893</v>
      </c>
      <c r="O75">
        <v>51</v>
      </c>
      <c r="P75">
        <v>8.7280250000000004E-3</v>
      </c>
      <c r="Q75" t="s">
        <v>18</v>
      </c>
    </row>
    <row r="76" spans="1:17" x14ac:dyDescent="0.35">
      <c r="A76">
        <v>3</v>
      </c>
      <c r="B76">
        <v>10</v>
      </c>
      <c r="C76">
        <v>500</v>
      </c>
      <c r="D76">
        <v>3</v>
      </c>
      <c r="E76">
        <v>36393.44068</v>
      </c>
      <c r="F76">
        <v>10987.83992</v>
      </c>
      <c r="G76">
        <v>12324.462170000001</v>
      </c>
      <c r="H76">
        <v>5836.2253760000003</v>
      </c>
      <c r="I76">
        <v>5431.5715449999998</v>
      </c>
      <c r="J76">
        <v>582.49031109999999</v>
      </c>
      <c r="K76">
        <v>1230.851355</v>
      </c>
      <c r="L76">
        <v>7</v>
      </c>
      <c r="M76">
        <v>0.87795031899999998</v>
      </c>
      <c r="N76">
        <v>0.24100082174550641</v>
      </c>
      <c r="O76">
        <v>67</v>
      </c>
      <c r="P76">
        <v>9.3202010000000002E-3</v>
      </c>
      <c r="Q76" t="s">
        <v>18</v>
      </c>
    </row>
    <row r="77" spans="1:17" x14ac:dyDescent="0.35">
      <c r="A77">
        <v>3</v>
      </c>
      <c r="B77">
        <v>10</v>
      </c>
      <c r="C77">
        <v>1000</v>
      </c>
      <c r="D77">
        <v>3</v>
      </c>
      <c r="E77">
        <v>33754.149649999999</v>
      </c>
      <c r="F77">
        <v>7659.4297980000001</v>
      </c>
      <c r="G77">
        <v>13413.341560000001</v>
      </c>
      <c r="H77">
        <v>5865.4741830000003</v>
      </c>
      <c r="I77">
        <v>5080.193542</v>
      </c>
      <c r="J77">
        <v>582.49031109999999</v>
      </c>
      <c r="K77">
        <v>1153.2202520000001</v>
      </c>
      <c r="L77">
        <v>6</v>
      </c>
      <c r="M77">
        <v>0.88235025199999995</v>
      </c>
      <c r="N77">
        <v>0.26749941033030822</v>
      </c>
      <c r="O77">
        <v>47</v>
      </c>
      <c r="P77">
        <v>3.2020360000000001E-3</v>
      </c>
      <c r="Q77" t="s">
        <v>18</v>
      </c>
    </row>
    <row r="78" spans="1:17" x14ac:dyDescent="0.35">
      <c r="A78">
        <v>3</v>
      </c>
      <c r="B78">
        <v>10</v>
      </c>
      <c r="C78">
        <v>1000</v>
      </c>
      <c r="D78">
        <v>3</v>
      </c>
      <c r="E78">
        <v>36690.134050000001</v>
      </c>
      <c r="F78">
        <v>9065.5813350000008</v>
      </c>
      <c r="G78">
        <v>15277.37248</v>
      </c>
      <c r="H78">
        <v>6077.2124100000001</v>
      </c>
      <c r="I78">
        <v>4637.3896569999997</v>
      </c>
      <c r="J78">
        <v>582.49031109999999</v>
      </c>
      <c r="K78">
        <v>1050.0878520000001</v>
      </c>
      <c r="L78">
        <v>5</v>
      </c>
      <c r="M78">
        <v>0.914202285</v>
      </c>
      <c r="N78">
        <v>0.25188956966680254</v>
      </c>
      <c r="O78">
        <v>53</v>
      </c>
      <c r="P78">
        <v>8.2629639999999994E-3</v>
      </c>
      <c r="Q78" t="s">
        <v>18</v>
      </c>
    </row>
    <row r="79" spans="1:17" x14ac:dyDescent="0.35">
      <c r="A79">
        <v>3</v>
      </c>
      <c r="B79">
        <v>10</v>
      </c>
      <c r="C79">
        <v>1000</v>
      </c>
      <c r="D79">
        <v>3</v>
      </c>
      <c r="E79">
        <v>41901.654609999998</v>
      </c>
      <c r="F79">
        <v>13916.112520000001</v>
      </c>
      <c r="G79">
        <v>15719.69586</v>
      </c>
      <c r="H79">
        <v>6020.7422820000002</v>
      </c>
      <c r="I79">
        <v>4614.6399199999996</v>
      </c>
      <c r="J79">
        <v>582.49031109999999</v>
      </c>
      <c r="K79">
        <v>1047.9737170000001</v>
      </c>
      <c r="L79">
        <v>5</v>
      </c>
      <c r="M79">
        <v>0.90570741700000001</v>
      </c>
      <c r="N79">
        <v>0.22363695418596075</v>
      </c>
      <c r="O79">
        <v>94</v>
      </c>
      <c r="P79">
        <v>8.6948279999999999E-3</v>
      </c>
      <c r="Q79" t="s">
        <v>18</v>
      </c>
    </row>
    <row r="80" spans="1:17" x14ac:dyDescent="0.35">
      <c r="A80">
        <v>3</v>
      </c>
      <c r="B80">
        <v>10</v>
      </c>
      <c r="C80">
        <v>2000</v>
      </c>
      <c r="D80">
        <v>3</v>
      </c>
      <c r="E80">
        <v>39780.823360000002</v>
      </c>
      <c r="F80">
        <v>8605.2692110000007</v>
      </c>
      <c r="G80">
        <v>19951.491399999999</v>
      </c>
      <c r="H80">
        <v>6208.4837710000002</v>
      </c>
      <c r="I80">
        <v>3612.1361510000002</v>
      </c>
      <c r="J80">
        <v>582.49031109999999</v>
      </c>
      <c r="K80">
        <v>820.95252019999998</v>
      </c>
      <c r="L80">
        <v>3</v>
      </c>
      <c r="M80">
        <v>0.93394959200000005</v>
      </c>
      <c r="N80">
        <v>0.26011515044518857</v>
      </c>
      <c r="O80">
        <v>25</v>
      </c>
      <c r="P80">
        <v>5.8327090000000002E-3</v>
      </c>
      <c r="Q80" t="s">
        <v>18</v>
      </c>
    </row>
    <row r="81" spans="1:17" x14ac:dyDescent="0.35">
      <c r="A81">
        <v>3</v>
      </c>
      <c r="B81">
        <v>10</v>
      </c>
      <c r="C81">
        <v>2000</v>
      </c>
      <c r="D81">
        <v>3</v>
      </c>
      <c r="E81">
        <v>44088.56652</v>
      </c>
      <c r="F81">
        <v>12811.16102</v>
      </c>
      <c r="G81">
        <v>20037.13623</v>
      </c>
      <c r="H81">
        <v>6225.3203240000003</v>
      </c>
      <c r="I81">
        <v>3611.8113990000002</v>
      </c>
      <c r="J81">
        <v>582.49031109999999</v>
      </c>
      <c r="K81">
        <v>820.6472268</v>
      </c>
      <c r="L81">
        <v>3</v>
      </c>
      <c r="M81">
        <v>0.936482335</v>
      </c>
      <c r="N81">
        <v>0.24355458755120998</v>
      </c>
      <c r="O81">
        <v>33</v>
      </c>
      <c r="P81">
        <v>4.5604399999999998E-3</v>
      </c>
      <c r="Q81" t="s">
        <v>18</v>
      </c>
    </row>
    <row r="82" spans="1:17" x14ac:dyDescent="0.35">
      <c r="A82">
        <v>3</v>
      </c>
      <c r="B82">
        <v>10</v>
      </c>
      <c r="C82">
        <v>2000</v>
      </c>
      <c r="D82">
        <v>3</v>
      </c>
      <c r="E82">
        <v>52309.40711</v>
      </c>
      <c r="F82">
        <v>19434.203450000001</v>
      </c>
      <c r="G82">
        <v>21451.661049999999</v>
      </c>
      <c r="H82">
        <v>6421.0629259999996</v>
      </c>
      <c r="I82">
        <v>3602.0122139999999</v>
      </c>
      <c r="J82">
        <v>582.49031109999999</v>
      </c>
      <c r="K82">
        <v>817.9771561</v>
      </c>
      <c r="L82">
        <v>3</v>
      </c>
      <c r="M82">
        <v>0.96592812699999997</v>
      </c>
      <c r="N82">
        <v>0.20787111541361622</v>
      </c>
      <c r="O82">
        <v>120</v>
      </c>
      <c r="P82">
        <v>6.4438589999999997E-3</v>
      </c>
      <c r="Q82" t="s">
        <v>18</v>
      </c>
    </row>
    <row r="83" spans="1:17" x14ac:dyDescent="0.35">
      <c r="A83">
        <v>3</v>
      </c>
      <c r="B83">
        <v>40</v>
      </c>
      <c r="C83">
        <v>500</v>
      </c>
      <c r="D83">
        <v>3</v>
      </c>
      <c r="E83">
        <v>28109.04724</v>
      </c>
      <c r="F83">
        <v>4665.4955229999996</v>
      </c>
      <c r="G83">
        <v>8434.6714400000001</v>
      </c>
      <c r="H83">
        <v>7747.1997929999998</v>
      </c>
      <c r="I83">
        <v>5444.2596729999996</v>
      </c>
      <c r="J83">
        <v>582.49031109999999</v>
      </c>
      <c r="K83">
        <v>1234.930501</v>
      </c>
      <c r="L83">
        <v>7</v>
      </c>
      <c r="M83">
        <v>0.73102963300000001</v>
      </c>
      <c r="N83">
        <v>0.29645110334300173</v>
      </c>
      <c r="O83">
        <v>174</v>
      </c>
      <c r="P83">
        <v>8.6437800000000002E-3</v>
      </c>
      <c r="Q83" t="s">
        <v>18</v>
      </c>
    </row>
    <row r="84" spans="1:17" x14ac:dyDescent="0.35">
      <c r="A84">
        <v>3</v>
      </c>
      <c r="B84">
        <v>40</v>
      </c>
      <c r="C84">
        <v>500</v>
      </c>
      <c r="D84">
        <v>3</v>
      </c>
      <c r="E84">
        <v>29970.44109</v>
      </c>
      <c r="F84">
        <v>5048.7362979999998</v>
      </c>
      <c r="G84">
        <v>10214.346509999999</v>
      </c>
      <c r="H84">
        <v>8419.9061999999994</v>
      </c>
      <c r="I84">
        <v>4648.7245229999999</v>
      </c>
      <c r="J84">
        <v>582.49031109999999</v>
      </c>
      <c r="K84">
        <v>1056.237245</v>
      </c>
      <c r="L84">
        <v>5</v>
      </c>
      <c r="M84">
        <v>0.79450654499999995</v>
      </c>
      <c r="N84">
        <v>0.28728294413614003</v>
      </c>
      <c r="O84">
        <v>67</v>
      </c>
      <c r="P84">
        <v>8.1491199999999993E-3</v>
      </c>
      <c r="Q84" t="s">
        <v>18</v>
      </c>
    </row>
    <row r="85" spans="1:17" x14ac:dyDescent="0.35">
      <c r="A85">
        <v>3</v>
      </c>
      <c r="B85">
        <v>40</v>
      </c>
      <c r="C85">
        <v>500</v>
      </c>
      <c r="D85">
        <v>3</v>
      </c>
      <c r="E85">
        <v>33143.670030000001</v>
      </c>
      <c r="F85">
        <v>8019.4430620000003</v>
      </c>
      <c r="G85">
        <v>10304.081260000001</v>
      </c>
      <c r="H85">
        <v>8571.2537260000008</v>
      </c>
      <c r="I85">
        <v>4616.0053269999999</v>
      </c>
      <c r="J85">
        <v>582.49031109999999</v>
      </c>
      <c r="K85">
        <v>1050.3963450000001</v>
      </c>
      <c r="L85">
        <v>5</v>
      </c>
      <c r="M85">
        <v>0.80878777300000004</v>
      </c>
      <c r="N85">
        <v>0.2724849039871951</v>
      </c>
      <c r="O85">
        <v>118</v>
      </c>
      <c r="P85">
        <v>8.9073880000000005E-3</v>
      </c>
      <c r="Q85" t="s">
        <v>18</v>
      </c>
    </row>
    <row r="86" spans="1:17" x14ac:dyDescent="0.35">
      <c r="A86">
        <v>3</v>
      </c>
      <c r="B86">
        <v>40</v>
      </c>
      <c r="C86">
        <v>1000</v>
      </c>
      <c r="D86">
        <v>3</v>
      </c>
      <c r="E86">
        <v>31353.990450000001</v>
      </c>
      <c r="F86">
        <v>6426.7409120000002</v>
      </c>
      <c r="G86">
        <v>10271.31587</v>
      </c>
      <c r="H86">
        <v>8399.0179160000007</v>
      </c>
      <c r="I86">
        <v>4622.9000260000003</v>
      </c>
      <c r="J86">
        <v>582.49031109999999</v>
      </c>
      <c r="K86">
        <v>1051.525416</v>
      </c>
      <c r="L86">
        <v>5</v>
      </c>
      <c r="M86">
        <v>0.79253551600000005</v>
      </c>
      <c r="N86">
        <v>0.2922143450856392</v>
      </c>
      <c r="O86">
        <v>148</v>
      </c>
      <c r="P86">
        <v>9.0438670000000006E-3</v>
      </c>
      <c r="Q86" t="s">
        <v>18</v>
      </c>
    </row>
    <row r="87" spans="1:17" x14ac:dyDescent="0.35">
      <c r="A87">
        <v>3</v>
      </c>
      <c r="B87">
        <v>40</v>
      </c>
      <c r="C87">
        <v>1000</v>
      </c>
      <c r="D87">
        <v>3</v>
      </c>
      <c r="E87">
        <v>33228.509259999999</v>
      </c>
      <c r="F87">
        <v>6017.8882700000004</v>
      </c>
      <c r="G87">
        <v>12977.08786</v>
      </c>
      <c r="H87">
        <v>9218.561361</v>
      </c>
      <c r="I87">
        <v>3611.3133809999999</v>
      </c>
      <c r="J87">
        <v>582.49031109999999</v>
      </c>
      <c r="K87">
        <v>821.16806859999997</v>
      </c>
      <c r="L87">
        <v>3</v>
      </c>
      <c r="M87">
        <v>0.86986804399999995</v>
      </c>
      <c r="N87">
        <v>0.28766133473712185</v>
      </c>
      <c r="O87">
        <v>71</v>
      </c>
      <c r="P87">
        <v>9.1229359999999999E-3</v>
      </c>
      <c r="Q87" t="s">
        <v>18</v>
      </c>
    </row>
    <row r="88" spans="1:17" x14ac:dyDescent="0.35">
      <c r="A88">
        <v>3</v>
      </c>
      <c r="B88">
        <v>40</v>
      </c>
      <c r="C88">
        <v>1000</v>
      </c>
      <c r="D88">
        <v>3</v>
      </c>
      <c r="E88">
        <v>36936.593889999996</v>
      </c>
      <c r="F88">
        <v>8582.8974199999993</v>
      </c>
      <c r="G88">
        <v>13795.575930000001</v>
      </c>
      <c r="H88">
        <v>9541.9707330000001</v>
      </c>
      <c r="I88">
        <v>3612.990906</v>
      </c>
      <c r="J88">
        <v>582.49031109999999</v>
      </c>
      <c r="K88">
        <v>820.66858830000001</v>
      </c>
      <c r="L88">
        <v>3</v>
      </c>
      <c r="M88">
        <v>0.90038511300000001</v>
      </c>
      <c r="N88">
        <v>0.27715489476099203</v>
      </c>
      <c r="O88">
        <v>170</v>
      </c>
      <c r="P88">
        <v>5.7787639999999996E-3</v>
      </c>
      <c r="Q88" t="s">
        <v>18</v>
      </c>
    </row>
    <row r="89" spans="1:17" x14ac:dyDescent="0.35">
      <c r="A89">
        <v>3</v>
      </c>
      <c r="B89">
        <v>40</v>
      </c>
      <c r="C89">
        <v>2000</v>
      </c>
      <c r="D89">
        <v>3</v>
      </c>
      <c r="E89">
        <v>35207.025320000001</v>
      </c>
      <c r="F89">
        <v>7852.7304199999999</v>
      </c>
      <c r="G89">
        <v>13177.248600000001</v>
      </c>
      <c r="H89">
        <v>9160.1383999999998</v>
      </c>
      <c r="I89">
        <v>3613.4958959999999</v>
      </c>
      <c r="J89">
        <v>582.49031109999999</v>
      </c>
      <c r="K89">
        <v>820.92169679999995</v>
      </c>
      <c r="L89">
        <v>3</v>
      </c>
      <c r="M89">
        <v>0.86435522399999998</v>
      </c>
      <c r="N89">
        <v>0.30121679609161522</v>
      </c>
      <c r="O89">
        <v>27</v>
      </c>
      <c r="P89">
        <v>9.539512E-3</v>
      </c>
      <c r="Q89" t="s">
        <v>18</v>
      </c>
    </row>
    <row r="90" spans="1:17" x14ac:dyDescent="0.35">
      <c r="A90">
        <v>3</v>
      </c>
      <c r="B90">
        <v>40</v>
      </c>
      <c r="C90">
        <v>2000</v>
      </c>
      <c r="D90">
        <v>3</v>
      </c>
      <c r="E90">
        <v>38130.530930000001</v>
      </c>
      <c r="F90">
        <v>10830.5697</v>
      </c>
      <c r="G90">
        <v>13077.82574</v>
      </c>
      <c r="H90">
        <v>9205.2355860000007</v>
      </c>
      <c r="I90">
        <v>3613.4948509999999</v>
      </c>
      <c r="J90">
        <v>582.49031109999999</v>
      </c>
      <c r="K90">
        <v>820.91473819999999</v>
      </c>
      <c r="L90">
        <v>3</v>
      </c>
      <c r="M90">
        <v>0.86861061699999997</v>
      </c>
      <c r="N90">
        <v>0.28908301378083057</v>
      </c>
      <c r="O90">
        <v>27</v>
      </c>
      <c r="P90">
        <v>9.3166470000000008E-3</v>
      </c>
      <c r="Q90" t="s">
        <v>18</v>
      </c>
    </row>
    <row r="91" spans="1:17" x14ac:dyDescent="0.35">
      <c r="A91">
        <v>3</v>
      </c>
      <c r="B91">
        <v>40</v>
      </c>
      <c r="C91">
        <v>2000</v>
      </c>
      <c r="D91">
        <v>3</v>
      </c>
      <c r="E91">
        <v>42747.526129999998</v>
      </c>
      <c r="F91">
        <v>11159.078649999999</v>
      </c>
      <c r="G91">
        <v>17088.525420000002</v>
      </c>
      <c r="H91">
        <v>10304.222330000001</v>
      </c>
      <c r="I91">
        <v>2943.337802</v>
      </c>
      <c r="J91">
        <v>582.49031109999999</v>
      </c>
      <c r="K91">
        <v>669.8716124</v>
      </c>
      <c r="L91">
        <v>2</v>
      </c>
      <c r="M91">
        <v>0.97231155400000002</v>
      </c>
      <c r="N91">
        <v>0.27100029467788078</v>
      </c>
      <c r="O91">
        <v>70</v>
      </c>
      <c r="P91">
        <v>1.378446E-3</v>
      </c>
      <c r="Q91" t="s">
        <v>18</v>
      </c>
    </row>
    <row r="92" spans="1:17" x14ac:dyDescent="0.35">
      <c r="A92">
        <v>3</v>
      </c>
      <c r="B92">
        <v>70</v>
      </c>
      <c r="C92">
        <v>500</v>
      </c>
      <c r="D92">
        <v>3</v>
      </c>
      <c r="E92">
        <v>28044.014899999998</v>
      </c>
      <c r="F92">
        <v>4702.6329450000003</v>
      </c>
      <c r="G92">
        <v>8021.618829</v>
      </c>
      <c r="H92">
        <v>8071.4239209999996</v>
      </c>
      <c r="I92">
        <v>5433.4775989999998</v>
      </c>
      <c r="J92">
        <v>582.49031109999999</v>
      </c>
      <c r="K92">
        <v>1232.3712989999999</v>
      </c>
      <c r="L92">
        <v>7</v>
      </c>
      <c r="M92">
        <v>0.56933506499999997</v>
      </c>
      <c r="N92">
        <v>0.29801467549203808</v>
      </c>
      <c r="O92">
        <v>300</v>
      </c>
      <c r="P92">
        <v>1.0220853E-2</v>
      </c>
      <c r="Q92" t="s">
        <v>18</v>
      </c>
    </row>
    <row r="93" spans="1:17" x14ac:dyDescent="0.35">
      <c r="A93">
        <v>3</v>
      </c>
      <c r="B93">
        <v>70</v>
      </c>
      <c r="C93">
        <v>500</v>
      </c>
      <c r="D93">
        <v>3</v>
      </c>
      <c r="E93">
        <v>29741.967639999999</v>
      </c>
      <c r="F93">
        <v>5084.6691339999998</v>
      </c>
      <c r="G93">
        <v>9275.8572060000006</v>
      </c>
      <c r="H93">
        <v>9104.9994289999995</v>
      </c>
      <c r="I93">
        <v>4638.857591</v>
      </c>
      <c r="J93">
        <v>582.49031109999999</v>
      </c>
      <c r="K93">
        <v>1055.093973</v>
      </c>
      <c r="L93">
        <v>5</v>
      </c>
      <c r="M93">
        <v>0.64224051299999996</v>
      </c>
      <c r="N93">
        <v>0.29533950076682608</v>
      </c>
      <c r="O93">
        <v>133</v>
      </c>
      <c r="P93">
        <v>8.3078590000000008E-3</v>
      </c>
      <c r="Q93" t="s">
        <v>18</v>
      </c>
    </row>
    <row r="94" spans="1:17" x14ac:dyDescent="0.35">
      <c r="A94">
        <v>3</v>
      </c>
      <c r="B94">
        <v>70</v>
      </c>
      <c r="C94">
        <v>500</v>
      </c>
      <c r="D94">
        <v>3</v>
      </c>
      <c r="E94">
        <v>32561.319800000001</v>
      </c>
      <c r="F94">
        <v>5841.9812670000001</v>
      </c>
      <c r="G94">
        <v>11162.253350000001</v>
      </c>
      <c r="H94">
        <v>10547.892970000001</v>
      </c>
      <c r="I94">
        <v>3606.7787440000002</v>
      </c>
      <c r="J94">
        <v>582.49031109999999</v>
      </c>
      <c r="K94">
        <v>819.92315919999999</v>
      </c>
      <c r="L94">
        <v>3</v>
      </c>
      <c r="M94">
        <v>0.74401808000000003</v>
      </c>
      <c r="N94">
        <v>0.28584676043913315</v>
      </c>
      <c r="O94">
        <v>183</v>
      </c>
      <c r="P94">
        <v>4.15366E-3</v>
      </c>
      <c r="Q94" t="s">
        <v>18</v>
      </c>
    </row>
    <row r="95" spans="1:17" x14ac:dyDescent="0.35">
      <c r="A95">
        <v>3</v>
      </c>
      <c r="B95">
        <v>70</v>
      </c>
      <c r="C95">
        <v>1000</v>
      </c>
      <c r="D95">
        <v>3</v>
      </c>
      <c r="E95">
        <v>30710.52234</v>
      </c>
      <c r="F95">
        <v>4086.346587</v>
      </c>
      <c r="G95">
        <v>11069.09167</v>
      </c>
      <c r="H95">
        <v>10538.85684</v>
      </c>
      <c r="I95">
        <v>3612.5106179999998</v>
      </c>
      <c r="J95">
        <v>582.49031109999999</v>
      </c>
      <c r="K95">
        <v>821.22631469999999</v>
      </c>
      <c r="L95">
        <v>3</v>
      </c>
      <c r="M95">
        <v>0.74338069699999998</v>
      </c>
      <c r="N95">
        <v>0.30453736940954601</v>
      </c>
      <c r="O95">
        <v>152</v>
      </c>
      <c r="P95">
        <v>8.9813129999999994E-3</v>
      </c>
      <c r="Q95" t="s">
        <v>18</v>
      </c>
    </row>
    <row r="96" spans="1:17" x14ac:dyDescent="0.35">
      <c r="A96">
        <v>3</v>
      </c>
      <c r="B96">
        <v>70</v>
      </c>
      <c r="C96">
        <v>1000</v>
      </c>
      <c r="D96">
        <v>3</v>
      </c>
      <c r="E96">
        <v>32582.797910000001</v>
      </c>
      <c r="F96">
        <v>5838.3088660000003</v>
      </c>
      <c r="G96">
        <v>11174.28191</v>
      </c>
      <c r="H96">
        <v>10553.97039</v>
      </c>
      <c r="I96">
        <v>3612.519828</v>
      </c>
      <c r="J96">
        <v>582.49031109999999</v>
      </c>
      <c r="K96">
        <v>821.22660150000002</v>
      </c>
      <c r="L96">
        <v>3</v>
      </c>
      <c r="M96">
        <v>0.74444676300000001</v>
      </c>
      <c r="N96">
        <v>0.30335214913671416</v>
      </c>
      <c r="O96">
        <v>37</v>
      </c>
      <c r="P96">
        <v>8.5383830000000001E-3</v>
      </c>
      <c r="Q96" t="s">
        <v>18</v>
      </c>
    </row>
    <row r="97" spans="1:17" x14ac:dyDescent="0.35">
      <c r="A97">
        <v>3</v>
      </c>
      <c r="B97">
        <v>70</v>
      </c>
      <c r="C97">
        <v>1000</v>
      </c>
      <c r="D97">
        <v>3</v>
      </c>
      <c r="E97">
        <v>35975.53529</v>
      </c>
      <c r="F97">
        <v>7247.7344839999996</v>
      </c>
      <c r="G97">
        <v>12324.15481</v>
      </c>
      <c r="H97">
        <v>11395.08102</v>
      </c>
      <c r="I97">
        <v>3607.6911530000002</v>
      </c>
      <c r="J97">
        <v>582.49031109999999</v>
      </c>
      <c r="K97">
        <v>818.38351920000002</v>
      </c>
      <c r="L97">
        <v>3</v>
      </c>
      <c r="M97">
        <v>0.80377629100000003</v>
      </c>
      <c r="N97">
        <v>0.29359537462362545</v>
      </c>
      <c r="O97">
        <v>134</v>
      </c>
      <c r="P97">
        <v>6.6172189999999997E-3</v>
      </c>
      <c r="Q97" t="s">
        <v>18</v>
      </c>
    </row>
    <row r="98" spans="1:17" x14ac:dyDescent="0.35">
      <c r="A98">
        <v>3</v>
      </c>
      <c r="B98">
        <v>70</v>
      </c>
      <c r="C98">
        <v>2000</v>
      </c>
      <c r="D98">
        <v>3</v>
      </c>
      <c r="E98">
        <v>34647.68765</v>
      </c>
      <c r="F98">
        <v>7949.8562009999996</v>
      </c>
      <c r="G98">
        <v>11161.96168</v>
      </c>
      <c r="H98">
        <v>10518.961869999999</v>
      </c>
      <c r="I98">
        <v>3613.495891</v>
      </c>
      <c r="J98">
        <v>582.49031109999999</v>
      </c>
      <c r="K98">
        <v>820.92170250000004</v>
      </c>
      <c r="L98">
        <v>3</v>
      </c>
      <c r="M98">
        <v>0.74197736299999995</v>
      </c>
      <c r="N98">
        <v>0.31161850374500399</v>
      </c>
      <c r="O98">
        <v>66</v>
      </c>
      <c r="P98">
        <v>9.4196790000000002E-3</v>
      </c>
      <c r="Q98" t="s">
        <v>18</v>
      </c>
    </row>
    <row r="99" spans="1:17" x14ac:dyDescent="0.35">
      <c r="A99">
        <v>3</v>
      </c>
      <c r="B99">
        <v>70</v>
      </c>
      <c r="C99">
        <v>2000</v>
      </c>
      <c r="D99">
        <v>3</v>
      </c>
      <c r="E99">
        <v>37453.79178</v>
      </c>
      <c r="F99">
        <v>8263.286059</v>
      </c>
      <c r="G99">
        <v>13356.25604</v>
      </c>
      <c r="H99">
        <v>11704.25461</v>
      </c>
      <c r="I99">
        <v>2889.8529109999999</v>
      </c>
      <c r="J99">
        <v>582.49031109999999</v>
      </c>
      <c r="K99">
        <v>657.6518542</v>
      </c>
      <c r="L99">
        <v>2</v>
      </c>
      <c r="M99">
        <v>0.82558450900000002</v>
      </c>
      <c r="N99">
        <v>0.30456838074648757</v>
      </c>
      <c r="O99">
        <v>106</v>
      </c>
      <c r="P99">
        <v>8.5313520000000007E-3</v>
      </c>
      <c r="Q99" t="s">
        <v>18</v>
      </c>
    </row>
    <row r="100" spans="1:17" x14ac:dyDescent="0.35">
      <c r="A100">
        <v>3</v>
      </c>
      <c r="B100">
        <v>70</v>
      </c>
      <c r="C100">
        <v>2000</v>
      </c>
      <c r="D100">
        <v>3</v>
      </c>
      <c r="E100">
        <v>41265.911760000003</v>
      </c>
      <c r="F100">
        <v>10802.03355</v>
      </c>
      <c r="G100">
        <v>13977.801670000001</v>
      </c>
      <c r="H100">
        <v>12290.37693</v>
      </c>
      <c r="I100">
        <v>2943.337747</v>
      </c>
      <c r="J100">
        <v>582.49031109999999</v>
      </c>
      <c r="K100">
        <v>669.87154959999998</v>
      </c>
      <c r="L100">
        <v>2</v>
      </c>
      <c r="M100">
        <v>0.86692789400000003</v>
      </c>
      <c r="N100">
        <v>0.30110930833212107</v>
      </c>
      <c r="O100">
        <v>52</v>
      </c>
      <c r="P100">
        <v>1.7516159999999999E-3</v>
      </c>
      <c r="Q100" t="s">
        <v>18</v>
      </c>
    </row>
    <row r="101" spans="1:17" x14ac:dyDescent="0.35">
      <c r="A101">
        <v>3</v>
      </c>
      <c r="B101">
        <v>100</v>
      </c>
      <c r="C101">
        <v>500</v>
      </c>
      <c r="D101">
        <v>3</v>
      </c>
      <c r="E101">
        <v>28066.074049999999</v>
      </c>
      <c r="F101">
        <v>4738.6130910000002</v>
      </c>
      <c r="G101">
        <v>7973.55267</v>
      </c>
      <c r="H101">
        <v>8119.2213439999996</v>
      </c>
      <c r="I101">
        <v>5422.8364549999997</v>
      </c>
      <c r="J101">
        <v>582.49031109999999</v>
      </c>
      <c r="K101">
        <v>1229.3601759999999</v>
      </c>
      <c r="L101">
        <v>7</v>
      </c>
      <c r="M101">
        <v>0.31180161499999998</v>
      </c>
      <c r="N101">
        <v>0.2978959777868283</v>
      </c>
      <c r="O101">
        <v>282</v>
      </c>
      <c r="P101">
        <v>9.7615949999999996E-3</v>
      </c>
      <c r="Q101" t="s">
        <v>18</v>
      </c>
    </row>
    <row r="102" spans="1:17" x14ac:dyDescent="0.35">
      <c r="A102">
        <v>3</v>
      </c>
      <c r="B102">
        <v>100</v>
      </c>
      <c r="C102">
        <v>500</v>
      </c>
      <c r="D102">
        <v>3</v>
      </c>
      <c r="E102">
        <v>29739.195640000002</v>
      </c>
      <c r="F102">
        <v>5122.822674</v>
      </c>
      <c r="G102">
        <v>9117.0794160000005</v>
      </c>
      <c r="H102">
        <v>9211.6716919999999</v>
      </c>
      <c r="I102">
        <v>4648.2961160000004</v>
      </c>
      <c r="J102">
        <v>582.49031109999999</v>
      </c>
      <c r="K102">
        <v>1056.8354360000001</v>
      </c>
      <c r="L102">
        <v>5</v>
      </c>
      <c r="M102">
        <v>0.353754872</v>
      </c>
      <c r="N102">
        <v>0.29736239448144081</v>
      </c>
      <c r="O102">
        <v>157</v>
      </c>
      <c r="P102">
        <v>6.1541920000000002E-3</v>
      </c>
      <c r="Q102" t="s">
        <v>18</v>
      </c>
    </row>
    <row r="103" spans="1:17" x14ac:dyDescent="0.35">
      <c r="A103">
        <v>3</v>
      </c>
      <c r="B103">
        <v>100</v>
      </c>
      <c r="C103">
        <v>500</v>
      </c>
      <c r="D103">
        <v>3</v>
      </c>
      <c r="E103">
        <v>32592.288550000001</v>
      </c>
      <c r="F103">
        <v>5845.2692040000002</v>
      </c>
      <c r="G103">
        <v>10840.523010000001</v>
      </c>
      <c r="H103">
        <v>10889.779329999999</v>
      </c>
      <c r="I103">
        <v>3612.92868</v>
      </c>
      <c r="J103">
        <v>582.49031109999999</v>
      </c>
      <c r="K103">
        <v>821.29802040000004</v>
      </c>
      <c r="L103">
        <v>3</v>
      </c>
      <c r="M103">
        <v>0.41819906600000001</v>
      </c>
      <c r="N103">
        <v>0.28809432106162058</v>
      </c>
      <c r="O103">
        <v>207</v>
      </c>
      <c r="P103">
        <v>4.8343290000000001E-3</v>
      </c>
      <c r="Q103" t="s">
        <v>18</v>
      </c>
    </row>
    <row r="104" spans="1:17" x14ac:dyDescent="0.35">
      <c r="A104">
        <v>3</v>
      </c>
      <c r="B104">
        <v>100</v>
      </c>
      <c r="C104">
        <v>1000</v>
      </c>
      <c r="D104">
        <v>3</v>
      </c>
      <c r="E104">
        <v>30668.11089</v>
      </c>
      <c r="F104">
        <v>4091.8086389999999</v>
      </c>
      <c r="G104">
        <v>10750.990599999999</v>
      </c>
      <c r="H104">
        <v>10813.73287</v>
      </c>
      <c r="I104">
        <v>3609.517879</v>
      </c>
      <c r="J104">
        <v>582.49031109999999</v>
      </c>
      <c r="K104">
        <v>819.57059819999995</v>
      </c>
      <c r="L104">
        <v>3</v>
      </c>
      <c r="M104">
        <v>0.41527866099999999</v>
      </c>
      <c r="N104">
        <v>0.30370667730966894</v>
      </c>
      <c r="O104">
        <v>121</v>
      </c>
      <c r="P104">
        <v>4.4651439999999999E-3</v>
      </c>
      <c r="Q104" t="s">
        <v>18</v>
      </c>
    </row>
    <row r="105" spans="1:17" x14ac:dyDescent="0.35">
      <c r="A105">
        <v>3</v>
      </c>
      <c r="B105">
        <v>100</v>
      </c>
      <c r="C105">
        <v>1000</v>
      </c>
      <c r="D105">
        <v>3</v>
      </c>
      <c r="E105">
        <v>32400.738369999999</v>
      </c>
      <c r="F105">
        <v>5761.6156810000002</v>
      </c>
      <c r="G105">
        <v>10782.94743</v>
      </c>
      <c r="H105">
        <v>10839.149369999999</v>
      </c>
      <c r="I105">
        <v>3613.3668910000001</v>
      </c>
      <c r="J105">
        <v>582.49031109999999</v>
      </c>
      <c r="K105">
        <v>821.16868750000003</v>
      </c>
      <c r="L105">
        <v>3</v>
      </c>
      <c r="M105">
        <v>0.41625472899999999</v>
      </c>
      <c r="N105">
        <v>0.30619139662234945</v>
      </c>
      <c r="O105">
        <v>54</v>
      </c>
      <c r="P105">
        <v>7.3968469999999998E-3</v>
      </c>
      <c r="Q105" t="s">
        <v>18</v>
      </c>
    </row>
    <row r="106" spans="1:17" x14ac:dyDescent="0.35">
      <c r="A106">
        <v>3</v>
      </c>
      <c r="B106">
        <v>100</v>
      </c>
      <c r="C106">
        <v>1000</v>
      </c>
      <c r="D106">
        <v>3</v>
      </c>
      <c r="E106">
        <v>35735.108840000001</v>
      </c>
      <c r="F106">
        <v>7070.5468369999999</v>
      </c>
      <c r="G106">
        <v>11830.90681</v>
      </c>
      <c r="H106">
        <v>11830.90681</v>
      </c>
      <c r="I106">
        <v>3602.9443470000001</v>
      </c>
      <c r="J106">
        <v>582.49031109999999</v>
      </c>
      <c r="K106">
        <v>817.31371869999998</v>
      </c>
      <c r="L106">
        <v>3</v>
      </c>
      <c r="M106">
        <v>0.45434108699999998</v>
      </c>
      <c r="N106">
        <v>0.29776365275617328</v>
      </c>
      <c r="O106">
        <v>168</v>
      </c>
      <c r="P106">
        <v>6.8456319999999999E-3</v>
      </c>
      <c r="Q106" t="s">
        <v>18</v>
      </c>
    </row>
    <row r="107" spans="1:17" x14ac:dyDescent="0.35">
      <c r="A107">
        <v>3</v>
      </c>
      <c r="B107">
        <v>100</v>
      </c>
      <c r="C107">
        <v>2000</v>
      </c>
      <c r="D107">
        <v>3</v>
      </c>
      <c r="E107">
        <v>34347.296170000001</v>
      </c>
      <c r="F107">
        <v>5393.1144469999999</v>
      </c>
      <c r="G107">
        <v>12362.25222</v>
      </c>
      <c r="H107">
        <v>12401.745699999999</v>
      </c>
      <c r="I107">
        <v>2938.3185990000002</v>
      </c>
      <c r="J107">
        <v>582.49031109999999</v>
      </c>
      <c r="K107">
        <v>669.37489149999999</v>
      </c>
      <c r="L107">
        <v>2</v>
      </c>
      <c r="M107">
        <v>0.47626295299999999</v>
      </c>
      <c r="N107">
        <v>0.31464301604467165</v>
      </c>
      <c r="O107">
        <v>269</v>
      </c>
      <c r="P107">
        <v>8.8900379999999994E-3</v>
      </c>
      <c r="Q107" t="s">
        <v>18</v>
      </c>
    </row>
    <row r="108" spans="1:17" x14ac:dyDescent="0.35">
      <c r="A108">
        <v>3</v>
      </c>
      <c r="B108">
        <v>100</v>
      </c>
      <c r="C108">
        <v>2000</v>
      </c>
      <c r="D108">
        <v>3</v>
      </c>
      <c r="E108">
        <v>36742.417609999997</v>
      </c>
      <c r="F108">
        <v>7813.8409590000001</v>
      </c>
      <c r="G108">
        <v>12379.948189999999</v>
      </c>
      <c r="H108">
        <v>12418.550670000001</v>
      </c>
      <c r="I108">
        <v>2889.8664290000002</v>
      </c>
      <c r="J108">
        <v>582.49031109999999</v>
      </c>
      <c r="K108">
        <v>657.7210536</v>
      </c>
      <c r="L108">
        <v>2</v>
      </c>
      <c r="M108">
        <v>0.47690831299999997</v>
      </c>
      <c r="N108">
        <v>0.31100990202925133</v>
      </c>
      <c r="O108">
        <v>63</v>
      </c>
      <c r="P108">
        <v>9.2881590000000007E-3</v>
      </c>
      <c r="Q108" t="s">
        <v>18</v>
      </c>
    </row>
    <row r="109" spans="1:17" x14ac:dyDescent="0.35">
      <c r="A109">
        <v>3</v>
      </c>
      <c r="B109">
        <v>100</v>
      </c>
      <c r="C109">
        <v>2000</v>
      </c>
      <c r="D109">
        <v>3</v>
      </c>
      <c r="E109">
        <v>40147.884660000003</v>
      </c>
      <c r="F109">
        <v>9900.2650639999993</v>
      </c>
      <c r="G109">
        <v>13025.960230000001</v>
      </c>
      <c r="H109">
        <v>13025.960230000001</v>
      </c>
      <c r="I109">
        <v>2943.3376109999999</v>
      </c>
      <c r="J109">
        <v>582.49031109999999</v>
      </c>
      <c r="K109">
        <v>669.87122490000002</v>
      </c>
      <c r="L109">
        <v>2</v>
      </c>
      <c r="M109">
        <v>0.500234599</v>
      </c>
      <c r="N109">
        <v>0.30779165990906121</v>
      </c>
      <c r="O109">
        <v>114</v>
      </c>
      <c r="P109">
        <v>1.638315E-3</v>
      </c>
      <c r="Q109" t="s">
        <v>18</v>
      </c>
    </row>
    <row r="110" spans="1:17" x14ac:dyDescent="0.35">
      <c r="A110">
        <v>4</v>
      </c>
      <c r="B110">
        <v>10</v>
      </c>
      <c r="C110">
        <v>500</v>
      </c>
      <c r="D110">
        <v>3</v>
      </c>
      <c r="E110">
        <v>29050.235509999999</v>
      </c>
      <c r="F110">
        <v>5297.9670569999998</v>
      </c>
      <c r="G110">
        <v>10425.736140000001</v>
      </c>
      <c r="H110">
        <v>5618.4663479999999</v>
      </c>
      <c r="I110">
        <v>5782.874519</v>
      </c>
      <c r="J110">
        <v>606.80188980000003</v>
      </c>
      <c r="K110">
        <v>1318.389557</v>
      </c>
      <c r="L110">
        <v>8</v>
      </c>
      <c r="M110">
        <v>0.85255020199999998</v>
      </c>
      <c r="N110">
        <v>0.27343692519642926</v>
      </c>
      <c r="O110">
        <v>22</v>
      </c>
      <c r="P110">
        <v>7.9979809999999995E-3</v>
      </c>
      <c r="Q110" t="s">
        <v>18</v>
      </c>
    </row>
    <row r="111" spans="1:17" x14ac:dyDescent="0.35">
      <c r="A111">
        <v>4</v>
      </c>
      <c r="B111">
        <v>10</v>
      </c>
      <c r="C111">
        <v>500</v>
      </c>
      <c r="D111">
        <v>3</v>
      </c>
      <c r="E111">
        <v>31137.349139999998</v>
      </c>
      <c r="F111">
        <v>7439.726971</v>
      </c>
      <c r="G111">
        <v>10346.919900000001</v>
      </c>
      <c r="H111">
        <v>5652.6680660000002</v>
      </c>
      <c r="I111">
        <v>5774.9440359999999</v>
      </c>
      <c r="J111">
        <v>606.80188980000003</v>
      </c>
      <c r="K111">
        <v>1316.28828</v>
      </c>
      <c r="L111">
        <v>8</v>
      </c>
      <c r="M111">
        <v>0.85773999599999995</v>
      </c>
      <c r="N111">
        <v>0.26098319160991107</v>
      </c>
      <c r="O111">
        <v>20</v>
      </c>
      <c r="P111">
        <v>5.4920799999999999E-3</v>
      </c>
      <c r="Q111" t="s">
        <v>18</v>
      </c>
    </row>
    <row r="112" spans="1:17" x14ac:dyDescent="0.35">
      <c r="A112">
        <v>4</v>
      </c>
      <c r="B112">
        <v>10</v>
      </c>
      <c r="C112">
        <v>500</v>
      </c>
      <c r="D112">
        <v>3</v>
      </c>
      <c r="E112">
        <v>35431.064030000001</v>
      </c>
      <c r="F112">
        <v>10154.975839999999</v>
      </c>
      <c r="G112">
        <v>12064.27399</v>
      </c>
      <c r="H112">
        <v>5930.0389160000004</v>
      </c>
      <c r="I112">
        <v>5432.9305359999998</v>
      </c>
      <c r="J112">
        <v>606.80188980000003</v>
      </c>
      <c r="K112">
        <v>1242.042848</v>
      </c>
      <c r="L112">
        <v>7</v>
      </c>
      <c r="M112">
        <v>0.89982845199999995</v>
      </c>
      <c r="N112">
        <v>0.2407255604859985</v>
      </c>
      <c r="O112">
        <v>49</v>
      </c>
      <c r="P112">
        <v>5.5249449999999999E-3</v>
      </c>
      <c r="Q112" t="s">
        <v>18</v>
      </c>
    </row>
    <row r="113" spans="1:17" x14ac:dyDescent="0.35">
      <c r="A113">
        <v>4</v>
      </c>
      <c r="B113">
        <v>10</v>
      </c>
      <c r="C113">
        <v>1000</v>
      </c>
      <c r="D113">
        <v>3</v>
      </c>
      <c r="E113">
        <v>33266.01986</v>
      </c>
      <c r="F113">
        <v>6928.235377</v>
      </c>
      <c r="G113">
        <v>14067.63961</v>
      </c>
      <c r="H113">
        <v>5934.2375940000002</v>
      </c>
      <c r="I113">
        <v>4660.0209679999998</v>
      </c>
      <c r="J113">
        <v>606.80188989999999</v>
      </c>
      <c r="K113">
        <v>1069.0844199999999</v>
      </c>
      <c r="L113">
        <v>5</v>
      </c>
      <c r="M113">
        <v>0.90046556799999999</v>
      </c>
      <c r="N113">
        <v>0.27279651347701461</v>
      </c>
      <c r="O113">
        <v>43</v>
      </c>
      <c r="P113">
        <v>8.195127E-3</v>
      </c>
      <c r="Q113" t="s">
        <v>18</v>
      </c>
    </row>
    <row r="114" spans="1:17" x14ac:dyDescent="0.35">
      <c r="A114">
        <v>4</v>
      </c>
      <c r="B114">
        <v>10</v>
      </c>
      <c r="C114">
        <v>1000</v>
      </c>
      <c r="D114">
        <v>3</v>
      </c>
      <c r="E114">
        <v>36516.024129999998</v>
      </c>
      <c r="F114">
        <v>10141.959650000001</v>
      </c>
      <c r="G114">
        <v>14105.691860000001</v>
      </c>
      <c r="H114">
        <v>5934.2376270000004</v>
      </c>
      <c r="I114">
        <v>4658.0308859999996</v>
      </c>
      <c r="J114">
        <v>606.80188980000003</v>
      </c>
      <c r="K114">
        <v>1069.302226</v>
      </c>
      <c r="L114">
        <v>5</v>
      </c>
      <c r="M114">
        <v>0.90046556799999999</v>
      </c>
      <c r="N114">
        <v>0.25706400612974933</v>
      </c>
      <c r="O114">
        <v>11</v>
      </c>
      <c r="P114">
        <v>9.4574910000000002E-3</v>
      </c>
      <c r="Q114" t="s">
        <v>18</v>
      </c>
    </row>
    <row r="115" spans="1:17" x14ac:dyDescent="0.35">
      <c r="A115">
        <v>4</v>
      </c>
      <c r="B115">
        <v>10</v>
      </c>
      <c r="C115">
        <v>1000</v>
      </c>
      <c r="D115">
        <v>3</v>
      </c>
      <c r="E115">
        <v>42743.617209999997</v>
      </c>
      <c r="F115">
        <v>13712.43267</v>
      </c>
      <c r="G115">
        <v>16327.77295</v>
      </c>
      <c r="H115">
        <v>6380.2912580000002</v>
      </c>
      <c r="I115">
        <v>4652.5899490000002</v>
      </c>
      <c r="J115">
        <v>606.80188980000003</v>
      </c>
      <c r="K115">
        <v>1063.7284890000001</v>
      </c>
      <c r="L115">
        <v>5</v>
      </c>
      <c r="M115">
        <v>0.968150073</v>
      </c>
      <c r="N115">
        <v>0.2264663333559078</v>
      </c>
      <c r="O115">
        <v>68</v>
      </c>
      <c r="P115">
        <v>5.7463699999999998E-3</v>
      </c>
      <c r="Q115" t="s">
        <v>18</v>
      </c>
    </row>
    <row r="116" spans="1:17" x14ac:dyDescent="0.35">
      <c r="A116">
        <v>4</v>
      </c>
      <c r="B116">
        <v>10</v>
      </c>
      <c r="C116">
        <v>2000</v>
      </c>
      <c r="D116">
        <v>3</v>
      </c>
      <c r="E116">
        <v>39758.547070000001</v>
      </c>
      <c r="F116">
        <v>11303.52802</v>
      </c>
      <c r="G116">
        <v>16650.550319999998</v>
      </c>
      <c r="H116">
        <v>6068.5331509999996</v>
      </c>
      <c r="I116">
        <v>4174.0762549999999</v>
      </c>
      <c r="J116">
        <v>606.80188980000003</v>
      </c>
      <c r="K116">
        <v>955.05743570000004</v>
      </c>
      <c r="L116">
        <v>4</v>
      </c>
      <c r="M116">
        <v>0.92084366900000003</v>
      </c>
      <c r="N116">
        <v>0.28274675667572258</v>
      </c>
      <c r="O116">
        <v>27</v>
      </c>
      <c r="P116">
        <v>2.390447E-3</v>
      </c>
      <c r="Q116" t="s">
        <v>18</v>
      </c>
    </row>
    <row r="117" spans="1:17" x14ac:dyDescent="0.35">
      <c r="A117">
        <v>4</v>
      </c>
      <c r="B117">
        <v>10</v>
      </c>
      <c r="C117">
        <v>2000</v>
      </c>
      <c r="D117">
        <v>3</v>
      </c>
      <c r="E117">
        <v>45439.255089999999</v>
      </c>
      <c r="F117">
        <v>16762.54189</v>
      </c>
      <c r="G117">
        <v>16844.69615</v>
      </c>
      <c r="H117">
        <v>6091.7379469999996</v>
      </c>
      <c r="I117">
        <v>4178.400232</v>
      </c>
      <c r="J117">
        <v>606.80188980000003</v>
      </c>
      <c r="K117">
        <v>955.07698779999998</v>
      </c>
      <c r="L117">
        <v>4</v>
      </c>
      <c r="M117">
        <v>0.92436478200000005</v>
      </c>
      <c r="N117">
        <v>0.25943576291562442</v>
      </c>
      <c r="O117">
        <v>21</v>
      </c>
      <c r="P117">
        <v>8.3614009999999992E-3</v>
      </c>
      <c r="Q117" t="s">
        <v>18</v>
      </c>
    </row>
    <row r="118" spans="1:17" x14ac:dyDescent="0.35">
      <c r="A118">
        <v>4</v>
      </c>
      <c r="B118">
        <v>10</v>
      </c>
      <c r="C118">
        <v>2000</v>
      </c>
      <c r="D118">
        <v>3</v>
      </c>
      <c r="E118">
        <v>54618.904560000003</v>
      </c>
      <c r="F118">
        <v>23433.351019999998</v>
      </c>
      <c r="G118">
        <v>18967.59835</v>
      </c>
      <c r="H118">
        <v>6482.0273660000003</v>
      </c>
      <c r="I118">
        <v>4175.7932019999998</v>
      </c>
      <c r="J118">
        <v>606.80188980000003</v>
      </c>
      <c r="K118">
        <v>953.33273310000004</v>
      </c>
      <c r="L118">
        <v>4</v>
      </c>
      <c r="M118">
        <v>0.98358758400000001</v>
      </c>
      <c r="N118">
        <v>0.22615451679879792</v>
      </c>
      <c r="O118">
        <v>47</v>
      </c>
      <c r="P118">
        <v>5.1992080000000003E-3</v>
      </c>
      <c r="Q118" t="s">
        <v>18</v>
      </c>
    </row>
    <row r="119" spans="1:17" x14ac:dyDescent="0.35">
      <c r="A119">
        <v>4</v>
      </c>
      <c r="B119">
        <v>40</v>
      </c>
      <c r="C119">
        <v>500</v>
      </c>
      <c r="D119">
        <v>3</v>
      </c>
      <c r="E119">
        <v>27659.248380000001</v>
      </c>
      <c r="F119">
        <v>3424.2880049999999</v>
      </c>
      <c r="G119">
        <v>9550.0513300000002</v>
      </c>
      <c r="H119">
        <v>8362.3680810000005</v>
      </c>
      <c r="I119">
        <v>4648.7733079999998</v>
      </c>
      <c r="J119">
        <v>606.80188980000003</v>
      </c>
      <c r="K119">
        <v>1066.9657689999999</v>
      </c>
      <c r="L119">
        <v>5</v>
      </c>
      <c r="M119">
        <v>0.76643411800000005</v>
      </c>
      <c r="N119">
        <v>0.29482602063354896</v>
      </c>
      <c r="O119">
        <v>134</v>
      </c>
      <c r="P119">
        <v>9.5086609999999998E-3</v>
      </c>
      <c r="Q119" t="s">
        <v>18</v>
      </c>
    </row>
    <row r="120" spans="1:17" x14ac:dyDescent="0.35">
      <c r="A120">
        <v>4</v>
      </c>
      <c r="B120">
        <v>40</v>
      </c>
      <c r="C120">
        <v>500</v>
      </c>
      <c r="D120">
        <v>3</v>
      </c>
      <c r="E120">
        <v>29336.87227</v>
      </c>
      <c r="F120">
        <v>4958.683121</v>
      </c>
      <c r="G120">
        <v>9691.4112700000005</v>
      </c>
      <c r="H120">
        <v>8364.9455820000003</v>
      </c>
      <c r="I120">
        <v>4647.7216900000003</v>
      </c>
      <c r="J120">
        <v>606.80188980000003</v>
      </c>
      <c r="K120">
        <v>1067.3087129999999</v>
      </c>
      <c r="L120">
        <v>5</v>
      </c>
      <c r="M120">
        <v>0.76667035299999997</v>
      </c>
      <c r="N120">
        <v>0.29057773888654559</v>
      </c>
      <c r="O120">
        <v>55</v>
      </c>
      <c r="P120">
        <v>8.1729860000000001E-3</v>
      </c>
      <c r="Q120" t="s">
        <v>18</v>
      </c>
    </row>
    <row r="121" spans="1:17" x14ac:dyDescent="0.35">
      <c r="A121">
        <v>4</v>
      </c>
      <c r="B121">
        <v>40</v>
      </c>
      <c r="C121">
        <v>500</v>
      </c>
      <c r="D121">
        <v>3</v>
      </c>
      <c r="E121">
        <v>32297.98173</v>
      </c>
      <c r="F121">
        <v>6676.0843999999997</v>
      </c>
      <c r="G121">
        <v>11001.307269999999</v>
      </c>
      <c r="H121">
        <v>8878.2966539999998</v>
      </c>
      <c r="I121">
        <v>4179.6856980000002</v>
      </c>
      <c r="J121">
        <v>606.80188980000003</v>
      </c>
      <c r="K121">
        <v>955.80582389999995</v>
      </c>
      <c r="L121">
        <v>4</v>
      </c>
      <c r="M121">
        <v>0.81372039600000001</v>
      </c>
      <c r="N121">
        <v>0.28298570661567146</v>
      </c>
      <c r="O121">
        <v>62</v>
      </c>
      <c r="P121">
        <v>6.1867570000000002E-3</v>
      </c>
      <c r="Q121" t="s">
        <v>18</v>
      </c>
    </row>
    <row r="122" spans="1:17" x14ac:dyDescent="0.35">
      <c r="A122">
        <v>4</v>
      </c>
      <c r="B122">
        <v>40</v>
      </c>
      <c r="C122">
        <v>1000</v>
      </c>
      <c r="D122">
        <v>3</v>
      </c>
      <c r="E122">
        <v>31019.201969999998</v>
      </c>
      <c r="F122">
        <v>6584.6227559999998</v>
      </c>
      <c r="G122">
        <v>9736.4907910000002</v>
      </c>
      <c r="H122">
        <v>8362.1816450000006</v>
      </c>
      <c r="I122">
        <v>4660.0207360000004</v>
      </c>
      <c r="J122">
        <v>606.80188980000003</v>
      </c>
      <c r="K122">
        <v>1069.084157</v>
      </c>
      <c r="L122">
        <v>5</v>
      </c>
      <c r="M122">
        <v>0.76641703100000003</v>
      </c>
      <c r="N122">
        <v>0.30057233174035192</v>
      </c>
      <c r="O122">
        <v>42</v>
      </c>
      <c r="P122">
        <v>9.7931660000000007E-3</v>
      </c>
      <c r="Q122" t="s">
        <v>18</v>
      </c>
    </row>
    <row r="123" spans="1:17" x14ac:dyDescent="0.35">
      <c r="A123">
        <v>4</v>
      </c>
      <c r="B123">
        <v>40</v>
      </c>
      <c r="C123">
        <v>1000</v>
      </c>
      <c r="D123">
        <v>3</v>
      </c>
      <c r="E123">
        <v>33394.042179999997</v>
      </c>
      <c r="F123">
        <v>7753.8068780000003</v>
      </c>
      <c r="G123">
        <v>11044.15703</v>
      </c>
      <c r="H123">
        <v>8863.4563350000008</v>
      </c>
      <c r="I123">
        <v>4169.5438009999998</v>
      </c>
      <c r="J123">
        <v>606.80188980000003</v>
      </c>
      <c r="K123">
        <v>956.27624189999995</v>
      </c>
      <c r="L123">
        <v>4</v>
      </c>
      <c r="M123">
        <v>0.81236023999999996</v>
      </c>
      <c r="N123">
        <v>0.29883735020881713</v>
      </c>
      <c r="O123">
        <v>38</v>
      </c>
      <c r="P123">
        <v>9.537752E-3</v>
      </c>
      <c r="Q123" t="s">
        <v>18</v>
      </c>
    </row>
    <row r="124" spans="1:17" x14ac:dyDescent="0.35">
      <c r="A124">
        <v>4</v>
      </c>
      <c r="B124">
        <v>40</v>
      </c>
      <c r="C124">
        <v>1000</v>
      </c>
      <c r="D124">
        <v>3</v>
      </c>
      <c r="E124">
        <v>37367.156490000001</v>
      </c>
      <c r="F124">
        <v>10486.131100000001</v>
      </c>
      <c r="G124">
        <v>11754.740669999999</v>
      </c>
      <c r="H124">
        <v>9381.46162</v>
      </c>
      <c r="I124">
        <v>4181.3724910000001</v>
      </c>
      <c r="J124">
        <v>606.80188980000003</v>
      </c>
      <c r="K124">
        <v>956.64871300000004</v>
      </c>
      <c r="L124">
        <v>4</v>
      </c>
      <c r="M124">
        <v>0.85983685399999998</v>
      </c>
      <c r="N124">
        <v>0.29206190642564389</v>
      </c>
      <c r="O124">
        <v>94</v>
      </c>
      <c r="P124">
        <v>7.3772350000000002E-3</v>
      </c>
      <c r="Q124" t="s">
        <v>18</v>
      </c>
    </row>
    <row r="125" spans="1:17" x14ac:dyDescent="0.35">
      <c r="A125">
        <v>4</v>
      </c>
      <c r="B125">
        <v>40</v>
      </c>
      <c r="C125">
        <v>2000</v>
      </c>
      <c r="D125">
        <v>3</v>
      </c>
      <c r="E125">
        <v>35519.095730000001</v>
      </c>
      <c r="F125">
        <v>10013.548989999999</v>
      </c>
      <c r="G125">
        <v>10980.05774</v>
      </c>
      <c r="H125">
        <v>8780.4489680000006</v>
      </c>
      <c r="I125">
        <v>4181.2001440000004</v>
      </c>
      <c r="J125">
        <v>606.80188980000003</v>
      </c>
      <c r="K125">
        <v>957.03799200000003</v>
      </c>
      <c r="L125">
        <v>4</v>
      </c>
      <c r="M125">
        <v>0.80475238500000001</v>
      </c>
      <c r="N125">
        <v>0.30391562423094504</v>
      </c>
      <c r="O125">
        <v>38</v>
      </c>
      <c r="P125">
        <v>8.8206480000000004E-3</v>
      </c>
      <c r="Q125" t="s">
        <v>18</v>
      </c>
    </row>
    <row r="126" spans="1:17" x14ac:dyDescent="0.35">
      <c r="A126">
        <v>4</v>
      </c>
      <c r="B126">
        <v>40</v>
      </c>
      <c r="C126">
        <v>2000</v>
      </c>
      <c r="D126">
        <v>3</v>
      </c>
      <c r="E126">
        <v>38626.470209999999</v>
      </c>
      <c r="F126">
        <v>13064.086380000001</v>
      </c>
      <c r="G126">
        <v>10945.945009999999</v>
      </c>
      <c r="H126">
        <v>8878.2966539999998</v>
      </c>
      <c r="I126">
        <v>4177.0955039999999</v>
      </c>
      <c r="J126">
        <v>606.80188980000003</v>
      </c>
      <c r="K126">
        <v>954.2447664</v>
      </c>
      <c r="L126">
        <v>4</v>
      </c>
      <c r="M126">
        <v>0.81372039600000001</v>
      </c>
      <c r="N126">
        <v>0.28905960611684128</v>
      </c>
      <c r="O126">
        <v>56</v>
      </c>
      <c r="P126">
        <v>7.069362E-3</v>
      </c>
      <c r="Q126" t="s">
        <v>18</v>
      </c>
    </row>
    <row r="127" spans="1:17" x14ac:dyDescent="0.35">
      <c r="A127">
        <v>4</v>
      </c>
      <c r="B127">
        <v>40</v>
      </c>
      <c r="C127">
        <v>2000</v>
      </c>
      <c r="D127">
        <v>3</v>
      </c>
      <c r="E127">
        <v>43622.984040000003</v>
      </c>
      <c r="F127">
        <v>13469.3017</v>
      </c>
      <c r="G127">
        <v>14958.35592</v>
      </c>
      <c r="H127">
        <v>10180.38507</v>
      </c>
      <c r="I127">
        <v>3586.471321</v>
      </c>
      <c r="J127">
        <v>606.80188980000003</v>
      </c>
      <c r="K127">
        <v>821.66812779999998</v>
      </c>
      <c r="L127">
        <v>3</v>
      </c>
      <c r="M127">
        <v>0.93306039399999996</v>
      </c>
      <c r="N127">
        <v>0.26930433515307012</v>
      </c>
      <c r="O127">
        <v>108</v>
      </c>
      <c r="P127">
        <v>6.7697160000000003E-3</v>
      </c>
      <c r="Q127" t="s">
        <v>18</v>
      </c>
    </row>
    <row r="128" spans="1:17" x14ac:dyDescent="0.35">
      <c r="A128">
        <v>4</v>
      </c>
      <c r="B128">
        <v>70</v>
      </c>
      <c r="C128">
        <v>500</v>
      </c>
      <c r="D128">
        <v>3</v>
      </c>
      <c r="E128">
        <v>27566.594120000002</v>
      </c>
      <c r="F128">
        <v>3981.137158</v>
      </c>
      <c r="G128">
        <v>8345.340279</v>
      </c>
      <c r="H128">
        <v>8391.021471</v>
      </c>
      <c r="I128">
        <v>5079.9140930000003</v>
      </c>
      <c r="J128">
        <v>606.80188980000003</v>
      </c>
      <c r="K128">
        <v>1162.379226</v>
      </c>
      <c r="L128">
        <v>6</v>
      </c>
      <c r="M128">
        <v>0.57522716699999998</v>
      </c>
      <c r="N128">
        <v>0.29661530034560635</v>
      </c>
      <c r="O128">
        <v>70</v>
      </c>
      <c r="P128">
        <v>9.8696059999999995E-3</v>
      </c>
      <c r="Q128" t="s">
        <v>18</v>
      </c>
    </row>
    <row r="129" spans="1:17" x14ac:dyDescent="0.35">
      <c r="A129">
        <v>4</v>
      </c>
      <c r="B129">
        <v>70</v>
      </c>
      <c r="C129">
        <v>500</v>
      </c>
      <c r="D129">
        <v>3</v>
      </c>
      <c r="E129">
        <v>29016.2588</v>
      </c>
      <c r="F129">
        <v>4934.2558520000002</v>
      </c>
      <c r="G129">
        <v>8870.9802579999996</v>
      </c>
      <c r="H129">
        <v>8879.4755229999992</v>
      </c>
      <c r="I129">
        <v>4655.4411909999999</v>
      </c>
      <c r="J129">
        <v>606.80188980000003</v>
      </c>
      <c r="K129">
        <v>1069.3040860000001</v>
      </c>
      <c r="L129">
        <v>5</v>
      </c>
      <c r="M129">
        <v>0.60871200999999997</v>
      </c>
      <c r="N129">
        <v>0.29599432210412668</v>
      </c>
      <c r="O129">
        <v>39</v>
      </c>
      <c r="P129">
        <v>6.9361850000000001E-3</v>
      </c>
      <c r="Q129" t="s">
        <v>18</v>
      </c>
    </row>
    <row r="130" spans="1:17" x14ac:dyDescent="0.35">
      <c r="A130">
        <v>4</v>
      </c>
      <c r="B130">
        <v>70</v>
      </c>
      <c r="C130">
        <v>500</v>
      </c>
      <c r="D130">
        <v>3</v>
      </c>
      <c r="E130">
        <v>31734.389289999999</v>
      </c>
      <c r="F130">
        <v>6454.2668940000003</v>
      </c>
      <c r="G130">
        <v>9841.2094080000006</v>
      </c>
      <c r="H130">
        <v>9700.7709419999992</v>
      </c>
      <c r="I130">
        <v>4177.0954099999999</v>
      </c>
      <c r="J130">
        <v>606.80188980000003</v>
      </c>
      <c r="K130">
        <v>954.24474110000006</v>
      </c>
      <c r="L130">
        <v>4</v>
      </c>
      <c r="M130">
        <v>0.66501402700000001</v>
      </c>
      <c r="N130">
        <v>0.29465130526265404</v>
      </c>
      <c r="O130">
        <v>97</v>
      </c>
      <c r="P130">
        <v>1.8581660000000001E-3</v>
      </c>
      <c r="Q130" t="s">
        <v>18</v>
      </c>
    </row>
    <row r="131" spans="1:17" x14ac:dyDescent="0.35">
      <c r="A131">
        <v>4</v>
      </c>
      <c r="B131">
        <v>70</v>
      </c>
      <c r="C131">
        <v>1000</v>
      </c>
      <c r="D131">
        <v>3</v>
      </c>
      <c r="E131">
        <v>30599.76237</v>
      </c>
      <c r="F131">
        <v>5359.8191440000001</v>
      </c>
      <c r="G131">
        <v>9841.878541</v>
      </c>
      <c r="H131">
        <v>9653.7026879999994</v>
      </c>
      <c r="I131">
        <v>4180.0281930000001</v>
      </c>
      <c r="J131">
        <v>606.80188980000003</v>
      </c>
      <c r="K131">
        <v>957.53191730000003</v>
      </c>
      <c r="L131">
        <v>4</v>
      </c>
      <c r="M131">
        <v>0.66178737099999996</v>
      </c>
      <c r="N131">
        <v>0.31120836234764959</v>
      </c>
      <c r="O131">
        <v>19</v>
      </c>
      <c r="P131">
        <v>9.2060649999999994E-3</v>
      </c>
      <c r="Q131" t="s">
        <v>18</v>
      </c>
    </row>
    <row r="132" spans="1:17" x14ac:dyDescent="0.35">
      <c r="A132">
        <v>4</v>
      </c>
      <c r="B132">
        <v>70</v>
      </c>
      <c r="C132">
        <v>1000</v>
      </c>
      <c r="D132">
        <v>3</v>
      </c>
      <c r="E132">
        <v>32863.909849999996</v>
      </c>
      <c r="F132">
        <v>7625.973387</v>
      </c>
      <c r="G132">
        <v>9844.0067350000008</v>
      </c>
      <c r="H132">
        <v>9655.4975190000005</v>
      </c>
      <c r="I132">
        <v>4176.6904240000003</v>
      </c>
      <c r="J132">
        <v>606.80188989999999</v>
      </c>
      <c r="K132">
        <v>954.93989399999998</v>
      </c>
      <c r="L132">
        <v>4</v>
      </c>
      <c r="M132">
        <v>0.66191035499999995</v>
      </c>
      <c r="N132">
        <v>0.31085844309775124</v>
      </c>
      <c r="O132">
        <v>59</v>
      </c>
      <c r="P132">
        <v>9.8429469999999995E-3</v>
      </c>
      <c r="Q132" t="s">
        <v>18</v>
      </c>
    </row>
    <row r="133" spans="1:17" x14ac:dyDescent="0.35">
      <c r="A133">
        <v>4</v>
      </c>
      <c r="B133">
        <v>70</v>
      </c>
      <c r="C133">
        <v>1000</v>
      </c>
      <c r="D133">
        <v>3</v>
      </c>
      <c r="E133">
        <v>36749.88409</v>
      </c>
      <c r="F133">
        <v>9591.1148219999995</v>
      </c>
      <c r="G133">
        <v>10893.586209999999</v>
      </c>
      <c r="H133">
        <v>10521.65402</v>
      </c>
      <c r="I133">
        <v>4180.2829579999998</v>
      </c>
      <c r="J133">
        <v>606.80188980000003</v>
      </c>
      <c r="K133">
        <v>956.44418499999995</v>
      </c>
      <c r="L133">
        <v>4</v>
      </c>
      <c r="M133">
        <v>0.72128777799999999</v>
      </c>
      <c r="N133">
        <v>0.30090507558830776</v>
      </c>
      <c r="O133">
        <v>156</v>
      </c>
      <c r="P133">
        <v>4.7374569999999996E-3</v>
      </c>
      <c r="Q133" t="s">
        <v>18</v>
      </c>
    </row>
    <row r="134" spans="1:17" x14ac:dyDescent="0.35">
      <c r="A134">
        <v>4</v>
      </c>
      <c r="B134">
        <v>70</v>
      </c>
      <c r="C134">
        <v>2000</v>
      </c>
      <c r="D134">
        <v>3</v>
      </c>
      <c r="E134">
        <v>35168.985339999999</v>
      </c>
      <c r="F134">
        <v>5449.3522910000002</v>
      </c>
      <c r="G134">
        <v>13702.45708</v>
      </c>
      <c r="H134">
        <v>11790.96039</v>
      </c>
      <c r="I134">
        <v>2945.578047</v>
      </c>
      <c r="J134">
        <v>606.80188980000003</v>
      </c>
      <c r="K134">
        <v>673.83564899999999</v>
      </c>
      <c r="L134">
        <v>2</v>
      </c>
      <c r="M134">
        <v>0.80830215400000005</v>
      </c>
      <c r="N134">
        <v>0.30809330853985767</v>
      </c>
      <c r="O134">
        <v>76</v>
      </c>
      <c r="P134">
        <v>9.3942780000000007E-3</v>
      </c>
      <c r="Q134" t="s">
        <v>18</v>
      </c>
    </row>
    <row r="135" spans="1:17" x14ac:dyDescent="0.35">
      <c r="A135">
        <v>4</v>
      </c>
      <c r="B135">
        <v>70</v>
      </c>
      <c r="C135">
        <v>2000</v>
      </c>
      <c r="D135">
        <v>3</v>
      </c>
      <c r="E135">
        <v>37645.76008</v>
      </c>
      <c r="F135">
        <v>8006.765746</v>
      </c>
      <c r="G135">
        <v>13571.79961</v>
      </c>
      <c r="H135">
        <v>11840.970660000001</v>
      </c>
      <c r="I135">
        <v>2945.5819969999998</v>
      </c>
      <c r="J135">
        <v>606.80188980000003</v>
      </c>
      <c r="K135">
        <v>673.84016729999996</v>
      </c>
      <c r="L135">
        <v>2</v>
      </c>
      <c r="M135">
        <v>0.81173049399999997</v>
      </c>
      <c r="N135">
        <v>0.3059082236818102</v>
      </c>
      <c r="O135">
        <v>39</v>
      </c>
      <c r="P135">
        <v>6.870223E-3</v>
      </c>
      <c r="Q135" t="s">
        <v>18</v>
      </c>
    </row>
    <row r="136" spans="1:17" x14ac:dyDescent="0.35">
      <c r="A136">
        <v>4</v>
      </c>
      <c r="B136">
        <v>70</v>
      </c>
      <c r="C136">
        <v>2000</v>
      </c>
      <c r="D136">
        <v>3</v>
      </c>
      <c r="E136">
        <v>41861.632259999998</v>
      </c>
      <c r="F136">
        <v>10610.80933</v>
      </c>
      <c r="G136">
        <v>14498.393309999999</v>
      </c>
      <c r="H136">
        <v>12524.59504</v>
      </c>
      <c r="I136">
        <v>2946.8363599999998</v>
      </c>
      <c r="J136">
        <v>606.80188980000003</v>
      </c>
      <c r="K136">
        <v>674.19634029999997</v>
      </c>
      <c r="L136">
        <v>2</v>
      </c>
      <c r="M136">
        <v>0.85859479000000005</v>
      </c>
      <c r="N136">
        <v>0.29774789462014806</v>
      </c>
      <c r="O136">
        <v>67</v>
      </c>
      <c r="P136">
        <v>9.8923980000000002E-3</v>
      </c>
      <c r="Q136" t="s">
        <v>18</v>
      </c>
    </row>
    <row r="137" spans="1:17" x14ac:dyDescent="0.35">
      <c r="A137">
        <v>4</v>
      </c>
      <c r="B137">
        <v>100</v>
      </c>
      <c r="C137">
        <v>500</v>
      </c>
      <c r="D137">
        <v>3</v>
      </c>
      <c r="E137">
        <v>27474.839769999999</v>
      </c>
      <c r="F137">
        <v>3420.791616</v>
      </c>
      <c r="G137">
        <v>8806.4163900000003</v>
      </c>
      <c r="H137">
        <v>8908.9732700000004</v>
      </c>
      <c r="I137">
        <v>4662.4631900000004</v>
      </c>
      <c r="J137">
        <v>606.80188980000003</v>
      </c>
      <c r="K137">
        <v>1069.393415</v>
      </c>
      <c r="L137">
        <v>5</v>
      </c>
      <c r="M137">
        <v>0.33730803500000001</v>
      </c>
      <c r="N137">
        <v>0.2960155519529602</v>
      </c>
      <c r="O137">
        <v>83</v>
      </c>
      <c r="P137">
        <v>8.3885479999999991E-3</v>
      </c>
      <c r="Q137" t="s">
        <v>18</v>
      </c>
    </row>
    <row r="138" spans="1:17" x14ac:dyDescent="0.35">
      <c r="A138">
        <v>4</v>
      </c>
      <c r="B138">
        <v>100</v>
      </c>
      <c r="C138">
        <v>500</v>
      </c>
      <c r="D138">
        <v>3</v>
      </c>
      <c r="E138">
        <v>28968.103650000001</v>
      </c>
      <c r="F138">
        <v>4936.9913280000001</v>
      </c>
      <c r="G138">
        <v>8797.1889210000008</v>
      </c>
      <c r="H138">
        <v>8898.0168410000006</v>
      </c>
      <c r="I138">
        <v>4660.0205740000001</v>
      </c>
      <c r="J138">
        <v>606.80188980000003</v>
      </c>
      <c r="K138">
        <v>1069.0840940000001</v>
      </c>
      <c r="L138">
        <v>5</v>
      </c>
      <c r="M138">
        <v>0.33689320699999997</v>
      </c>
      <c r="N138">
        <v>0.30082631910749558</v>
      </c>
      <c r="O138">
        <v>31</v>
      </c>
      <c r="P138">
        <v>4.0908000000000003E-3</v>
      </c>
      <c r="Q138" t="s">
        <v>18</v>
      </c>
    </row>
    <row r="139" spans="1:17" x14ac:dyDescent="0.35">
      <c r="A139">
        <v>4</v>
      </c>
      <c r="B139">
        <v>100</v>
      </c>
      <c r="C139">
        <v>500</v>
      </c>
      <c r="D139">
        <v>3</v>
      </c>
      <c r="E139">
        <v>31814.3881</v>
      </c>
      <c r="F139">
        <v>6600.8044159999999</v>
      </c>
      <c r="G139">
        <v>9708.6806529999994</v>
      </c>
      <c r="H139">
        <v>9773.8032760000006</v>
      </c>
      <c r="I139">
        <v>4169.637592</v>
      </c>
      <c r="J139">
        <v>606.80188980000003</v>
      </c>
      <c r="K139">
        <v>954.66027010000005</v>
      </c>
      <c r="L139">
        <v>4</v>
      </c>
      <c r="M139">
        <v>0.370051888</v>
      </c>
      <c r="N139">
        <v>0.29060342670345107</v>
      </c>
      <c r="O139">
        <v>213</v>
      </c>
      <c r="P139">
        <v>9.3627659999999998E-3</v>
      </c>
      <c r="Q139" t="s">
        <v>18</v>
      </c>
    </row>
    <row r="140" spans="1:17" x14ac:dyDescent="0.35">
      <c r="A140">
        <v>4</v>
      </c>
      <c r="B140">
        <v>100</v>
      </c>
      <c r="C140">
        <v>1000</v>
      </c>
      <c r="D140">
        <v>3</v>
      </c>
      <c r="E140">
        <v>30577.148850000001</v>
      </c>
      <c r="F140">
        <v>5352.4119540000002</v>
      </c>
      <c r="G140">
        <v>9705.3226250000007</v>
      </c>
      <c r="H140">
        <v>9776.5590279999997</v>
      </c>
      <c r="I140">
        <v>4179.9838110000001</v>
      </c>
      <c r="J140">
        <v>606.80188980000003</v>
      </c>
      <c r="K140">
        <v>956.06954450000001</v>
      </c>
      <c r="L140">
        <v>4</v>
      </c>
      <c r="M140">
        <v>0.37015622500000001</v>
      </c>
      <c r="N140">
        <v>0.31193481061126205</v>
      </c>
      <c r="O140">
        <v>45</v>
      </c>
      <c r="P140">
        <v>7.3320850000000003E-3</v>
      </c>
      <c r="Q140" t="s">
        <v>18</v>
      </c>
    </row>
    <row r="141" spans="1:17" x14ac:dyDescent="0.35">
      <c r="A141">
        <v>4</v>
      </c>
      <c r="B141">
        <v>100</v>
      </c>
      <c r="C141">
        <v>1000</v>
      </c>
      <c r="D141">
        <v>3</v>
      </c>
      <c r="E141">
        <v>32701.677640000002</v>
      </c>
      <c r="F141">
        <v>7509.2368329999999</v>
      </c>
      <c r="G141">
        <v>9692.6795590000002</v>
      </c>
      <c r="H141">
        <v>9757.1290939999999</v>
      </c>
      <c r="I141">
        <v>4179.2690229999998</v>
      </c>
      <c r="J141">
        <v>606.80188980000003</v>
      </c>
      <c r="K141">
        <v>956.56124190000003</v>
      </c>
      <c r="L141">
        <v>4</v>
      </c>
      <c r="M141">
        <v>0.369420576</v>
      </c>
      <c r="N141">
        <v>0.31390600236165389</v>
      </c>
      <c r="O141">
        <v>53</v>
      </c>
      <c r="P141">
        <v>2.5380540000000001E-3</v>
      </c>
      <c r="Q141" t="s">
        <v>18</v>
      </c>
    </row>
    <row r="142" spans="1:17" x14ac:dyDescent="0.35">
      <c r="A142">
        <v>4</v>
      </c>
      <c r="B142">
        <v>100</v>
      </c>
      <c r="C142">
        <v>1000</v>
      </c>
      <c r="D142">
        <v>3</v>
      </c>
      <c r="E142">
        <v>36485.290540000002</v>
      </c>
      <c r="F142">
        <v>9392.6240369999996</v>
      </c>
      <c r="G142">
        <v>10679.222400000001</v>
      </c>
      <c r="H142">
        <v>10679.222400000001</v>
      </c>
      <c r="I142">
        <v>4174.1325429999997</v>
      </c>
      <c r="J142">
        <v>606.80188980000003</v>
      </c>
      <c r="K142">
        <v>953.28727119999996</v>
      </c>
      <c r="L142">
        <v>4</v>
      </c>
      <c r="M142">
        <v>0.40433250999999998</v>
      </c>
      <c r="N142">
        <v>0.30462687978153075</v>
      </c>
      <c r="O142">
        <v>93</v>
      </c>
      <c r="P142">
        <v>5.5363490000000003E-3</v>
      </c>
      <c r="Q142" t="s">
        <v>18</v>
      </c>
    </row>
    <row r="143" spans="1:17" x14ac:dyDescent="0.35">
      <c r="A143">
        <v>4</v>
      </c>
      <c r="B143">
        <v>100</v>
      </c>
      <c r="C143">
        <v>2000</v>
      </c>
      <c r="D143">
        <v>3</v>
      </c>
      <c r="E143">
        <v>34915.123829999997</v>
      </c>
      <c r="F143">
        <v>5459.1706329999997</v>
      </c>
      <c r="G143">
        <v>12594.60598</v>
      </c>
      <c r="H143">
        <v>12635.154839999999</v>
      </c>
      <c r="I143">
        <v>2945.5647760000002</v>
      </c>
      <c r="J143">
        <v>606.80188980000003</v>
      </c>
      <c r="K143">
        <v>673.82570180000005</v>
      </c>
      <c r="L143">
        <v>2</v>
      </c>
      <c r="M143">
        <v>0.47838725300000001</v>
      </c>
      <c r="N143">
        <v>0.31312427611911459</v>
      </c>
      <c r="O143">
        <v>62</v>
      </c>
      <c r="P143">
        <v>6.4490349999999997E-3</v>
      </c>
      <c r="Q143" t="s">
        <v>18</v>
      </c>
    </row>
    <row r="144" spans="1:17" x14ac:dyDescent="0.35">
      <c r="A144">
        <v>4</v>
      </c>
      <c r="B144">
        <v>100</v>
      </c>
      <c r="C144">
        <v>2000</v>
      </c>
      <c r="D144">
        <v>3</v>
      </c>
      <c r="E144">
        <v>37265.933409999998</v>
      </c>
      <c r="F144">
        <v>7735.967439</v>
      </c>
      <c r="G144">
        <v>12632.42722</v>
      </c>
      <c r="H144">
        <v>12665.297640000001</v>
      </c>
      <c r="I144">
        <v>2950.224338</v>
      </c>
      <c r="J144">
        <v>606.80188980000003</v>
      </c>
      <c r="K144">
        <v>675.21488120000004</v>
      </c>
      <c r="L144">
        <v>2</v>
      </c>
      <c r="M144">
        <v>0.47952850800000002</v>
      </c>
      <c r="N144">
        <v>0.31405602051318898</v>
      </c>
      <c r="O144">
        <v>42</v>
      </c>
      <c r="P144">
        <v>8.5244750000000001E-3</v>
      </c>
      <c r="Q144" t="s">
        <v>18</v>
      </c>
    </row>
    <row r="145" spans="1:17" x14ac:dyDescent="0.35">
      <c r="A145">
        <v>4</v>
      </c>
      <c r="B145">
        <v>100</v>
      </c>
      <c r="C145">
        <v>2000</v>
      </c>
      <c r="D145">
        <v>3</v>
      </c>
      <c r="E145">
        <v>41031.3105</v>
      </c>
      <c r="F145">
        <v>10406.7045</v>
      </c>
      <c r="G145">
        <v>13201.44958</v>
      </c>
      <c r="H145">
        <v>13201.44958</v>
      </c>
      <c r="I145">
        <v>2942.5300309999998</v>
      </c>
      <c r="J145">
        <v>606.80188980000003</v>
      </c>
      <c r="K145">
        <v>672.37491750000004</v>
      </c>
      <c r="L145">
        <v>2</v>
      </c>
      <c r="M145">
        <v>0.49982808099999998</v>
      </c>
      <c r="N145">
        <v>0.3102865655385264</v>
      </c>
      <c r="O145">
        <v>149</v>
      </c>
      <c r="P145">
        <v>6.0630199999999997E-4</v>
      </c>
      <c r="Q145" t="s">
        <v>18</v>
      </c>
    </row>
    <row r="146" spans="1:17" x14ac:dyDescent="0.35">
      <c r="A146">
        <v>5</v>
      </c>
      <c r="B146">
        <v>10</v>
      </c>
      <c r="C146">
        <v>500</v>
      </c>
      <c r="D146">
        <v>3</v>
      </c>
      <c r="E146">
        <v>30611.93016</v>
      </c>
      <c r="F146">
        <v>4793.377751</v>
      </c>
      <c r="G146">
        <v>12534.265429999999</v>
      </c>
      <c r="H146">
        <v>5797.1378999999997</v>
      </c>
      <c r="I146">
        <v>5582.950675</v>
      </c>
      <c r="J146">
        <v>613.87430119999999</v>
      </c>
      <c r="K146">
        <v>1290.3241029999999</v>
      </c>
      <c r="L146">
        <v>7</v>
      </c>
      <c r="M146">
        <v>0.83589805100000003</v>
      </c>
      <c r="N146">
        <v>0.26609851604330664</v>
      </c>
      <c r="O146">
        <v>236</v>
      </c>
      <c r="P146">
        <v>9.0489690000000005E-3</v>
      </c>
      <c r="Q146" t="s">
        <v>18</v>
      </c>
    </row>
    <row r="147" spans="1:17" x14ac:dyDescent="0.35">
      <c r="A147">
        <v>5</v>
      </c>
      <c r="B147">
        <v>10</v>
      </c>
      <c r="C147">
        <v>500</v>
      </c>
      <c r="D147">
        <v>3</v>
      </c>
      <c r="E147">
        <v>32814.985840000001</v>
      </c>
      <c r="F147">
        <v>6907.5622059999996</v>
      </c>
      <c r="G147">
        <v>12620.976780000001</v>
      </c>
      <c r="H147">
        <v>5810.843605</v>
      </c>
      <c r="I147">
        <v>5573.7746500000003</v>
      </c>
      <c r="J147">
        <v>613.87430119999999</v>
      </c>
      <c r="K147">
        <v>1287.954299</v>
      </c>
      <c r="L147">
        <v>7</v>
      </c>
      <c r="M147">
        <v>0.83787429700000005</v>
      </c>
      <c r="N147">
        <v>0.25602333038748593</v>
      </c>
      <c r="O147">
        <v>52</v>
      </c>
      <c r="P147">
        <v>6.2338619999999997E-3</v>
      </c>
      <c r="Q147" t="s">
        <v>18</v>
      </c>
    </row>
    <row r="148" spans="1:17" x14ac:dyDescent="0.35">
      <c r="A148">
        <v>5</v>
      </c>
      <c r="B148">
        <v>10</v>
      </c>
      <c r="C148">
        <v>500</v>
      </c>
      <c r="D148">
        <v>3</v>
      </c>
      <c r="E148">
        <v>36997.963839999997</v>
      </c>
      <c r="F148">
        <v>10068.2232</v>
      </c>
      <c r="G148">
        <v>13881.49251</v>
      </c>
      <c r="H148">
        <v>6078.4863409999998</v>
      </c>
      <c r="I148">
        <v>5164.2817020000002</v>
      </c>
      <c r="J148">
        <v>613.87430119999999</v>
      </c>
      <c r="K148">
        <v>1191.6057800000001</v>
      </c>
      <c r="L148">
        <v>6</v>
      </c>
      <c r="M148">
        <v>0.87646610599999997</v>
      </c>
      <c r="N148">
        <v>0.2397079813276965</v>
      </c>
      <c r="O148">
        <v>83</v>
      </c>
      <c r="P148">
        <v>4.5155719999999998E-3</v>
      </c>
      <c r="Q148" t="s">
        <v>18</v>
      </c>
    </row>
    <row r="149" spans="1:17" x14ac:dyDescent="0.35">
      <c r="A149">
        <v>5</v>
      </c>
      <c r="B149">
        <v>10</v>
      </c>
      <c r="C149">
        <v>1000</v>
      </c>
      <c r="D149">
        <v>3</v>
      </c>
      <c r="E149">
        <v>34729.286090000001</v>
      </c>
      <c r="F149">
        <v>7987.5548129999997</v>
      </c>
      <c r="G149">
        <v>13779.20818</v>
      </c>
      <c r="H149">
        <v>6006.5946059999997</v>
      </c>
      <c r="I149">
        <v>5150.4923070000004</v>
      </c>
      <c r="J149">
        <v>613.87430119999999</v>
      </c>
      <c r="K149">
        <v>1191.5618810000001</v>
      </c>
      <c r="L149">
        <v>6</v>
      </c>
      <c r="M149">
        <v>0.86609992899999999</v>
      </c>
      <c r="N149">
        <v>0.26722068292030615</v>
      </c>
      <c r="O149">
        <v>64</v>
      </c>
      <c r="P149">
        <v>4.2300929999999999E-3</v>
      </c>
      <c r="Q149" t="s">
        <v>18</v>
      </c>
    </row>
    <row r="150" spans="1:17" x14ac:dyDescent="0.35">
      <c r="A150">
        <v>5</v>
      </c>
      <c r="B150">
        <v>10</v>
      </c>
      <c r="C150">
        <v>1000</v>
      </c>
      <c r="D150">
        <v>3</v>
      </c>
      <c r="E150">
        <v>38188.703780000003</v>
      </c>
      <c r="F150">
        <v>11430.436470000001</v>
      </c>
      <c r="G150">
        <v>13743.946250000001</v>
      </c>
      <c r="H150">
        <v>6059.4022670000004</v>
      </c>
      <c r="I150">
        <v>5151.0794640000004</v>
      </c>
      <c r="J150">
        <v>613.87430119999999</v>
      </c>
      <c r="K150">
        <v>1189.965023</v>
      </c>
      <c r="L150">
        <v>6</v>
      </c>
      <c r="M150">
        <v>0.873714345</v>
      </c>
      <c r="N150">
        <v>0.25125504388823217</v>
      </c>
      <c r="O150">
        <v>41</v>
      </c>
      <c r="P150">
        <v>9.9430049999999996E-3</v>
      </c>
      <c r="Q150" t="s">
        <v>18</v>
      </c>
    </row>
    <row r="151" spans="1:17" x14ac:dyDescent="0.35">
      <c r="A151">
        <v>5</v>
      </c>
      <c r="B151">
        <v>10</v>
      </c>
      <c r="C151">
        <v>1000</v>
      </c>
      <c r="D151">
        <v>3</v>
      </c>
      <c r="E151">
        <v>43968.337480000002</v>
      </c>
      <c r="F151">
        <v>14840.335129999999</v>
      </c>
      <c r="G151">
        <v>16232.940989999999</v>
      </c>
      <c r="H151">
        <v>6460.5280979999998</v>
      </c>
      <c r="I151">
        <v>4726.2336960000002</v>
      </c>
      <c r="J151">
        <v>613.87430119999999</v>
      </c>
      <c r="K151">
        <v>1094.4252650000001</v>
      </c>
      <c r="L151">
        <v>5</v>
      </c>
      <c r="M151">
        <v>0.93155328299999995</v>
      </c>
      <c r="N151">
        <v>0.22992666310295404</v>
      </c>
      <c r="O151">
        <v>127</v>
      </c>
      <c r="P151">
        <v>9.1929839999999995E-3</v>
      </c>
      <c r="Q151" t="s">
        <v>18</v>
      </c>
    </row>
    <row r="152" spans="1:17" x14ac:dyDescent="0.35">
      <c r="A152">
        <v>5</v>
      </c>
      <c r="B152">
        <v>10</v>
      </c>
      <c r="C152">
        <v>2000</v>
      </c>
      <c r="D152">
        <v>3</v>
      </c>
      <c r="E152">
        <v>40466.646350000003</v>
      </c>
      <c r="F152">
        <v>10817.57533</v>
      </c>
      <c r="G152">
        <v>17373.059689999998</v>
      </c>
      <c r="H152">
        <v>6474.8423339999999</v>
      </c>
      <c r="I152">
        <v>4212.2566539999998</v>
      </c>
      <c r="J152">
        <v>613.87430119999999</v>
      </c>
      <c r="K152">
        <v>975.03804879999996</v>
      </c>
      <c r="L152">
        <v>4</v>
      </c>
      <c r="M152">
        <v>0.93361727400000005</v>
      </c>
      <c r="N152">
        <v>0.27268842046280806</v>
      </c>
      <c r="O152">
        <v>16</v>
      </c>
      <c r="P152">
        <v>8.2298189999999993E-3</v>
      </c>
      <c r="Q152" t="s">
        <v>18</v>
      </c>
    </row>
    <row r="153" spans="1:17" x14ac:dyDescent="0.35">
      <c r="A153">
        <v>5</v>
      </c>
      <c r="B153">
        <v>10</v>
      </c>
      <c r="C153">
        <v>2000</v>
      </c>
      <c r="D153">
        <v>3</v>
      </c>
      <c r="E153">
        <v>44964.807390000002</v>
      </c>
      <c r="F153">
        <v>15482.82178</v>
      </c>
      <c r="G153">
        <v>17126.09547</v>
      </c>
      <c r="H153">
        <v>6538.3178619999999</v>
      </c>
      <c r="I153">
        <v>4225.9002300000002</v>
      </c>
      <c r="J153">
        <v>613.87430119999999</v>
      </c>
      <c r="K153">
        <v>977.79774750000001</v>
      </c>
      <c r="L153">
        <v>4</v>
      </c>
      <c r="M153">
        <v>0.94276990599999999</v>
      </c>
      <c r="N153">
        <v>0.25789956996151298</v>
      </c>
      <c r="O153">
        <v>40</v>
      </c>
      <c r="P153">
        <v>5.8619800000000001E-4</v>
      </c>
      <c r="Q153" t="s">
        <v>18</v>
      </c>
    </row>
    <row r="154" spans="1:17" x14ac:dyDescent="0.35">
      <c r="A154">
        <v>5</v>
      </c>
      <c r="B154">
        <v>10</v>
      </c>
      <c r="C154">
        <v>2000</v>
      </c>
      <c r="D154">
        <v>3</v>
      </c>
      <c r="E154">
        <v>53222.947010000004</v>
      </c>
      <c r="F154">
        <v>20380.748210000002</v>
      </c>
      <c r="G154">
        <v>20177.272919999999</v>
      </c>
      <c r="H154">
        <v>6896.4303239999999</v>
      </c>
      <c r="I154">
        <v>4186.4696130000002</v>
      </c>
      <c r="J154">
        <v>613.87430119999999</v>
      </c>
      <c r="K154">
        <v>968.15164059999995</v>
      </c>
      <c r="L154">
        <v>4</v>
      </c>
      <c r="M154">
        <v>0.99440668200000004</v>
      </c>
      <c r="N154">
        <v>0.21975458876463855</v>
      </c>
      <c r="O154">
        <v>76</v>
      </c>
      <c r="P154">
        <v>5.53558E-3</v>
      </c>
      <c r="Q154" t="s">
        <v>18</v>
      </c>
    </row>
    <row r="155" spans="1:17" x14ac:dyDescent="0.35">
      <c r="A155">
        <v>5</v>
      </c>
      <c r="B155">
        <v>40</v>
      </c>
      <c r="C155">
        <v>500</v>
      </c>
      <c r="D155">
        <v>3</v>
      </c>
      <c r="E155">
        <v>28790.885429999998</v>
      </c>
      <c r="F155">
        <v>4002.679615</v>
      </c>
      <c r="G155">
        <v>9544.0417890000008</v>
      </c>
      <c r="H155">
        <v>8305.8990329999997</v>
      </c>
      <c r="I155">
        <v>5135.7379709999996</v>
      </c>
      <c r="J155">
        <v>613.87430119999999</v>
      </c>
      <c r="K155">
        <v>1188.6527229999999</v>
      </c>
      <c r="L155">
        <v>6</v>
      </c>
      <c r="M155">
        <v>0.75875069900000003</v>
      </c>
      <c r="N155">
        <v>0.29260209913721358</v>
      </c>
      <c r="O155">
        <v>151</v>
      </c>
      <c r="P155">
        <v>9.9219679999999998E-3</v>
      </c>
      <c r="Q155" t="s">
        <v>18</v>
      </c>
    </row>
    <row r="156" spans="1:17" x14ac:dyDescent="0.35">
      <c r="A156">
        <v>5</v>
      </c>
      <c r="B156">
        <v>40</v>
      </c>
      <c r="C156">
        <v>500</v>
      </c>
      <c r="D156">
        <v>3</v>
      </c>
      <c r="E156">
        <v>30465.68244</v>
      </c>
      <c r="F156">
        <v>5651.9617420000004</v>
      </c>
      <c r="G156">
        <v>9651.3043930000003</v>
      </c>
      <c r="H156">
        <v>8199.9704440000005</v>
      </c>
      <c r="I156">
        <v>5157.1816520000002</v>
      </c>
      <c r="J156">
        <v>613.87430119999999</v>
      </c>
      <c r="K156">
        <v>1191.3899060000001</v>
      </c>
      <c r="L156">
        <v>6</v>
      </c>
      <c r="M156">
        <v>0.74907403500000003</v>
      </c>
      <c r="N156">
        <v>0.28798610294430504</v>
      </c>
      <c r="O156">
        <v>60</v>
      </c>
      <c r="P156">
        <v>9.6259989999999997E-3</v>
      </c>
      <c r="Q156" t="s">
        <v>18</v>
      </c>
    </row>
    <row r="157" spans="1:17" x14ac:dyDescent="0.35">
      <c r="A157">
        <v>5</v>
      </c>
      <c r="B157">
        <v>40</v>
      </c>
      <c r="C157">
        <v>500</v>
      </c>
      <c r="D157">
        <v>3</v>
      </c>
      <c r="E157">
        <v>33611.813759999997</v>
      </c>
      <c r="F157">
        <v>7801.7730229999997</v>
      </c>
      <c r="G157">
        <v>10690.821089999999</v>
      </c>
      <c r="H157">
        <v>8747.6373480000002</v>
      </c>
      <c r="I157">
        <v>4677.1556129999999</v>
      </c>
      <c r="J157">
        <v>613.87430119999999</v>
      </c>
      <c r="K157">
        <v>1080.5523889999999</v>
      </c>
      <c r="L157">
        <v>5</v>
      </c>
      <c r="M157">
        <v>0.79910385699999997</v>
      </c>
      <c r="N157">
        <v>0.28162320830998233</v>
      </c>
      <c r="O157">
        <v>111</v>
      </c>
      <c r="P157">
        <v>8.2695400000000006E-3</v>
      </c>
      <c r="Q157" t="s">
        <v>18</v>
      </c>
    </row>
    <row r="158" spans="1:17" x14ac:dyDescent="0.35">
      <c r="A158">
        <v>5</v>
      </c>
      <c r="B158">
        <v>40</v>
      </c>
      <c r="C158">
        <v>1000</v>
      </c>
      <c r="D158">
        <v>3</v>
      </c>
      <c r="E158">
        <v>32258.70796</v>
      </c>
      <c r="F158">
        <v>5432.0633040000002</v>
      </c>
      <c r="G158">
        <v>11616.02219</v>
      </c>
      <c r="H158">
        <v>9399.2616839999991</v>
      </c>
      <c r="I158">
        <v>4221.6180340000001</v>
      </c>
      <c r="J158">
        <v>613.87430119999999</v>
      </c>
      <c r="K158">
        <v>975.8684432</v>
      </c>
      <c r="L158">
        <v>4</v>
      </c>
      <c r="M158">
        <v>0.858630275</v>
      </c>
      <c r="N158">
        <v>0.30192614712284577</v>
      </c>
      <c r="O158">
        <v>30</v>
      </c>
      <c r="P158">
        <v>9.8126389999999997E-3</v>
      </c>
      <c r="Q158" t="s">
        <v>18</v>
      </c>
    </row>
    <row r="159" spans="1:17" x14ac:dyDescent="0.35">
      <c r="A159">
        <v>5</v>
      </c>
      <c r="B159">
        <v>40</v>
      </c>
      <c r="C159">
        <v>1000</v>
      </c>
      <c r="D159">
        <v>3</v>
      </c>
      <c r="E159">
        <v>34805.696170000003</v>
      </c>
      <c r="F159">
        <v>7816.7790759999998</v>
      </c>
      <c r="G159">
        <v>11753.72745</v>
      </c>
      <c r="H159">
        <v>9415.1107109999994</v>
      </c>
      <c r="I159">
        <v>4227.4111290000001</v>
      </c>
      <c r="J159">
        <v>613.87430119999999</v>
      </c>
      <c r="K159">
        <v>978.79351080000004</v>
      </c>
      <c r="L159">
        <v>4</v>
      </c>
      <c r="M159">
        <v>0.86007809700000004</v>
      </c>
      <c r="N159">
        <v>0.29453661480013948</v>
      </c>
      <c r="O159">
        <v>44</v>
      </c>
      <c r="P159">
        <v>9.7897069999999999E-3</v>
      </c>
      <c r="Q159" t="s">
        <v>18</v>
      </c>
    </row>
    <row r="160" spans="1:17" x14ac:dyDescent="0.35">
      <c r="A160">
        <v>5</v>
      </c>
      <c r="B160">
        <v>40</v>
      </c>
      <c r="C160">
        <v>1000</v>
      </c>
      <c r="D160">
        <v>3</v>
      </c>
      <c r="E160">
        <v>38875.95809</v>
      </c>
      <c r="F160">
        <v>9602.1558079999995</v>
      </c>
      <c r="G160">
        <v>13403.825790000001</v>
      </c>
      <c r="H160">
        <v>10053.740889999999</v>
      </c>
      <c r="I160">
        <v>4224.2763750000004</v>
      </c>
      <c r="J160">
        <v>613.87430119999999</v>
      </c>
      <c r="K160">
        <v>978.08491930000002</v>
      </c>
      <c r="L160">
        <v>4</v>
      </c>
      <c r="M160">
        <v>0.918417488</v>
      </c>
      <c r="N160">
        <v>0.28281564788177643</v>
      </c>
      <c r="O160">
        <v>241</v>
      </c>
      <c r="P160">
        <v>9.6969580000000003E-3</v>
      </c>
      <c r="Q160" t="s">
        <v>18</v>
      </c>
    </row>
    <row r="161" spans="1:17" x14ac:dyDescent="0.35">
      <c r="A161">
        <v>5</v>
      </c>
      <c r="B161">
        <v>40</v>
      </c>
      <c r="C161">
        <v>2000</v>
      </c>
      <c r="D161">
        <v>3</v>
      </c>
      <c r="E161">
        <v>36760.972970000003</v>
      </c>
      <c r="F161">
        <v>7789.5346159999999</v>
      </c>
      <c r="G161">
        <v>13887.08736</v>
      </c>
      <c r="H161">
        <v>9979.2969169999997</v>
      </c>
      <c r="I161">
        <v>3648.4674850000001</v>
      </c>
      <c r="J161">
        <v>613.87430119999999</v>
      </c>
      <c r="K161">
        <v>842.71228580000002</v>
      </c>
      <c r="L161">
        <v>3</v>
      </c>
      <c r="M161">
        <v>0.91161696999999997</v>
      </c>
      <c r="N161">
        <v>0.29325170797329897</v>
      </c>
      <c r="O161">
        <v>70</v>
      </c>
      <c r="P161">
        <v>8.4473810000000003E-3</v>
      </c>
      <c r="Q161" t="s">
        <v>18</v>
      </c>
    </row>
    <row r="162" spans="1:17" x14ac:dyDescent="0.35">
      <c r="A162">
        <v>5</v>
      </c>
      <c r="B162">
        <v>40</v>
      </c>
      <c r="C162">
        <v>2000</v>
      </c>
      <c r="D162">
        <v>3</v>
      </c>
      <c r="E162">
        <v>39689.784240000001</v>
      </c>
      <c r="F162">
        <v>10611.724039999999</v>
      </c>
      <c r="G162">
        <v>14382.21689</v>
      </c>
      <c r="H162">
        <v>9615.686436</v>
      </c>
      <c r="I162">
        <v>3627.3397409999998</v>
      </c>
      <c r="J162">
        <v>613.87430119999999</v>
      </c>
      <c r="K162">
        <v>838.94283089999999</v>
      </c>
      <c r="L162">
        <v>3</v>
      </c>
      <c r="M162">
        <v>0.87840085400000001</v>
      </c>
      <c r="N162">
        <v>0.28502412004058425</v>
      </c>
      <c r="O162">
        <v>55</v>
      </c>
      <c r="P162">
        <v>7.7140189999999999E-3</v>
      </c>
      <c r="Q162" t="s">
        <v>18</v>
      </c>
    </row>
    <row r="163" spans="1:17" x14ac:dyDescent="0.35">
      <c r="A163">
        <v>5</v>
      </c>
      <c r="B163">
        <v>40</v>
      </c>
      <c r="C163">
        <v>2000</v>
      </c>
      <c r="D163">
        <v>3</v>
      </c>
      <c r="E163">
        <v>44339.728239999997</v>
      </c>
      <c r="F163">
        <v>13486.936299999999</v>
      </c>
      <c r="G163">
        <v>15324.46982</v>
      </c>
      <c r="H163">
        <v>10428.41366</v>
      </c>
      <c r="I163">
        <v>3643.8700330000001</v>
      </c>
      <c r="J163">
        <v>613.87430119999999</v>
      </c>
      <c r="K163">
        <v>842.16412869999999</v>
      </c>
      <c r="L163">
        <v>3</v>
      </c>
      <c r="M163">
        <v>0.95264415400000002</v>
      </c>
      <c r="N163">
        <v>0.27086843981893099</v>
      </c>
      <c r="O163">
        <v>176</v>
      </c>
      <c r="P163">
        <v>5.3326399999999996E-3</v>
      </c>
      <c r="Q163" t="s">
        <v>18</v>
      </c>
    </row>
    <row r="164" spans="1:17" x14ac:dyDescent="0.35">
      <c r="A164">
        <v>5</v>
      </c>
      <c r="B164">
        <v>70</v>
      </c>
      <c r="C164">
        <v>500</v>
      </c>
      <c r="D164">
        <v>3</v>
      </c>
      <c r="E164">
        <v>28578.549640000001</v>
      </c>
      <c r="F164">
        <v>4048.2372270000001</v>
      </c>
      <c r="G164">
        <v>8847.1599979999992</v>
      </c>
      <c r="H164">
        <v>8711.7190620000001</v>
      </c>
      <c r="I164">
        <v>5162.3279810000004</v>
      </c>
      <c r="J164">
        <v>613.87430119999999</v>
      </c>
      <c r="K164">
        <v>1195.231074</v>
      </c>
      <c r="L164">
        <v>6</v>
      </c>
      <c r="M164">
        <v>0.59362753700000004</v>
      </c>
      <c r="N164">
        <v>0.29967095683292266</v>
      </c>
      <c r="O164">
        <v>26</v>
      </c>
      <c r="P164">
        <v>9.6556769999999997E-3</v>
      </c>
      <c r="Q164" t="s">
        <v>18</v>
      </c>
    </row>
    <row r="165" spans="1:17" x14ac:dyDescent="0.35">
      <c r="A165">
        <v>5</v>
      </c>
      <c r="B165">
        <v>70</v>
      </c>
      <c r="C165">
        <v>500</v>
      </c>
      <c r="D165">
        <v>3</v>
      </c>
      <c r="E165">
        <v>30274.400460000001</v>
      </c>
      <c r="F165">
        <v>5001.7047050000001</v>
      </c>
      <c r="G165">
        <v>9538.9388739999995</v>
      </c>
      <c r="H165">
        <v>9320.9808890000004</v>
      </c>
      <c r="I165">
        <v>4709.8441800000001</v>
      </c>
      <c r="J165">
        <v>613.87430119999999</v>
      </c>
      <c r="K165">
        <v>1089.0575100000001</v>
      </c>
      <c r="L165">
        <v>5</v>
      </c>
      <c r="M165">
        <v>0.63514340800000002</v>
      </c>
      <c r="N165">
        <v>0.29500497737274189</v>
      </c>
      <c r="O165">
        <v>87</v>
      </c>
      <c r="P165">
        <v>8.7034959999999998E-3</v>
      </c>
      <c r="Q165" t="s">
        <v>18</v>
      </c>
    </row>
    <row r="166" spans="1:17" x14ac:dyDescent="0.35">
      <c r="A166">
        <v>5</v>
      </c>
      <c r="B166">
        <v>70</v>
      </c>
      <c r="C166">
        <v>500</v>
      </c>
      <c r="D166">
        <v>3</v>
      </c>
      <c r="E166">
        <v>33412.166250000002</v>
      </c>
      <c r="F166">
        <v>8059.5977469999998</v>
      </c>
      <c r="G166">
        <v>9532.6714900000006</v>
      </c>
      <c r="H166">
        <v>9400.3216169999996</v>
      </c>
      <c r="I166">
        <v>4715.1092289999997</v>
      </c>
      <c r="J166">
        <v>613.87430119999999</v>
      </c>
      <c r="K166">
        <v>1090.5918650000001</v>
      </c>
      <c r="L166">
        <v>5</v>
      </c>
      <c r="M166">
        <v>0.64054978500000004</v>
      </c>
      <c r="N166">
        <v>0.29086899129092525</v>
      </c>
      <c r="O166">
        <v>301</v>
      </c>
      <c r="P166">
        <v>1.5419858999999999E-2</v>
      </c>
      <c r="Q166" t="s">
        <v>18</v>
      </c>
    </row>
    <row r="167" spans="1:17" x14ac:dyDescent="0.35">
      <c r="A167">
        <v>5</v>
      </c>
      <c r="B167">
        <v>70</v>
      </c>
      <c r="C167">
        <v>1000</v>
      </c>
      <c r="D167">
        <v>3</v>
      </c>
      <c r="E167">
        <v>31841.19641</v>
      </c>
      <c r="F167">
        <v>5466.483647</v>
      </c>
      <c r="G167">
        <v>10463.936019999999</v>
      </c>
      <c r="H167">
        <v>10104.541289999999</v>
      </c>
      <c r="I167">
        <v>4216.7586209999999</v>
      </c>
      <c r="J167">
        <v>613.87430119999999</v>
      </c>
      <c r="K167">
        <v>975.60252990000004</v>
      </c>
      <c r="L167">
        <v>4</v>
      </c>
      <c r="M167">
        <v>0.68853620299999996</v>
      </c>
      <c r="N167">
        <v>0.31188794785468071</v>
      </c>
      <c r="O167">
        <v>117</v>
      </c>
      <c r="P167">
        <v>7.3468420000000001E-3</v>
      </c>
      <c r="Q167" t="s">
        <v>18</v>
      </c>
    </row>
    <row r="168" spans="1:17" x14ac:dyDescent="0.35">
      <c r="A168">
        <v>5</v>
      </c>
      <c r="B168">
        <v>70</v>
      </c>
      <c r="C168">
        <v>1000</v>
      </c>
      <c r="D168">
        <v>3</v>
      </c>
      <c r="E168">
        <v>34264.348709999998</v>
      </c>
      <c r="F168">
        <v>7726.4839480000001</v>
      </c>
      <c r="G168">
        <v>10556.76182</v>
      </c>
      <c r="H168">
        <v>10196.789210000001</v>
      </c>
      <c r="I168">
        <v>4199.3829329999999</v>
      </c>
      <c r="J168">
        <v>613.87430119999999</v>
      </c>
      <c r="K168">
        <v>971.05650560000004</v>
      </c>
      <c r="L168">
        <v>4</v>
      </c>
      <c r="M168">
        <v>0.694822092</v>
      </c>
      <c r="N168">
        <v>0.30577948900248586</v>
      </c>
      <c r="O168">
        <v>91</v>
      </c>
      <c r="P168">
        <v>9.8195950000000004E-3</v>
      </c>
      <c r="Q168" t="s">
        <v>18</v>
      </c>
    </row>
    <row r="169" spans="1:17" x14ac:dyDescent="0.35">
      <c r="A169">
        <v>5</v>
      </c>
      <c r="B169">
        <v>70</v>
      </c>
      <c r="C169">
        <v>1000</v>
      </c>
      <c r="D169">
        <v>3</v>
      </c>
      <c r="E169">
        <v>38200.398950000003</v>
      </c>
      <c r="F169">
        <v>9298.3473510000003</v>
      </c>
      <c r="G169">
        <v>11981.7453</v>
      </c>
      <c r="H169">
        <v>11176.81019</v>
      </c>
      <c r="I169">
        <v>4170.2979519999999</v>
      </c>
      <c r="J169">
        <v>613.87430119999999</v>
      </c>
      <c r="K169">
        <v>959.32385520000003</v>
      </c>
      <c r="L169">
        <v>4</v>
      </c>
      <c r="M169">
        <v>0.76160196000000002</v>
      </c>
      <c r="N169">
        <v>0.2891762245149978</v>
      </c>
      <c r="O169">
        <v>300</v>
      </c>
      <c r="P169">
        <v>1.9418125000000001E-2</v>
      </c>
      <c r="Q169" t="s">
        <v>18</v>
      </c>
    </row>
    <row r="170" spans="1:17" x14ac:dyDescent="0.35">
      <c r="A170">
        <v>5</v>
      </c>
      <c r="B170">
        <v>70</v>
      </c>
      <c r="C170">
        <v>2000</v>
      </c>
      <c r="D170">
        <v>3</v>
      </c>
      <c r="E170">
        <v>35828.022389999998</v>
      </c>
      <c r="F170">
        <v>5491.1916110000002</v>
      </c>
      <c r="G170">
        <v>13932.48114</v>
      </c>
      <c r="H170">
        <v>12141.989310000001</v>
      </c>
      <c r="I170">
        <v>2962.0297350000001</v>
      </c>
      <c r="J170">
        <v>613.87430119999999</v>
      </c>
      <c r="K170">
        <v>686.45628739999995</v>
      </c>
      <c r="L170">
        <v>2</v>
      </c>
      <c r="M170">
        <v>0.82737048400000002</v>
      </c>
      <c r="N170">
        <v>0.30921421642863561</v>
      </c>
      <c r="O170">
        <v>129</v>
      </c>
      <c r="P170">
        <v>9.0591509999999997E-3</v>
      </c>
      <c r="Q170" t="s">
        <v>18</v>
      </c>
    </row>
    <row r="171" spans="1:17" x14ac:dyDescent="0.35">
      <c r="A171">
        <v>5</v>
      </c>
      <c r="B171">
        <v>70</v>
      </c>
      <c r="C171">
        <v>2000</v>
      </c>
      <c r="D171">
        <v>3</v>
      </c>
      <c r="E171">
        <v>38313.35944</v>
      </c>
      <c r="F171">
        <v>7976.5109629999997</v>
      </c>
      <c r="G171">
        <v>13932.48114</v>
      </c>
      <c r="H171">
        <v>12141.989310000001</v>
      </c>
      <c r="I171">
        <v>2962.0354900000002</v>
      </c>
      <c r="J171">
        <v>613.87430119999999</v>
      </c>
      <c r="K171">
        <v>686.46823440000003</v>
      </c>
      <c r="L171">
        <v>2</v>
      </c>
      <c r="M171">
        <v>0.82737048400000002</v>
      </c>
      <c r="N171">
        <v>0.30064342147439005</v>
      </c>
      <c r="O171">
        <v>69</v>
      </c>
      <c r="P171">
        <v>9.8363500000000006E-3</v>
      </c>
      <c r="Q171" t="s">
        <v>18</v>
      </c>
    </row>
    <row r="172" spans="1:17" x14ac:dyDescent="0.35">
      <c r="A172">
        <v>5</v>
      </c>
      <c r="B172">
        <v>70</v>
      </c>
      <c r="C172">
        <v>2000</v>
      </c>
      <c r="D172">
        <v>3</v>
      </c>
      <c r="E172">
        <v>42259.290379999999</v>
      </c>
      <c r="F172">
        <v>10468.25417</v>
      </c>
      <c r="G172">
        <v>14818.10231</v>
      </c>
      <c r="H172">
        <v>12675.468080000001</v>
      </c>
      <c r="I172">
        <v>2991.1288079999999</v>
      </c>
      <c r="J172">
        <v>613.87430119999999</v>
      </c>
      <c r="K172">
        <v>692.46270649999997</v>
      </c>
      <c r="L172">
        <v>2</v>
      </c>
      <c r="M172">
        <v>0.86372240099999997</v>
      </c>
      <c r="N172">
        <v>0.29274457573498441</v>
      </c>
      <c r="O172">
        <v>163</v>
      </c>
      <c r="P172">
        <v>3.296949E-3</v>
      </c>
      <c r="Q172" t="s">
        <v>18</v>
      </c>
    </row>
    <row r="173" spans="1:17" x14ac:dyDescent="0.35">
      <c r="A173">
        <v>5</v>
      </c>
      <c r="B173">
        <v>100</v>
      </c>
      <c r="C173">
        <v>500</v>
      </c>
      <c r="D173">
        <v>3</v>
      </c>
      <c r="E173">
        <v>28562.6908</v>
      </c>
      <c r="F173">
        <v>4027.6566910000001</v>
      </c>
      <c r="G173">
        <v>8738.4253140000001</v>
      </c>
      <c r="H173">
        <v>8848.3388589999995</v>
      </c>
      <c r="I173">
        <v>5145.6931480000003</v>
      </c>
      <c r="J173">
        <v>613.87430119999999</v>
      </c>
      <c r="K173">
        <v>1188.7024859999999</v>
      </c>
      <c r="L173">
        <v>6</v>
      </c>
      <c r="M173">
        <v>0.356978984</v>
      </c>
      <c r="N173">
        <v>0.29954096737684527</v>
      </c>
      <c r="O173">
        <v>156</v>
      </c>
      <c r="P173">
        <v>8.270487E-3</v>
      </c>
      <c r="Q173" t="s">
        <v>18</v>
      </c>
    </row>
    <row r="174" spans="1:17" x14ac:dyDescent="0.35">
      <c r="A174">
        <v>5</v>
      </c>
      <c r="B174">
        <v>100</v>
      </c>
      <c r="C174">
        <v>500</v>
      </c>
      <c r="D174">
        <v>3</v>
      </c>
      <c r="E174">
        <v>30200.415499999999</v>
      </c>
      <c r="F174">
        <v>5014.3302519999997</v>
      </c>
      <c r="G174">
        <v>9336.5181790000006</v>
      </c>
      <c r="H174">
        <v>9430.8184099999999</v>
      </c>
      <c r="I174">
        <v>4714.5229250000002</v>
      </c>
      <c r="J174">
        <v>613.87430119999999</v>
      </c>
      <c r="K174">
        <v>1090.3514290000001</v>
      </c>
      <c r="L174">
        <v>5</v>
      </c>
      <c r="M174">
        <v>0.38047864399999998</v>
      </c>
      <c r="N174">
        <v>0.29595990192271698</v>
      </c>
      <c r="O174">
        <v>102</v>
      </c>
      <c r="P174">
        <v>6.3115100000000002E-3</v>
      </c>
      <c r="Q174" t="s">
        <v>18</v>
      </c>
    </row>
    <row r="175" spans="1:17" x14ac:dyDescent="0.35">
      <c r="A175">
        <v>5</v>
      </c>
      <c r="B175">
        <v>100</v>
      </c>
      <c r="C175">
        <v>500</v>
      </c>
      <c r="D175">
        <v>3</v>
      </c>
      <c r="E175">
        <v>33278.171040000001</v>
      </c>
      <c r="F175">
        <v>7909.1024360000001</v>
      </c>
      <c r="G175">
        <v>9453.7321489999995</v>
      </c>
      <c r="H175">
        <v>9543.3292770000007</v>
      </c>
      <c r="I175">
        <v>4678.7968149999997</v>
      </c>
      <c r="J175">
        <v>613.87430119999999</v>
      </c>
      <c r="K175">
        <v>1079.3360640000001</v>
      </c>
      <c r="L175">
        <v>5</v>
      </c>
      <c r="M175">
        <v>0.38501780299999999</v>
      </c>
      <c r="N175">
        <v>0.29240334246113658</v>
      </c>
      <c r="O175">
        <v>141</v>
      </c>
      <c r="P175">
        <v>8.9753960000000001E-3</v>
      </c>
      <c r="Q175" t="s">
        <v>18</v>
      </c>
    </row>
    <row r="176" spans="1:17" x14ac:dyDescent="0.35">
      <c r="A176">
        <v>5</v>
      </c>
      <c r="B176">
        <v>100</v>
      </c>
      <c r="C176">
        <v>1000</v>
      </c>
      <c r="D176">
        <v>3</v>
      </c>
      <c r="E176">
        <v>31733.03573</v>
      </c>
      <c r="F176">
        <v>5430.7329259999997</v>
      </c>
      <c r="G176">
        <v>10212.97128</v>
      </c>
      <c r="H176">
        <v>10295.572749999999</v>
      </c>
      <c r="I176">
        <v>4205.8857429999998</v>
      </c>
      <c r="J176">
        <v>613.87430119999999</v>
      </c>
      <c r="K176">
        <v>973.99873409999998</v>
      </c>
      <c r="L176">
        <v>4</v>
      </c>
      <c r="M176">
        <v>0.41536645</v>
      </c>
      <c r="N176">
        <v>0.31252316013936249</v>
      </c>
      <c r="O176">
        <v>127</v>
      </c>
      <c r="P176">
        <v>6.816491E-3</v>
      </c>
      <c r="Q176" t="s">
        <v>18</v>
      </c>
    </row>
    <row r="177" spans="1:17" x14ac:dyDescent="0.35">
      <c r="A177">
        <v>5</v>
      </c>
      <c r="B177">
        <v>100</v>
      </c>
      <c r="C177">
        <v>1000</v>
      </c>
      <c r="D177">
        <v>3</v>
      </c>
      <c r="E177">
        <v>34153.030509999997</v>
      </c>
      <c r="F177">
        <v>7765.4956039999997</v>
      </c>
      <c r="G177">
        <v>10271.512629999999</v>
      </c>
      <c r="H177">
        <v>10351.450140000001</v>
      </c>
      <c r="I177">
        <v>4183.0309360000001</v>
      </c>
      <c r="J177">
        <v>613.87430119999999</v>
      </c>
      <c r="K177">
        <v>967.66688959999999</v>
      </c>
      <c r="L177">
        <v>4</v>
      </c>
      <c r="M177">
        <v>0.417620777</v>
      </c>
      <c r="N177">
        <v>0.30426758607834553</v>
      </c>
      <c r="O177">
        <v>130</v>
      </c>
      <c r="P177">
        <v>7.790267E-3</v>
      </c>
      <c r="Q177" t="s">
        <v>18</v>
      </c>
    </row>
    <row r="178" spans="1:17" x14ac:dyDescent="0.35">
      <c r="A178">
        <v>5</v>
      </c>
      <c r="B178">
        <v>100</v>
      </c>
      <c r="C178">
        <v>1000</v>
      </c>
      <c r="D178">
        <v>3</v>
      </c>
      <c r="E178">
        <v>37737.788249999998</v>
      </c>
      <c r="F178">
        <v>7507.9551769999998</v>
      </c>
      <c r="G178">
        <v>12555.53959</v>
      </c>
      <c r="H178">
        <v>12555.53959</v>
      </c>
      <c r="I178">
        <v>3657.9868740000002</v>
      </c>
      <c r="J178">
        <v>613.87430119999999</v>
      </c>
      <c r="K178">
        <v>846.89272640000002</v>
      </c>
      <c r="L178">
        <v>3</v>
      </c>
      <c r="M178">
        <v>0.50654296099999996</v>
      </c>
      <c r="N178">
        <v>0.29618063864846256</v>
      </c>
      <c r="O178">
        <v>300</v>
      </c>
      <c r="P178">
        <v>1.4404831E-2</v>
      </c>
      <c r="Q178" t="s">
        <v>18</v>
      </c>
    </row>
    <row r="179" spans="1:17" x14ac:dyDescent="0.35">
      <c r="A179">
        <v>5</v>
      </c>
      <c r="B179">
        <v>100</v>
      </c>
      <c r="C179">
        <v>2000</v>
      </c>
      <c r="D179">
        <v>3</v>
      </c>
      <c r="E179">
        <v>35653.192309999999</v>
      </c>
      <c r="F179">
        <v>5395.5596299999997</v>
      </c>
      <c r="G179">
        <v>12973.214330000001</v>
      </c>
      <c r="H179">
        <v>13012.84274</v>
      </c>
      <c r="I179">
        <v>2970.2114839999999</v>
      </c>
      <c r="J179">
        <v>613.87430119999999</v>
      </c>
      <c r="K179">
        <v>687.48983020000003</v>
      </c>
      <c r="L179">
        <v>2</v>
      </c>
      <c r="M179">
        <v>0.52499248200000004</v>
      </c>
      <c r="N179">
        <v>0.31281933074232593</v>
      </c>
      <c r="O179">
        <v>19</v>
      </c>
      <c r="P179">
        <v>9.7072770000000003E-3</v>
      </c>
      <c r="Q179" t="s">
        <v>18</v>
      </c>
    </row>
    <row r="180" spans="1:17" x14ac:dyDescent="0.35">
      <c r="A180">
        <v>5</v>
      </c>
      <c r="B180">
        <v>100</v>
      </c>
      <c r="C180">
        <v>2000</v>
      </c>
      <c r="D180">
        <v>3</v>
      </c>
      <c r="E180">
        <v>37903.522340000003</v>
      </c>
      <c r="F180">
        <v>7807.7106350000004</v>
      </c>
      <c r="G180">
        <v>12882.64559</v>
      </c>
      <c r="H180">
        <v>12927.640649999999</v>
      </c>
      <c r="I180">
        <v>2981.9478819999999</v>
      </c>
      <c r="J180">
        <v>613.87430119999999</v>
      </c>
      <c r="K180">
        <v>689.70327440000005</v>
      </c>
      <c r="L180">
        <v>2</v>
      </c>
      <c r="M180">
        <v>0.52155507400000001</v>
      </c>
      <c r="N180">
        <v>0.30711725022891856</v>
      </c>
      <c r="O180">
        <v>52</v>
      </c>
      <c r="P180">
        <v>8.5841259999999992E-3</v>
      </c>
      <c r="Q180" t="s">
        <v>18</v>
      </c>
    </row>
    <row r="181" spans="1:17" x14ac:dyDescent="0.35">
      <c r="A181">
        <v>5</v>
      </c>
      <c r="B181">
        <v>100</v>
      </c>
      <c r="C181">
        <v>2000</v>
      </c>
      <c r="D181">
        <v>3</v>
      </c>
      <c r="E181">
        <v>41691.676720000003</v>
      </c>
      <c r="F181">
        <v>9921.9059340000003</v>
      </c>
      <c r="G181">
        <v>13740.58842</v>
      </c>
      <c r="H181">
        <v>13740.58842</v>
      </c>
      <c r="I181">
        <v>2984.175929</v>
      </c>
      <c r="J181">
        <v>613.87430119999999</v>
      </c>
      <c r="K181">
        <v>690.54371200000003</v>
      </c>
      <c r="L181">
        <v>2</v>
      </c>
      <c r="M181">
        <v>0.55435278600000004</v>
      </c>
      <c r="N181">
        <v>0.29995098970794004</v>
      </c>
      <c r="O181">
        <v>210</v>
      </c>
      <c r="P181">
        <v>7.535089E-3</v>
      </c>
      <c r="Q181" t="s">
        <v>18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698B-D520-4E19-BC4B-BB39E04DAB72}">
  <sheetPr>
    <tabColor theme="5"/>
  </sheetPr>
  <dimension ref="A1:Y571"/>
  <sheetViews>
    <sheetView topLeftCell="A546" zoomScale="76" zoomScaleNormal="100" workbookViewId="0">
      <selection activeCell="G563" sqref="G563"/>
    </sheetView>
  </sheetViews>
  <sheetFormatPr baseColWidth="10" defaultColWidth="8.7265625" defaultRowHeight="14.5" x14ac:dyDescent="0.35"/>
  <cols>
    <col min="1" max="1" width="8.81640625" bestFit="1" customWidth="1"/>
    <col min="2" max="2" width="13.54296875" customWidth="1"/>
    <col min="3" max="3" width="8.81640625" bestFit="1" customWidth="1"/>
    <col min="4" max="4" width="10.81640625" customWidth="1"/>
    <col min="5" max="5" width="11.54296875" customWidth="1"/>
    <col min="6" max="6" width="11.81640625" customWidth="1"/>
    <col min="7" max="7" width="12" customWidth="1"/>
    <col min="8" max="8" width="42.26953125" bestFit="1" customWidth="1"/>
    <col min="9" max="9" width="14.81640625" customWidth="1"/>
    <col min="10" max="10" width="14" customWidth="1"/>
    <col min="11" max="11" width="15.453125" customWidth="1"/>
    <col min="12" max="12" width="8.81640625" bestFit="1" customWidth="1"/>
    <col min="13" max="13" width="14.453125" customWidth="1"/>
    <col min="14" max="14" width="10.54296875" style="3" customWidth="1"/>
    <col min="15" max="15" width="10.453125" customWidth="1"/>
    <col min="16" max="16" width="12.26953125" bestFit="1" customWidth="1"/>
  </cols>
  <sheetData>
    <row r="1" spans="1:16" x14ac:dyDescent="0.35">
      <c r="A1" t="s">
        <v>0</v>
      </c>
    </row>
    <row r="3" spans="1:16" ht="16" x14ac:dyDescent="0.4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14</v>
      </c>
      <c r="N3" s="4" t="s">
        <v>13</v>
      </c>
      <c r="O3" s="5" t="s">
        <v>15</v>
      </c>
      <c r="P3" s="5" t="s">
        <v>16</v>
      </c>
    </row>
    <row r="4" spans="1:16" x14ac:dyDescent="0.35">
      <c r="A4">
        <v>1</v>
      </c>
      <c r="B4">
        <v>10</v>
      </c>
      <c r="C4">
        <v>500</v>
      </c>
      <c r="D4">
        <v>1</v>
      </c>
      <c r="E4">
        <v>20613.272519999999</v>
      </c>
      <c r="F4">
        <v>3818.4841710000001</v>
      </c>
      <c r="G4">
        <v>6964.0209729999997</v>
      </c>
      <c r="H4">
        <v>5390.2198449999996</v>
      </c>
      <c r="I4">
        <v>2613.5242079999998</v>
      </c>
      <c r="J4">
        <v>635.74997919999998</v>
      </c>
      <c r="K4">
        <v>1191.273342</v>
      </c>
      <c r="L4">
        <v>6</v>
      </c>
      <c r="M4" s="3">
        <v>0.77504458499999995</v>
      </c>
      <c r="N4" s="3" t="str" cm="1">
        <f t="array" ref="N4">IF($D4=3,(INDEX($E:$E,ROW()-2)+INDEX($E:$E,ROW()-1)-$E4)/(INDEX($E:$E,ROW()-2)+INDEX($E:$E,ROW()-1)),"")</f>
        <v/>
      </c>
      <c r="O4">
        <v>20</v>
      </c>
      <c r="P4" s="3">
        <v>3.5841649999999998E-3</v>
      </c>
    </row>
    <row r="5" spans="1:16" x14ac:dyDescent="0.35">
      <c r="A5">
        <v>1</v>
      </c>
      <c r="B5">
        <v>10</v>
      </c>
      <c r="C5">
        <v>500</v>
      </c>
      <c r="D5">
        <v>2</v>
      </c>
      <c r="E5">
        <v>20341.330460000001</v>
      </c>
      <c r="F5">
        <v>3781.1038319999998</v>
      </c>
      <c r="G5">
        <v>6823.2869490000003</v>
      </c>
      <c r="H5">
        <v>5367.1289150000002</v>
      </c>
      <c r="I5">
        <v>2547.050436</v>
      </c>
      <c r="J5">
        <v>635.74997919999998</v>
      </c>
      <c r="K5">
        <v>1187.010352</v>
      </c>
      <c r="L5">
        <v>6</v>
      </c>
      <c r="M5" s="3">
        <v>0.77172440499999995</v>
      </c>
      <c r="N5" s="3" t="str" cm="1">
        <f t="array" ref="N5">IF($D5=3,(INDEX($E:$E,ROW()-2)+INDEX($E:$E,ROW()-1)-$E5)/(INDEX($E:$E,ROW()-2)+INDEX($E:$E,ROW()-1)),"")</f>
        <v/>
      </c>
      <c r="O5">
        <v>24</v>
      </c>
      <c r="P5" s="3">
        <v>6.1696370000000004E-3</v>
      </c>
    </row>
    <row r="6" spans="1:16" x14ac:dyDescent="0.35">
      <c r="A6">
        <v>1</v>
      </c>
      <c r="B6">
        <v>10</v>
      </c>
      <c r="C6">
        <v>500</v>
      </c>
      <c r="D6">
        <v>3</v>
      </c>
      <c r="E6">
        <v>29823.621429999999</v>
      </c>
      <c r="F6">
        <v>4846.2747509999999</v>
      </c>
      <c r="G6">
        <v>11392.822679999999</v>
      </c>
      <c r="H6">
        <v>6067.2774440000003</v>
      </c>
      <c r="I6">
        <v>5591.8430060000001</v>
      </c>
      <c r="J6">
        <v>635.74997919999998</v>
      </c>
      <c r="K6">
        <v>1289.6535710000001</v>
      </c>
      <c r="L6">
        <v>7</v>
      </c>
      <c r="M6" s="3">
        <v>0.87239679699999995</v>
      </c>
      <c r="N6" s="3" cm="1">
        <f t="array" ref="N6">IF($D6=3,(INDEX($E:$E,ROW()-2)+INDEX($E:$E,ROW()-1)-$E6)/(INDEX($E:$E,ROW()-2)+INDEX($E:$E,ROW()-1)),"")</f>
        <v>0.27178829093852441</v>
      </c>
      <c r="O6">
        <v>33</v>
      </c>
      <c r="P6" s="3">
        <v>9.6631890000000008E-3</v>
      </c>
    </row>
    <row r="7" spans="1:16" x14ac:dyDescent="0.35">
      <c r="A7">
        <v>1</v>
      </c>
      <c r="B7">
        <v>10</v>
      </c>
      <c r="C7">
        <v>500</v>
      </c>
      <c r="D7">
        <v>1</v>
      </c>
      <c r="E7">
        <v>21971.163850000001</v>
      </c>
      <c r="F7">
        <v>5113.8903550000005</v>
      </c>
      <c r="G7">
        <v>6979.8693489999996</v>
      </c>
      <c r="H7">
        <v>5447.2078899999997</v>
      </c>
      <c r="I7">
        <v>2605.589324</v>
      </c>
      <c r="J7">
        <v>635.74997919999998</v>
      </c>
      <c r="K7">
        <v>1188.8569500000001</v>
      </c>
      <c r="L7">
        <v>6</v>
      </c>
      <c r="M7" s="3">
        <v>0.78323873600000005</v>
      </c>
      <c r="N7" s="3" t="str" cm="1">
        <f t="array" ref="N7">IF($D7=3,(INDEX($E:$E,ROW()-2)+INDEX($E:$E,ROW()-1)-$E7)/(INDEX($E:$E,ROW()-2)+INDEX($E:$E,ROW()-1)),"")</f>
        <v/>
      </c>
      <c r="O7">
        <v>8</v>
      </c>
      <c r="P7" s="3">
        <v>7.0050850000000003E-3</v>
      </c>
    </row>
    <row r="8" spans="1:16" x14ac:dyDescent="0.35">
      <c r="A8">
        <v>1</v>
      </c>
      <c r="B8">
        <v>10</v>
      </c>
      <c r="C8">
        <v>500</v>
      </c>
      <c r="D8">
        <v>2</v>
      </c>
      <c r="E8">
        <v>21622.599310000001</v>
      </c>
      <c r="F8">
        <v>5039.2216609999996</v>
      </c>
      <c r="G8">
        <v>6816.1832430000004</v>
      </c>
      <c r="H8">
        <v>5383.5987329999998</v>
      </c>
      <c r="I8">
        <v>2556.04756</v>
      </c>
      <c r="J8">
        <v>635.74997919999998</v>
      </c>
      <c r="K8">
        <v>1191.798131</v>
      </c>
      <c r="L8">
        <v>6</v>
      </c>
      <c r="M8" s="3">
        <v>0.77409255399999999</v>
      </c>
      <c r="N8" s="3" t="str" cm="1">
        <f t="array" ref="N8">IF($D8=3,(INDEX($E:$E,ROW()-2)+INDEX($E:$E,ROW()-1)-$E8)/(INDEX($E:$E,ROW()-2)+INDEX($E:$E,ROW()-1)),"")</f>
        <v/>
      </c>
      <c r="O8">
        <v>22</v>
      </c>
      <c r="P8" s="3">
        <v>3.1842620000000002E-3</v>
      </c>
    </row>
    <row r="9" spans="1:16" x14ac:dyDescent="0.35">
      <c r="A9">
        <v>1</v>
      </c>
      <c r="B9">
        <v>10</v>
      </c>
      <c r="C9">
        <v>500</v>
      </c>
      <c r="D9">
        <v>3</v>
      </c>
      <c r="E9">
        <v>32165.693080000001</v>
      </c>
      <c r="F9">
        <v>7152.7297930000004</v>
      </c>
      <c r="G9">
        <v>11531.426670000001</v>
      </c>
      <c r="H9">
        <v>5976.4735540000001</v>
      </c>
      <c r="I9">
        <v>5580.377418</v>
      </c>
      <c r="J9">
        <v>635.74997919999998</v>
      </c>
      <c r="K9">
        <v>1288.9356660000001</v>
      </c>
      <c r="L9">
        <v>7</v>
      </c>
      <c r="M9" s="3">
        <v>0.859340361</v>
      </c>
      <c r="N9" s="3" cm="1">
        <f t="array" ref="N9">IF($D9=3,(INDEX($E:$E,ROW()-2)+INDEX($E:$E,ROW()-1)-$E9)/(INDEX($E:$E,ROW()-2)+INDEX($E:$E,ROW()-1)),"")</f>
        <v>0.26214919868367703</v>
      </c>
      <c r="O9">
        <v>27</v>
      </c>
      <c r="P9" s="3">
        <v>9.8991259999999994E-3</v>
      </c>
    </row>
    <row r="10" spans="1:16" x14ac:dyDescent="0.35">
      <c r="A10">
        <v>1</v>
      </c>
      <c r="B10">
        <v>10</v>
      </c>
      <c r="C10">
        <v>500</v>
      </c>
      <c r="D10">
        <v>1</v>
      </c>
      <c r="E10">
        <v>24542.236219999999</v>
      </c>
      <c r="F10">
        <v>7358.7017679999999</v>
      </c>
      <c r="G10">
        <v>7259.8214829999997</v>
      </c>
      <c r="H10">
        <v>5503.1220350000003</v>
      </c>
      <c r="I10">
        <v>2597.4588939999999</v>
      </c>
      <c r="J10">
        <v>635.74997919999998</v>
      </c>
      <c r="K10">
        <v>1187.3820619999999</v>
      </c>
      <c r="L10">
        <v>6</v>
      </c>
      <c r="M10" s="3">
        <v>0.79127847399999995</v>
      </c>
      <c r="N10" s="3" t="str" cm="1">
        <f t="array" ref="N10">IF($D10=3,(INDEX($E:$E,ROW()-2)+INDEX($E:$E,ROW()-1)-$E10)/(INDEX($E:$E,ROW()-2)+INDEX($E:$E,ROW()-1)),"")</f>
        <v/>
      </c>
      <c r="O10">
        <v>19</v>
      </c>
      <c r="P10" s="3">
        <v>4.5744979999999998E-3</v>
      </c>
    </row>
    <row r="11" spans="1:16" x14ac:dyDescent="0.35">
      <c r="A11">
        <v>1</v>
      </c>
      <c r="B11">
        <v>10</v>
      </c>
      <c r="C11">
        <v>500</v>
      </c>
      <c r="D11">
        <v>2</v>
      </c>
      <c r="E11">
        <v>24263.79291</v>
      </c>
      <c r="F11">
        <v>7638.627657</v>
      </c>
      <c r="G11">
        <v>6852.5701550000003</v>
      </c>
      <c r="H11">
        <v>5401.6267520000001</v>
      </c>
      <c r="I11">
        <v>2547.3696030000001</v>
      </c>
      <c r="J11">
        <v>635.74997919999998</v>
      </c>
      <c r="K11">
        <v>1187.8487640000001</v>
      </c>
      <c r="L11">
        <v>6</v>
      </c>
      <c r="M11" s="3">
        <v>0.77668475199999998</v>
      </c>
      <c r="N11" s="3" t="str" cm="1">
        <f t="array" ref="N11">IF($D11=3,(INDEX($E:$E,ROW()-2)+INDEX($E:$E,ROW()-1)-$E11)/(INDEX($E:$E,ROW()-2)+INDEX($E:$E,ROW()-1)),"")</f>
        <v/>
      </c>
      <c r="O11">
        <v>18</v>
      </c>
      <c r="P11" s="3">
        <v>9.6197939999999992E-3</v>
      </c>
    </row>
    <row r="12" spans="1:16" x14ac:dyDescent="0.35">
      <c r="A12">
        <v>1</v>
      </c>
      <c r="B12">
        <v>10</v>
      </c>
      <c r="C12">
        <v>500</v>
      </c>
      <c r="D12">
        <v>3</v>
      </c>
      <c r="E12">
        <v>36518.228560000003</v>
      </c>
      <c r="F12">
        <v>11046.76892</v>
      </c>
      <c r="G12">
        <v>11920.068020000001</v>
      </c>
      <c r="H12">
        <v>6059.9707950000002</v>
      </c>
      <c r="I12">
        <v>5570.5029860000004</v>
      </c>
      <c r="J12">
        <v>635.74997919999998</v>
      </c>
      <c r="K12">
        <v>1285.1678649999999</v>
      </c>
      <c r="L12">
        <v>7</v>
      </c>
      <c r="M12" s="3">
        <v>0.87134619499999999</v>
      </c>
      <c r="N12" s="3" cm="1">
        <f t="array" ref="N12">IF($D12=3,(INDEX($E:$E,ROW()-2)+INDEX($E:$E,ROW()-1)-$E12)/(INDEX($E:$E,ROW()-2)+INDEX($E:$E,ROW()-1)),"")</f>
        <v>0.25176808662860367</v>
      </c>
      <c r="O12">
        <v>22</v>
      </c>
      <c r="P12" s="3">
        <v>7.1054969999999997E-3</v>
      </c>
    </row>
    <row r="13" spans="1:16" x14ac:dyDescent="0.35">
      <c r="A13">
        <v>1</v>
      </c>
      <c r="B13">
        <v>10</v>
      </c>
      <c r="C13">
        <v>1000</v>
      </c>
      <c r="D13">
        <v>1</v>
      </c>
      <c r="E13">
        <v>24159.126779999999</v>
      </c>
      <c r="F13">
        <v>6269.3703580000001</v>
      </c>
      <c r="G13">
        <v>8153.9499669999996</v>
      </c>
      <c r="H13">
        <v>5606.4817499999999</v>
      </c>
      <c r="I13">
        <v>2406.4232950000001</v>
      </c>
      <c r="J13">
        <v>635.74997919999998</v>
      </c>
      <c r="K13">
        <v>1087.151435</v>
      </c>
      <c r="L13">
        <v>5</v>
      </c>
      <c r="M13" s="3">
        <v>0.80614027700000002</v>
      </c>
      <c r="N13" s="3" t="str" cm="1">
        <f t="array" ref="N13">IF($D13=3,(INDEX($E:$E,ROW()-2)+INDEX($E:$E,ROW()-1)-$E13)/(INDEX($E:$E,ROW()-2)+INDEX($E:$E,ROW()-1)),"")</f>
        <v/>
      </c>
      <c r="O13">
        <v>18</v>
      </c>
      <c r="P13" s="3">
        <v>9.9106960000000001E-3</v>
      </c>
    </row>
    <row r="14" spans="1:16" x14ac:dyDescent="0.35">
      <c r="A14">
        <v>1</v>
      </c>
      <c r="B14">
        <v>10</v>
      </c>
      <c r="C14">
        <v>1000</v>
      </c>
      <c r="D14">
        <v>2</v>
      </c>
      <c r="E14">
        <v>23751.075059999999</v>
      </c>
      <c r="F14">
        <v>6182.8060610000002</v>
      </c>
      <c r="G14">
        <v>7857.4581950000002</v>
      </c>
      <c r="H14">
        <v>5664.894061</v>
      </c>
      <c r="I14">
        <v>2324.2510539999998</v>
      </c>
      <c r="J14">
        <v>635.74997919999998</v>
      </c>
      <c r="K14">
        <v>1085.9157070000001</v>
      </c>
      <c r="L14">
        <v>5</v>
      </c>
      <c r="M14" s="3">
        <v>0.81453922000000001</v>
      </c>
      <c r="N14" s="3" t="str" cm="1">
        <f t="array" ref="N14">IF($D14=3,(INDEX($E:$E,ROW()-2)+INDEX($E:$E,ROW()-1)-$E14)/(INDEX($E:$E,ROW()-2)+INDEX($E:$E,ROW()-1)),"")</f>
        <v/>
      </c>
      <c r="O14">
        <v>12</v>
      </c>
      <c r="P14" s="3">
        <v>9.0883170000000003E-3</v>
      </c>
    </row>
    <row r="15" spans="1:16" x14ac:dyDescent="0.35">
      <c r="A15">
        <v>1</v>
      </c>
      <c r="B15">
        <v>10</v>
      </c>
      <c r="C15">
        <v>1000</v>
      </c>
      <c r="D15">
        <v>3</v>
      </c>
      <c r="E15">
        <v>34107.843800000002</v>
      </c>
      <c r="F15">
        <v>8149.134333</v>
      </c>
      <c r="G15">
        <v>12842.958070000001</v>
      </c>
      <c r="H15">
        <v>6149.5600770000001</v>
      </c>
      <c r="I15">
        <v>5143.5616959999998</v>
      </c>
      <c r="J15">
        <v>635.74997919999998</v>
      </c>
      <c r="K15">
        <v>1186.8796460000001</v>
      </c>
      <c r="L15">
        <v>6</v>
      </c>
      <c r="M15" s="3">
        <v>0.88422798599999997</v>
      </c>
      <c r="N15" s="3" cm="1">
        <f t="array" ref="N15">IF($D15=3,(INDEX($E:$E,ROW()-2)+INDEX($E:$E,ROW()-1)-$E15)/(INDEX($E:$E,ROW()-2)+INDEX($E:$E,ROW()-1)),"")</f>
        <v>0.28808807957215637</v>
      </c>
      <c r="O15">
        <v>13</v>
      </c>
      <c r="P15" s="3">
        <v>9.0068049999999997E-3</v>
      </c>
    </row>
    <row r="16" spans="1:16" x14ac:dyDescent="0.35">
      <c r="A16">
        <v>1</v>
      </c>
      <c r="B16">
        <v>10</v>
      </c>
      <c r="C16">
        <v>1000</v>
      </c>
      <c r="D16">
        <v>1</v>
      </c>
      <c r="E16">
        <v>25927.708289999999</v>
      </c>
      <c r="F16">
        <v>6929.5833789999997</v>
      </c>
      <c r="G16">
        <v>9348.1838769999995</v>
      </c>
      <c r="H16">
        <v>5930.4574270000003</v>
      </c>
      <c r="I16">
        <v>2126.3542040000002</v>
      </c>
      <c r="J16">
        <v>635.74997919999998</v>
      </c>
      <c r="K16">
        <v>957.37941869999997</v>
      </c>
      <c r="L16">
        <v>4</v>
      </c>
      <c r="M16" s="3">
        <v>0.85272383100000004</v>
      </c>
      <c r="N16" s="3" t="str" cm="1">
        <f t="array" ref="N16">IF($D16=3,(INDEX($E:$E,ROW()-2)+INDEX($E:$E,ROW()-1)-$E16)/(INDEX($E:$E,ROW()-2)+INDEX($E:$E,ROW()-1)),"")</f>
        <v/>
      </c>
      <c r="O16">
        <v>15</v>
      </c>
      <c r="P16" s="3">
        <v>1.7447910000000001E-3</v>
      </c>
    </row>
    <row r="17" spans="1:16" x14ac:dyDescent="0.35">
      <c r="A17">
        <v>1</v>
      </c>
      <c r="B17">
        <v>10</v>
      </c>
      <c r="C17">
        <v>1000</v>
      </c>
      <c r="D17">
        <v>2</v>
      </c>
      <c r="E17">
        <v>25738.580559999999</v>
      </c>
      <c r="F17">
        <v>6725.0234689999997</v>
      </c>
      <c r="G17">
        <v>9342.7761399999999</v>
      </c>
      <c r="H17">
        <v>6047.8952909999998</v>
      </c>
      <c r="I17">
        <v>2038.457793</v>
      </c>
      <c r="J17">
        <v>635.74997919999998</v>
      </c>
      <c r="K17">
        <v>948.67788719999999</v>
      </c>
      <c r="L17">
        <v>4</v>
      </c>
      <c r="M17" s="3">
        <v>0.86960989200000005</v>
      </c>
      <c r="N17" s="3" t="str" cm="1">
        <f t="array" ref="N17">IF($D17=3,(INDEX($E:$E,ROW()-2)+INDEX($E:$E,ROW()-1)-$E17)/(INDEX($E:$E,ROW()-2)+INDEX($E:$E,ROW()-1)),"")</f>
        <v/>
      </c>
      <c r="O17">
        <v>24</v>
      </c>
      <c r="P17" s="3">
        <v>9.7274779999999995E-3</v>
      </c>
    </row>
    <row r="18" spans="1:16" x14ac:dyDescent="0.35">
      <c r="A18">
        <v>1</v>
      </c>
      <c r="B18">
        <v>10</v>
      </c>
      <c r="C18">
        <v>1000</v>
      </c>
      <c r="D18">
        <v>3</v>
      </c>
      <c r="E18">
        <v>37715.05889</v>
      </c>
      <c r="F18">
        <v>11741.206990000001</v>
      </c>
      <c r="G18">
        <v>12823.261119999999</v>
      </c>
      <c r="H18">
        <v>6167.7781500000001</v>
      </c>
      <c r="I18">
        <v>5158.2049870000001</v>
      </c>
      <c r="J18">
        <v>635.74997919999998</v>
      </c>
      <c r="K18">
        <v>1188.8576599999999</v>
      </c>
      <c r="L18">
        <v>6</v>
      </c>
      <c r="M18" s="3">
        <v>0.886847512</v>
      </c>
      <c r="N18" s="3" cm="1">
        <f t="array" ref="N18">IF($D18=3,(INDEX($E:$E,ROW()-2)+INDEX($E:$E,ROW()-1)-$E18)/(INDEX($E:$E,ROW()-2)+INDEX($E:$E,ROW()-1)),"")</f>
        <v>0.27002578026271373</v>
      </c>
      <c r="O18">
        <v>16</v>
      </c>
      <c r="P18" s="3">
        <v>4.1123449999999999E-3</v>
      </c>
    </row>
    <row r="19" spans="1:16" x14ac:dyDescent="0.35">
      <c r="A19">
        <v>1</v>
      </c>
      <c r="B19">
        <v>10</v>
      </c>
      <c r="C19">
        <v>1000</v>
      </c>
      <c r="D19">
        <v>1</v>
      </c>
      <c r="E19">
        <v>29355.063819999999</v>
      </c>
      <c r="F19">
        <v>9179.4023670000006</v>
      </c>
      <c r="G19">
        <v>10126.801170000001</v>
      </c>
      <c r="H19">
        <v>6328.5036840000002</v>
      </c>
      <c r="I19">
        <v>2127.4570610000001</v>
      </c>
      <c r="J19">
        <v>635.74997919999998</v>
      </c>
      <c r="K19">
        <v>957.14955550000002</v>
      </c>
      <c r="L19">
        <v>4</v>
      </c>
      <c r="M19" s="3">
        <v>0.90995778500000002</v>
      </c>
      <c r="N19" s="3" t="str" cm="1">
        <f t="array" ref="N19">IF($D19=3,(INDEX($E:$E,ROW()-2)+INDEX($E:$E,ROW()-1)-$E19)/(INDEX($E:$E,ROW()-2)+INDEX($E:$E,ROW()-1)),"")</f>
        <v/>
      </c>
      <c r="O19">
        <v>43</v>
      </c>
      <c r="P19" s="3">
        <v>4.6439940000000002E-3</v>
      </c>
    </row>
    <row r="20" spans="1:16" x14ac:dyDescent="0.35">
      <c r="A20">
        <v>1</v>
      </c>
      <c r="B20">
        <v>10</v>
      </c>
      <c r="C20">
        <v>1000</v>
      </c>
      <c r="D20">
        <v>2</v>
      </c>
      <c r="E20">
        <v>29130.871480000002</v>
      </c>
      <c r="F20">
        <v>8314.4743340000005</v>
      </c>
      <c r="G20">
        <v>10680.02865</v>
      </c>
      <c r="H20">
        <v>6476.5142109999997</v>
      </c>
      <c r="I20">
        <v>2064.301199</v>
      </c>
      <c r="J20">
        <v>635.74997919999998</v>
      </c>
      <c r="K20">
        <v>959.80310450000002</v>
      </c>
      <c r="L20">
        <v>4</v>
      </c>
      <c r="M20" s="3">
        <v>0.93123980299999998</v>
      </c>
      <c r="N20" s="3" t="str" cm="1">
        <f t="array" ref="N20">IF($D20=3,(INDEX($E:$E,ROW()-2)+INDEX($E:$E,ROW()-1)-$E20)/(INDEX($E:$E,ROW()-2)+INDEX($E:$E,ROW()-1)),"")</f>
        <v/>
      </c>
      <c r="O20">
        <v>41</v>
      </c>
      <c r="P20" s="3">
        <v>7.9462319999999993E-3</v>
      </c>
    </row>
    <row r="21" spans="1:16" x14ac:dyDescent="0.35">
      <c r="A21">
        <v>1</v>
      </c>
      <c r="B21">
        <v>10</v>
      </c>
      <c r="C21">
        <v>1000</v>
      </c>
      <c r="D21">
        <v>3</v>
      </c>
      <c r="E21">
        <v>44423.807950000002</v>
      </c>
      <c r="F21">
        <v>16069.257530000001</v>
      </c>
      <c r="G21">
        <v>14866.93463</v>
      </c>
      <c r="H21">
        <v>6529.0509030000003</v>
      </c>
      <c r="I21">
        <v>5139.5459069999997</v>
      </c>
      <c r="J21">
        <v>635.74997919999998</v>
      </c>
      <c r="K21">
        <v>1183.2690030000001</v>
      </c>
      <c r="L21">
        <v>6</v>
      </c>
      <c r="M21" s="3">
        <v>0.93879390699999998</v>
      </c>
      <c r="N21" s="3" cm="1">
        <f t="array" ref="N21">IF($D21=3,(INDEX($E:$E,ROW()-2)+INDEX($E:$E,ROW()-1)-$E21)/(INDEX($E:$E,ROW()-2)+INDEX($E:$E,ROW()-1)),"")</f>
        <v>0.24043605146894173</v>
      </c>
      <c r="O21">
        <v>66</v>
      </c>
      <c r="P21" s="3">
        <v>2.7206299999999999E-3</v>
      </c>
    </row>
    <row r="22" spans="1:16" x14ac:dyDescent="0.35">
      <c r="A22">
        <v>1</v>
      </c>
      <c r="B22">
        <v>10</v>
      </c>
      <c r="C22">
        <v>2000</v>
      </c>
      <c r="D22">
        <v>1</v>
      </c>
      <c r="E22">
        <v>28452.978760000002</v>
      </c>
      <c r="F22">
        <v>7522.9531889999998</v>
      </c>
      <c r="G22">
        <v>11397.062980000001</v>
      </c>
      <c r="H22">
        <v>6249.0677770000002</v>
      </c>
      <c r="I22">
        <v>1828.492585</v>
      </c>
      <c r="J22">
        <v>635.74997919999998</v>
      </c>
      <c r="K22">
        <v>819.65224939999996</v>
      </c>
      <c r="L22">
        <v>3</v>
      </c>
      <c r="M22" s="3">
        <v>0.89853591899999996</v>
      </c>
      <c r="N22" s="3" t="str" cm="1">
        <f t="array" ref="N22">IF($D22=3,(INDEX($E:$E,ROW()-2)+INDEX($E:$E,ROW()-1)-$E22)/(INDEX($E:$E,ROW()-2)+INDEX($E:$E,ROW()-1)),"")</f>
        <v/>
      </c>
      <c r="O22">
        <v>19</v>
      </c>
      <c r="P22" s="3">
        <v>9.0413469999999999E-3</v>
      </c>
    </row>
    <row r="23" spans="1:16" x14ac:dyDescent="0.35">
      <c r="A23">
        <v>1</v>
      </c>
      <c r="B23">
        <v>10</v>
      </c>
      <c r="C23">
        <v>2000</v>
      </c>
      <c r="D23">
        <v>2</v>
      </c>
      <c r="E23">
        <v>28369.492470000001</v>
      </c>
      <c r="F23">
        <v>7525.4665869999999</v>
      </c>
      <c r="G23">
        <v>11484.619060000001</v>
      </c>
      <c r="H23">
        <v>6140.9504450000004</v>
      </c>
      <c r="I23">
        <v>1760.3349209999999</v>
      </c>
      <c r="J23">
        <v>635.74997919999998</v>
      </c>
      <c r="K23">
        <v>822.37147419999997</v>
      </c>
      <c r="L23">
        <v>3</v>
      </c>
      <c r="M23" s="3">
        <v>0.88299003099999995</v>
      </c>
      <c r="N23" s="3" t="str" cm="1">
        <f t="array" ref="N23">IF($D23=3,(INDEX($E:$E,ROW()-2)+INDEX($E:$E,ROW()-1)-$E23)/(INDEX($E:$E,ROW()-2)+INDEX($E:$E,ROW()-1)),"")</f>
        <v/>
      </c>
      <c r="O23">
        <v>45</v>
      </c>
      <c r="P23" s="3">
        <v>8.3861379999999996E-3</v>
      </c>
    </row>
    <row r="24" spans="1:16" x14ac:dyDescent="0.35">
      <c r="A24">
        <v>1</v>
      </c>
      <c r="B24">
        <v>10</v>
      </c>
      <c r="C24">
        <v>2000</v>
      </c>
      <c r="D24">
        <v>3</v>
      </c>
      <c r="E24">
        <v>41009.440710000003</v>
      </c>
      <c r="F24">
        <v>13078.127560000001</v>
      </c>
      <c r="G24">
        <v>15235.06978</v>
      </c>
      <c r="H24">
        <v>6247.6938360000004</v>
      </c>
      <c r="I24">
        <v>4724.9286959999999</v>
      </c>
      <c r="J24">
        <v>635.74997919999998</v>
      </c>
      <c r="K24">
        <v>1087.8708529999999</v>
      </c>
      <c r="L24">
        <v>5</v>
      </c>
      <c r="M24" s="3">
        <v>0.898338364</v>
      </c>
      <c r="N24" s="3" cm="1">
        <f t="array" ref="N24">IF($D24=3,(INDEX($E:$E,ROW()-2)+INDEX($E:$E,ROW()-1)-$E24)/(INDEX($E:$E,ROW()-2)+INDEX($E:$E,ROW()-1)),"")</f>
        <v>0.27828832815091203</v>
      </c>
      <c r="O24">
        <v>20</v>
      </c>
      <c r="P24" s="3">
        <v>7.0504280000000001E-3</v>
      </c>
    </row>
    <row r="25" spans="1:16" x14ac:dyDescent="0.35">
      <c r="A25">
        <v>1</v>
      </c>
      <c r="B25">
        <v>10</v>
      </c>
      <c r="C25">
        <v>2000</v>
      </c>
      <c r="D25">
        <v>1</v>
      </c>
      <c r="E25">
        <v>30818.820070000002</v>
      </c>
      <c r="F25">
        <v>10061.208500000001</v>
      </c>
      <c r="G25">
        <v>11216.950349999999</v>
      </c>
      <c r="H25">
        <v>6249.0677770000002</v>
      </c>
      <c r="I25">
        <v>1833.4717270000001</v>
      </c>
      <c r="J25">
        <v>635.74997919999998</v>
      </c>
      <c r="K25">
        <v>822.37173399999995</v>
      </c>
      <c r="L25">
        <v>3</v>
      </c>
      <c r="M25" s="3">
        <v>0.89853591899999996</v>
      </c>
      <c r="N25" s="3" t="str" cm="1">
        <f t="array" ref="N25">IF($D25=3,(INDEX($E:$E,ROW()-2)+INDEX($E:$E,ROW()-1)-$E25)/(INDEX($E:$E,ROW()-2)+INDEX($E:$E,ROW()-1)),"")</f>
        <v/>
      </c>
      <c r="O25">
        <v>10</v>
      </c>
      <c r="P25" s="3">
        <v>9.5582410000000003E-3</v>
      </c>
    </row>
    <row r="26" spans="1:16" x14ac:dyDescent="0.35">
      <c r="A26">
        <v>1</v>
      </c>
      <c r="B26">
        <v>10</v>
      </c>
      <c r="C26">
        <v>2000</v>
      </c>
      <c r="D26">
        <v>2</v>
      </c>
      <c r="E26">
        <v>30869.92411</v>
      </c>
      <c r="F26">
        <v>9791.4369559999996</v>
      </c>
      <c r="G26">
        <v>11599.41829</v>
      </c>
      <c r="H26">
        <v>6204.1238190000004</v>
      </c>
      <c r="I26">
        <v>1798.927727</v>
      </c>
      <c r="J26">
        <v>635.74997919999998</v>
      </c>
      <c r="K26">
        <v>840.26734069999998</v>
      </c>
      <c r="L26">
        <v>3</v>
      </c>
      <c r="M26" s="3">
        <v>0.89207355300000002</v>
      </c>
      <c r="N26" s="3" t="str" cm="1">
        <f t="array" ref="N26">IF($D26=3,(INDEX($E:$E,ROW()-2)+INDEX($E:$E,ROW()-1)-$E26)/(INDEX($E:$E,ROW()-2)+INDEX($E:$E,ROW()-1)),"")</f>
        <v/>
      </c>
      <c r="O26">
        <v>20</v>
      </c>
      <c r="P26" s="3">
        <v>5.9595189999999999E-3</v>
      </c>
    </row>
    <row r="27" spans="1:16" x14ac:dyDescent="0.35">
      <c r="A27">
        <v>1</v>
      </c>
      <c r="B27">
        <v>10</v>
      </c>
      <c r="C27">
        <v>2000</v>
      </c>
      <c r="D27">
        <v>3</v>
      </c>
      <c r="E27">
        <v>46112.225160000002</v>
      </c>
      <c r="F27">
        <v>18208.34015</v>
      </c>
      <c r="G27">
        <v>15197.393050000001</v>
      </c>
      <c r="H27">
        <v>6247.6938360000004</v>
      </c>
      <c r="I27">
        <v>4734.120156</v>
      </c>
      <c r="J27">
        <v>635.74997919999998</v>
      </c>
      <c r="K27">
        <v>1088.9279799999999</v>
      </c>
      <c r="L27">
        <v>5</v>
      </c>
      <c r="M27" s="3">
        <v>0.898338364</v>
      </c>
      <c r="N27" s="3" cm="1">
        <f t="array" ref="N27">IF($D27=3,(INDEX($E:$E,ROW()-2)+INDEX($E:$E,ROW()-1)-$E27)/(INDEX($E:$E,ROW()-2)+INDEX($E:$E,ROW()-1)),"")</f>
        <v>0.25250180121270865</v>
      </c>
      <c r="O27">
        <v>31</v>
      </c>
      <c r="P27" s="3">
        <v>5.6755829999999997E-3</v>
      </c>
    </row>
    <row r="28" spans="1:16" x14ac:dyDescent="0.35">
      <c r="A28">
        <v>1</v>
      </c>
      <c r="B28">
        <v>10</v>
      </c>
      <c r="C28">
        <v>2000</v>
      </c>
      <c r="D28">
        <v>1</v>
      </c>
      <c r="E28">
        <v>35181.676469999999</v>
      </c>
      <c r="F28">
        <v>12820.525439999999</v>
      </c>
      <c r="G28">
        <v>12485.70983</v>
      </c>
      <c r="H28">
        <v>6613.6147440000004</v>
      </c>
      <c r="I28">
        <v>1816.9429130000001</v>
      </c>
      <c r="J28">
        <v>635.74997919999998</v>
      </c>
      <c r="K28">
        <v>809.13356090000002</v>
      </c>
      <c r="L28">
        <v>3</v>
      </c>
      <c r="M28" s="3">
        <v>0.95095310399999999</v>
      </c>
      <c r="N28" s="3" t="str" cm="1">
        <f t="array" ref="N28">IF($D28=3,(INDEX($E:$E,ROW()-2)+INDEX($E:$E,ROW()-1)-$E28)/(INDEX($E:$E,ROW()-2)+INDEX($E:$E,ROW()-1)),"")</f>
        <v/>
      </c>
      <c r="O28">
        <v>25</v>
      </c>
      <c r="P28" s="3">
        <v>6.8036699999999997E-4</v>
      </c>
    </row>
    <row r="29" spans="1:16" x14ac:dyDescent="0.35">
      <c r="A29">
        <v>1</v>
      </c>
      <c r="B29">
        <v>10</v>
      </c>
      <c r="C29">
        <v>2000</v>
      </c>
      <c r="D29">
        <v>2</v>
      </c>
      <c r="E29">
        <v>34732.293510000003</v>
      </c>
      <c r="F29">
        <v>10535.608039999999</v>
      </c>
      <c r="G29">
        <v>14758.76311</v>
      </c>
      <c r="H29">
        <v>6622.8776159999998</v>
      </c>
      <c r="I29">
        <v>1485.733324</v>
      </c>
      <c r="J29">
        <v>635.74997919999998</v>
      </c>
      <c r="K29">
        <v>693.56144719999998</v>
      </c>
      <c r="L29">
        <v>2</v>
      </c>
      <c r="M29" s="3">
        <v>0.95228498699999997</v>
      </c>
      <c r="N29" s="3" t="str" cm="1">
        <f t="array" ref="N29">IF($D29=3,(INDEX($E:$E,ROW()-2)+INDEX($E:$E,ROW()-1)-$E29)/(INDEX($E:$E,ROW()-2)+INDEX($E:$E,ROW()-1)),"")</f>
        <v/>
      </c>
      <c r="O29">
        <v>56</v>
      </c>
      <c r="P29" s="3">
        <v>1.2892209999999999E-3</v>
      </c>
    </row>
    <row r="30" spans="1:16" x14ac:dyDescent="0.35">
      <c r="A30">
        <v>1</v>
      </c>
      <c r="B30">
        <v>10</v>
      </c>
      <c r="C30">
        <v>2000</v>
      </c>
      <c r="D30">
        <v>3</v>
      </c>
      <c r="E30">
        <v>54475.60383</v>
      </c>
      <c r="F30">
        <v>22151.412929999999</v>
      </c>
      <c r="G30">
        <v>19795.31624</v>
      </c>
      <c r="H30">
        <v>6758.8976169999996</v>
      </c>
      <c r="I30">
        <v>4177.1202430000003</v>
      </c>
      <c r="J30">
        <v>635.74997919999998</v>
      </c>
      <c r="K30">
        <v>957.10682970000005</v>
      </c>
      <c r="L30">
        <v>4</v>
      </c>
      <c r="M30" s="3">
        <v>0.97184292100000003</v>
      </c>
      <c r="N30" s="3" cm="1">
        <f t="array" ref="N30">IF($D30=3,(INDEX($E:$E,ROW()-2)+INDEX($E:$E,ROW()-1)-$E30)/(INDEX($E:$E,ROW()-2)+INDEX($E:$E,ROW()-1)),"")</f>
        <v>0.22081947505507676</v>
      </c>
      <c r="O30">
        <v>65</v>
      </c>
      <c r="P30" s="3">
        <v>4.8831930000000001E-3</v>
      </c>
    </row>
    <row r="31" spans="1:16" x14ac:dyDescent="0.35">
      <c r="A31">
        <v>1</v>
      </c>
      <c r="B31">
        <v>40</v>
      </c>
      <c r="C31">
        <v>500</v>
      </c>
      <c r="D31">
        <v>1</v>
      </c>
      <c r="E31">
        <v>20353.18216</v>
      </c>
      <c r="F31">
        <v>3750.637956</v>
      </c>
      <c r="G31">
        <v>6045.7331690000001</v>
      </c>
      <c r="H31">
        <v>6131.6196360000004</v>
      </c>
      <c r="I31">
        <v>2603.4396750000001</v>
      </c>
      <c r="J31">
        <v>635.74997919999998</v>
      </c>
      <c r="K31">
        <v>1186.001747</v>
      </c>
      <c r="L31">
        <v>6</v>
      </c>
      <c r="M31" s="3">
        <v>0.54020470399999998</v>
      </c>
      <c r="N31" s="3" t="str" cm="1">
        <f t="array" ref="N31">IF($D31=3,(INDEX($E:$E,ROW()-2)+INDEX($E:$E,ROW()-1)-$E31)/(INDEX($E:$E,ROW()-2)+INDEX($E:$E,ROW()-1)),"")</f>
        <v/>
      </c>
      <c r="O31">
        <v>22</v>
      </c>
      <c r="P31" s="3">
        <v>9.7150780000000003E-3</v>
      </c>
    </row>
    <row r="32" spans="1:16" x14ac:dyDescent="0.35">
      <c r="A32">
        <v>1</v>
      </c>
      <c r="B32">
        <v>40</v>
      </c>
      <c r="C32">
        <v>500</v>
      </c>
      <c r="D32">
        <v>2</v>
      </c>
      <c r="E32">
        <v>20130.960459999998</v>
      </c>
      <c r="F32">
        <v>3732.9264549999998</v>
      </c>
      <c r="G32">
        <v>6004.4797760000001</v>
      </c>
      <c r="H32">
        <v>6013.4462679999997</v>
      </c>
      <c r="I32">
        <v>2552.933489</v>
      </c>
      <c r="J32">
        <v>635.74997919999998</v>
      </c>
      <c r="K32">
        <v>1191.4244940000001</v>
      </c>
      <c r="L32">
        <v>6</v>
      </c>
      <c r="M32" s="3">
        <v>0.52979345600000005</v>
      </c>
      <c r="N32" s="3" t="str" cm="1">
        <f t="array" ref="N32">IF($D32=3,(INDEX($E:$E,ROW()-2)+INDEX($E:$E,ROW()-1)-$E32)/(INDEX($E:$E,ROW()-2)+INDEX($E:$E,ROW()-1)),"")</f>
        <v/>
      </c>
      <c r="O32">
        <v>23</v>
      </c>
      <c r="P32" s="3">
        <v>9.9907529999999998E-3</v>
      </c>
    </row>
    <row r="33" spans="1:16" x14ac:dyDescent="0.35">
      <c r="A33">
        <v>1</v>
      </c>
      <c r="B33">
        <v>40</v>
      </c>
      <c r="C33">
        <v>500</v>
      </c>
      <c r="D33">
        <v>3</v>
      </c>
      <c r="E33">
        <v>28346.984410000001</v>
      </c>
      <c r="F33">
        <v>4676.6009990000002</v>
      </c>
      <c r="G33">
        <v>8385.4525009999998</v>
      </c>
      <c r="H33">
        <v>7776.1621370000003</v>
      </c>
      <c r="I33">
        <v>5585.2424030000002</v>
      </c>
      <c r="J33">
        <v>635.74997919999998</v>
      </c>
      <c r="K33">
        <v>1287.776392</v>
      </c>
      <c r="L33">
        <v>7</v>
      </c>
      <c r="M33" s="3">
        <v>0.68509131599999995</v>
      </c>
      <c r="N33" s="3" cm="1">
        <f t="array" ref="N33">IF($D33=3,(INDEX($E:$E,ROW()-2)+INDEX($E:$E,ROW()-1)-$E33)/(INDEX($E:$E,ROW()-2)+INDEX($E:$E,ROW()-1)),"")</f>
        <v>0.29980030264995639</v>
      </c>
      <c r="O33">
        <v>52</v>
      </c>
      <c r="P33" s="3">
        <v>9.3198129999999997E-3</v>
      </c>
    </row>
    <row r="34" spans="1:16" x14ac:dyDescent="0.35">
      <c r="A34">
        <v>1</v>
      </c>
      <c r="B34">
        <v>40</v>
      </c>
      <c r="C34">
        <v>500</v>
      </c>
      <c r="D34">
        <v>1</v>
      </c>
      <c r="E34">
        <v>21572.80442</v>
      </c>
      <c r="F34">
        <v>4964.7401710000004</v>
      </c>
      <c r="G34">
        <v>6043.8501239999996</v>
      </c>
      <c r="H34">
        <v>6126.6841990000003</v>
      </c>
      <c r="I34">
        <v>2613.3171750000001</v>
      </c>
      <c r="J34">
        <v>635.74997919999998</v>
      </c>
      <c r="K34">
        <v>1188.4627700000001</v>
      </c>
      <c r="L34">
        <v>6</v>
      </c>
      <c r="M34" s="3">
        <v>0.539769885</v>
      </c>
      <c r="N34" s="3" t="str" cm="1">
        <f t="array" ref="N34">IF($D34=3,(INDEX($E:$E,ROW()-2)+INDEX($E:$E,ROW()-1)-$E34)/(INDEX($E:$E,ROW()-2)+INDEX($E:$E,ROW()-1)),"")</f>
        <v/>
      </c>
      <c r="O34">
        <v>30</v>
      </c>
      <c r="P34" s="3">
        <v>7.256864E-3</v>
      </c>
    </row>
    <row r="35" spans="1:16" x14ac:dyDescent="0.35">
      <c r="A35">
        <v>1</v>
      </c>
      <c r="B35">
        <v>40</v>
      </c>
      <c r="C35">
        <v>500</v>
      </c>
      <c r="D35">
        <v>2</v>
      </c>
      <c r="E35">
        <v>21196.93867</v>
      </c>
      <c r="F35">
        <v>4873.0392169999996</v>
      </c>
      <c r="G35">
        <v>5974.7681830000001</v>
      </c>
      <c r="H35">
        <v>5979.5668599999999</v>
      </c>
      <c r="I35">
        <v>2546.9313470000002</v>
      </c>
      <c r="J35">
        <v>635.74997919999998</v>
      </c>
      <c r="K35">
        <v>1186.883086</v>
      </c>
      <c r="L35">
        <v>6</v>
      </c>
      <c r="M35" s="3">
        <v>0.52680863099999997</v>
      </c>
      <c r="N35" s="3" t="str" cm="1">
        <f t="array" ref="N35">IF($D35=3,(INDEX($E:$E,ROW()-2)+INDEX($E:$E,ROW()-1)-$E35)/(INDEX($E:$E,ROW()-2)+INDEX($E:$E,ROW()-1)),"")</f>
        <v/>
      </c>
      <c r="O35">
        <v>25</v>
      </c>
      <c r="P35" s="3">
        <v>4.5851850000000003E-3</v>
      </c>
    </row>
    <row r="36" spans="1:16" x14ac:dyDescent="0.35">
      <c r="A36">
        <v>1</v>
      </c>
      <c r="B36">
        <v>40</v>
      </c>
      <c r="C36">
        <v>500</v>
      </c>
      <c r="D36">
        <v>3</v>
      </c>
      <c r="E36">
        <v>30121.945889999999</v>
      </c>
      <c r="F36">
        <v>5834.2929279999998</v>
      </c>
      <c r="G36">
        <v>9139.6692230000008</v>
      </c>
      <c r="H36">
        <v>8135.6130389999998</v>
      </c>
      <c r="I36">
        <v>5183.8151090000001</v>
      </c>
      <c r="J36">
        <v>635.74997919999998</v>
      </c>
      <c r="K36">
        <v>1192.805607</v>
      </c>
      <c r="L36">
        <v>6</v>
      </c>
      <c r="M36" s="3">
        <v>0.71675946899999998</v>
      </c>
      <c r="N36" s="3" cm="1">
        <f t="array" ref="N36">IF($D36=3,(INDEX($E:$E,ROW()-2)+INDEX($E:$E,ROW()-1)-$E36)/(INDEX($E:$E,ROW()-2)+INDEX($E:$E,ROW()-1)),"")</f>
        <v>0.29571833465039415</v>
      </c>
      <c r="O36">
        <v>30</v>
      </c>
      <c r="P36" s="3">
        <v>8.5290409999999994E-3</v>
      </c>
    </row>
    <row r="37" spans="1:16" x14ac:dyDescent="0.35">
      <c r="A37">
        <v>1</v>
      </c>
      <c r="B37">
        <v>40</v>
      </c>
      <c r="C37">
        <v>500</v>
      </c>
      <c r="D37">
        <v>1</v>
      </c>
      <c r="E37">
        <v>23697.72421</v>
      </c>
      <c r="F37">
        <v>5513.47271</v>
      </c>
      <c r="G37">
        <v>7427.4853460000004</v>
      </c>
      <c r="H37">
        <v>7043.6109159999996</v>
      </c>
      <c r="I37">
        <v>2121.6009960000001</v>
      </c>
      <c r="J37">
        <v>635.74997919999998</v>
      </c>
      <c r="K37">
        <v>955.80425960000002</v>
      </c>
      <c r="L37">
        <v>4</v>
      </c>
      <c r="M37" s="3">
        <v>0.62055247599999996</v>
      </c>
      <c r="N37" s="3" t="str" cm="1">
        <f t="array" ref="N37">IF($D37=3,(INDEX($E:$E,ROW()-2)+INDEX($E:$E,ROW()-1)-$E37)/(INDEX($E:$E,ROW()-2)+INDEX($E:$E,ROW()-1)),"")</f>
        <v/>
      </c>
      <c r="O37">
        <v>57</v>
      </c>
      <c r="P37" s="3">
        <v>5.2671690000000004E-3</v>
      </c>
    </row>
    <row r="38" spans="1:16" x14ac:dyDescent="0.35">
      <c r="A38">
        <v>1</v>
      </c>
      <c r="B38">
        <v>40</v>
      </c>
      <c r="C38">
        <v>500</v>
      </c>
      <c r="D38">
        <v>2</v>
      </c>
      <c r="E38">
        <v>23341.153010000002</v>
      </c>
      <c r="F38">
        <v>6216.2027109999999</v>
      </c>
      <c r="G38">
        <v>6630.5292060000002</v>
      </c>
      <c r="H38">
        <v>6433.0575959999996</v>
      </c>
      <c r="I38">
        <v>2334.9811009999999</v>
      </c>
      <c r="J38">
        <v>635.74997919999998</v>
      </c>
      <c r="K38">
        <v>1090.6324119999999</v>
      </c>
      <c r="L38">
        <v>5</v>
      </c>
      <c r="M38" s="3">
        <v>0.56676183099999999</v>
      </c>
      <c r="N38" s="3" t="str" cm="1">
        <f t="array" ref="N38">IF($D38=3,(INDEX($E:$E,ROW()-2)+INDEX($E:$E,ROW()-1)-$E38)/(INDEX($E:$E,ROW()-2)+INDEX($E:$E,ROW()-1)),"")</f>
        <v/>
      </c>
      <c r="O38">
        <v>22</v>
      </c>
      <c r="P38" s="3">
        <v>3.5818199999999999E-3</v>
      </c>
    </row>
    <row r="39" spans="1:16" x14ac:dyDescent="0.35">
      <c r="A39">
        <v>1</v>
      </c>
      <c r="B39">
        <v>40</v>
      </c>
      <c r="C39">
        <v>500</v>
      </c>
      <c r="D39">
        <v>3</v>
      </c>
      <c r="E39">
        <v>33615.389340000002</v>
      </c>
      <c r="F39">
        <v>9384.8091839999997</v>
      </c>
      <c r="G39">
        <v>9114.6718130000008</v>
      </c>
      <c r="H39">
        <v>8143.8760339999999</v>
      </c>
      <c r="I39">
        <v>5149.6937799999996</v>
      </c>
      <c r="J39">
        <v>635.74997919999998</v>
      </c>
      <c r="K39">
        <v>1186.5885479999999</v>
      </c>
      <c r="L39">
        <v>6</v>
      </c>
      <c r="M39" s="3">
        <v>0.717487451</v>
      </c>
      <c r="N39" s="3" cm="1">
        <f t="array" ref="N39">IF($D39=3,(INDEX($E:$E,ROW()-2)+INDEX($E:$E,ROW()-1)-$E39)/(INDEX($E:$E,ROW()-2)+INDEX($E:$E,ROW()-1)),"")</f>
        <v>0.28537007414566007</v>
      </c>
      <c r="O39">
        <v>32</v>
      </c>
      <c r="P39" s="3">
        <v>6.1456200000000001E-3</v>
      </c>
    </row>
    <row r="40" spans="1:16" x14ac:dyDescent="0.35">
      <c r="A40">
        <v>1</v>
      </c>
      <c r="B40">
        <v>40</v>
      </c>
      <c r="C40">
        <v>1000</v>
      </c>
      <c r="D40">
        <v>1</v>
      </c>
      <c r="E40">
        <v>23401.140019999999</v>
      </c>
      <c r="F40">
        <v>5032.2684250000002</v>
      </c>
      <c r="G40">
        <v>7390.7413079999997</v>
      </c>
      <c r="H40">
        <v>7258.1515380000001</v>
      </c>
      <c r="I40">
        <v>2126.413677</v>
      </c>
      <c r="J40">
        <v>635.74997919999998</v>
      </c>
      <c r="K40">
        <v>957.81509210000002</v>
      </c>
      <c r="L40">
        <v>4</v>
      </c>
      <c r="M40" s="3">
        <v>0.63945382100000003</v>
      </c>
      <c r="N40" s="3" t="str" cm="1">
        <f t="array" ref="N40">IF($D40=3,(INDEX($E:$E,ROW()-2)+INDEX($E:$E,ROW()-1)-$E40)/(INDEX($E:$E,ROW()-2)+INDEX($E:$E,ROW()-1)),"")</f>
        <v/>
      </c>
      <c r="O40">
        <v>31</v>
      </c>
      <c r="P40" s="3">
        <v>9.8966409999999994E-3</v>
      </c>
    </row>
    <row r="41" spans="1:16" x14ac:dyDescent="0.35">
      <c r="A41">
        <v>1</v>
      </c>
      <c r="B41">
        <v>40</v>
      </c>
      <c r="C41">
        <v>1000</v>
      </c>
      <c r="D41">
        <v>2</v>
      </c>
      <c r="E41">
        <v>23215.344850000001</v>
      </c>
      <c r="F41">
        <v>4917.4104630000002</v>
      </c>
      <c r="G41">
        <v>7465.9526390000001</v>
      </c>
      <c r="H41">
        <v>7189.3576569999996</v>
      </c>
      <c r="I41">
        <v>2049.4943819999999</v>
      </c>
      <c r="J41">
        <v>635.74997919999998</v>
      </c>
      <c r="K41">
        <v>957.379729</v>
      </c>
      <c r="L41">
        <v>4</v>
      </c>
      <c r="M41" s="3">
        <v>0.63339297900000002</v>
      </c>
      <c r="N41" s="3" t="str" cm="1">
        <f t="array" ref="N41">IF($D41=3,(INDEX($E:$E,ROW()-2)+INDEX($E:$E,ROW()-1)-$E41)/(INDEX($E:$E,ROW()-2)+INDEX($E:$E,ROW()-1)),"")</f>
        <v/>
      </c>
      <c r="O41">
        <v>29</v>
      </c>
      <c r="P41" s="3">
        <v>9.7133580000000001E-3</v>
      </c>
    </row>
    <row r="42" spans="1:16" x14ac:dyDescent="0.35">
      <c r="A42">
        <v>1</v>
      </c>
      <c r="B42">
        <v>40</v>
      </c>
      <c r="C42">
        <v>1000</v>
      </c>
      <c r="D42">
        <v>3</v>
      </c>
      <c r="E42">
        <v>32141.228780000001</v>
      </c>
      <c r="F42">
        <v>6710.7495129999998</v>
      </c>
      <c r="G42">
        <v>10432.65869</v>
      </c>
      <c r="H42">
        <v>8543.4583180000009</v>
      </c>
      <c r="I42">
        <v>4730.0228129999996</v>
      </c>
      <c r="J42">
        <v>635.74997919999998</v>
      </c>
      <c r="K42">
        <v>1088.5894699999999</v>
      </c>
      <c r="L42">
        <v>5</v>
      </c>
      <c r="M42" s="3">
        <v>0.75269123699999996</v>
      </c>
      <c r="N42" s="3" cm="1">
        <f t="array" ref="N42">IF($D42=3,(INDEX($E:$E,ROW()-2)+INDEX($E:$E,ROW()-1)-$E42)/(INDEX($E:$E,ROW()-2)+INDEX($E:$E,ROW()-1)),"")</f>
        <v>0.3105179665598411</v>
      </c>
      <c r="O42">
        <v>44</v>
      </c>
      <c r="P42" s="3">
        <v>9.6951769999999993E-3</v>
      </c>
    </row>
    <row r="43" spans="1:16" x14ac:dyDescent="0.35">
      <c r="A43">
        <v>1</v>
      </c>
      <c r="B43">
        <v>40</v>
      </c>
      <c r="C43">
        <v>1000</v>
      </c>
      <c r="D43">
        <v>1</v>
      </c>
      <c r="E43">
        <v>25090.864959999999</v>
      </c>
      <c r="F43">
        <v>5329.0009060000002</v>
      </c>
      <c r="G43">
        <v>8480.0473910000001</v>
      </c>
      <c r="H43">
        <v>7977.5184099999997</v>
      </c>
      <c r="I43">
        <v>1840.6831970000001</v>
      </c>
      <c r="J43">
        <v>635.74997919999998</v>
      </c>
      <c r="K43">
        <v>827.86507519999998</v>
      </c>
      <c r="L43">
        <v>3</v>
      </c>
      <c r="M43" s="3">
        <v>0.70283110000000004</v>
      </c>
      <c r="N43" s="3" t="str" cm="1">
        <f t="array" ref="N43">IF($D43=3,(INDEX($E:$E,ROW()-2)+INDEX($E:$E,ROW()-1)-$E43)/(INDEX($E:$E,ROW()-2)+INDEX($E:$E,ROW()-1)),"")</f>
        <v/>
      </c>
      <c r="O43">
        <v>35</v>
      </c>
      <c r="P43" s="3">
        <v>9.7233230000000007E-3</v>
      </c>
    </row>
    <row r="44" spans="1:16" x14ac:dyDescent="0.35">
      <c r="A44">
        <v>1</v>
      </c>
      <c r="B44">
        <v>40</v>
      </c>
      <c r="C44">
        <v>1000</v>
      </c>
      <c r="D44">
        <v>2</v>
      </c>
      <c r="E44">
        <v>24744.362720000001</v>
      </c>
      <c r="F44">
        <v>6446.427901</v>
      </c>
      <c r="G44">
        <v>7465.9526390000001</v>
      </c>
      <c r="H44">
        <v>7189.3576569999996</v>
      </c>
      <c r="I44">
        <v>2049.4945349999998</v>
      </c>
      <c r="J44">
        <v>635.74997919999998</v>
      </c>
      <c r="K44">
        <v>957.38000969999996</v>
      </c>
      <c r="L44">
        <v>4</v>
      </c>
      <c r="M44" s="3">
        <v>0.63339297900000002</v>
      </c>
      <c r="N44" s="3" t="str" cm="1">
        <f t="array" ref="N44">IF($D44=3,(INDEX($E:$E,ROW()-2)+INDEX($E:$E,ROW()-1)-$E44)/(INDEX($E:$E,ROW()-2)+INDEX($E:$E,ROW()-1)),"")</f>
        <v/>
      </c>
      <c r="O44">
        <v>23</v>
      </c>
      <c r="P44" s="3">
        <v>9.1130369999999992E-3</v>
      </c>
    </row>
    <row r="45" spans="1:16" x14ac:dyDescent="0.35">
      <c r="A45">
        <v>1</v>
      </c>
      <c r="B45">
        <v>40</v>
      </c>
      <c r="C45">
        <v>1000</v>
      </c>
      <c r="D45">
        <v>3</v>
      </c>
      <c r="E45">
        <v>35042.744980000003</v>
      </c>
      <c r="F45">
        <v>9623.7300190000005</v>
      </c>
      <c r="G45">
        <v>10461.98156</v>
      </c>
      <c r="H45">
        <v>8493.6963680000008</v>
      </c>
      <c r="I45">
        <v>4738.3447889999998</v>
      </c>
      <c r="J45">
        <v>635.74997919999998</v>
      </c>
      <c r="K45">
        <v>1089.242258</v>
      </c>
      <c r="L45">
        <v>5</v>
      </c>
      <c r="M45" s="3">
        <v>0.74830713599999998</v>
      </c>
      <c r="N45" s="3" cm="1">
        <f t="array" ref="N45">IF($D45=3,(INDEX($E:$E,ROW()-2)+INDEX($E:$E,ROW()-1)-$E45)/(INDEX($E:$E,ROW()-2)+INDEX($E:$E,ROW()-1)),"")</f>
        <v>0.29682783421769238</v>
      </c>
      <c r="O45">
        <v>78</v>
      </c>
      <c r="P45" s="3">
        <v>4.8288740000000004E-3</v>
      </c>
    </row>
    <row r="46" spans="1:16" x14ac:dyDescent="0.35">
      <c r="A46">
        <v>1</v>
      </c>
      <c r="B46">
        <v>40</v>
      </c>
      <c r="C46">
        <v>1000</v>
      </c>
      <c r="D46">
        <v>1</v>
      </c>
      <c r="E46">
        <v>27583.175520000001</v>
      </c>
      <c r="F46">
        <v>6583.3637829999998</v>
      </c>
      <c r="G46">
        <v>9195.6472950000007</v>
      </c>
      <c r="H46">
        <v>8542.3384970000006</v>
      </c>
      <c r="I46">
        <v>1816.942734</v>
      </c>
      <c r="J46">
        <v>635.74997919999998</v>
      </c>
      <c r="K46">
        <v>809.13322719999996</v>
      </c>
      <c r="L46">
        <v>3</v>
      </c>
      <c r="M46" s="3">
        <v>0.75259257999999996</v>
      </c>
      <c r="N46" s="3" t="str" cm="1">
        <f t="array" ref="N46">IF($D46=3,(INDEX($E:$E,ROW()-2)+INDEX($E:$E,ROW()-1)-$E46)/(INDEX($E:$E,ROW()-2)+INDEX($E:$E,ROW()-1)),"")</f>
        <v/>
      </c>
      <c r="O46">
        <v>52</v>
      </c>
      <c r="P46" s="3">
        <v>2.3472599999999999E-3</v>
      </c>
    </row>
    <row r="47" spans="1:16" x14ac:dyDescent="0.35">
      <c r="A47">
        <v>1</v>
      </c>
      <c r="B47">
        <v>40</v>
      </c>
      <c r="C47">
        <v>1000</v>
      </c>
      <c r="D47">
        <v>2</v>
      </c>
      <c r="E47">
        <v>27443.417969999999</v>
      </c>
      <c r="F47">
        <v>6492.724091</v>
      </c>
      <c r="G47">
        <v>9249.1063799999993</v>
      </c>
      <c r="H47">
        <v>8427.1876069999998</v>
      </c>
      <c r="I47">
        <v>1798.6109180000001</v>
      </c>
      <c r="J47">
        <v>635.74997919999998</v>
      </c>
      <c r="K47">
        <v>840.03899209999997</v>
      </c>
      <c r="L47">
        <v>3</v>
      </c>
      <c r="M47" s="3">
        <v>0.74244761699999995</v>
      </c>
      <c r="N47" s="3" t="str" cm="1">
        <f t="array" ref="N47">IF($D47=3,(INDEX($E:$E,ROW()-2)+INDEX($E:$E,ROW()-1)-$E47)/(INDEX($E:$E,ROW()-2)+INDEX($E:$E,ROW()-1)),"")</f>
        <v/>
      </c>
      <c r="O47">
        <v>89</v>
      </c>
      <c r="P47" s="3">
        <v>8.62453E-3</v>
      </c>
    </row>
    <row r="48" spans="1:16" x14ac:dyDescent="0.35">
      <c r="A48">
        <v>1</v>
      </c>
      <c r="B48">
        <v>40</v>
      </c>
      <c r="C48">
        <v>1000</v>
      </c>
      <c r="D48">
        <v>3</v>
      </c>
      <c r="E48">
        <v>39441.717360000002</v>
      </c>
      <c r="F48">
        <v>10909.38516</v>
      </c>
      <c r="G48">
        <v>12977.01317</v>
      </c>
      <c r="H48">
        <v>9789.3083079999997</v>
      </c>
      <c r="I48">
        <v>4174.6979879999999</v>
      </c>
      <c r="J48">
        <v>635.74997919999998</v>
      </c>
      <c r="K48">
        <v>955.56275419999997</v>
      </c>
      <c r="L48">
        <v>4</v>
      </c>
      <c r="M48" s="3">
        <v>0.86245245299999995</v>
      </c>
      <c r="N48" s="3" cm="1">
        <f t="array" ref="N48">IF($D48=3,(INDEX($E:$E,ROW()-2)+INDEX($E:$E,ROW()-1)-$E48)/(INDEX($E:$E,ROW()-2)+INDEX($E:$E,ROW()-1)),"")</f>
        <v>0.28322444006700581</v>
      </c>
      <c r="O48">
        <v>211</v>
      </c>
      <c r="P48" s="3">
        <v>6.4206009999999997E-3</v>
      </c>
    </row>
    <row r="49" spans="1:16" x14ac:dyDescent="0.35">
      <c r="A49">
        <v>1</v>
      </c>
      <c r="B49">
        <v>40</v>
      </c>
      <c r="C49">
        <v>2000</v>
      </c>
      <c r="D49">
        <v>1</v>
      </c>
      <c r="E49">
        <v>27091.517260000001</v>
      </c>
      <c r="F49">
        <v>7466.3378869999997</v>
      </c>
      <c r="G49">
        <v>8379.8268019999996</v>
      </c>
      <c r="H49">
        <v>7953.7598449999996</v>
      </c>
      <c r="I49">
        <v>1833.4714939999999</v>
      </c>
      <c r="J49">
        <v>635.74997919999998</v>
      </c>
      <c r="K49">
        <v>822.37124960000006</v>
      </c>
      <c r="L49">
        <v>3</v>
      </c>
      <c r="M49" s="3">
        <v>0.70073793500000003</v>
      </c>
      <c r="N49" s="3" t="str" cm="1">
        <f t="array" ref="N49">IF($D49=3,(INDEX($E:$E,ROW()-2)+INDEX($E:$E,ROW()-1)-$E49)/(INDEX($E:$E,ROW()-2)+INDEX($E:$E,ROW()-1)),"")</f>
        <v/>
      </c>
      <c r="O49">
        <v>82</v>
      </c>
      <c r="P49" s="3">
        <v>9.8917740000000007E-3</v>
      </c>
    </row>
    <row r="50" spans="1:16" x14ac:dyDescent="0.35">
      <c r="A50">
        <v>1</v>
      </c>
      <c r="B50">
        <v>40</v>
      </c>
      <c r="C50">
        <v>2000</v>
      </c>
      <c r="D50">
        <v>2</v>
      </c>
      <c r="E50">
        <v>26562.3544</v>
      </c>
      <c r="F50">
        <v>5172.7839899999999</v>
      </c>
      <c r="G50">
        <v>10011.00167</v>
      </c>
      <c r="H50">
        <v>8581.3514560000003</v>
      </c>
      <c r="I50">
        <v>1472.7608990000001</v>
      </c>
      <c r="J50">
        <v>635.74997919999998</v>
      </c>
      <c r="K50">
        <v>688.70640490000005</v>
      </c>
      <c r="L50">
        <v>2</v>
      </c>
      <c r="M50" s="3">
        <v>0.75602967899999995</v>
      </c>
      <c r="N50" s="3" t="str" cm="1">
        <f t="array" ref="N50">IF($D50=3,(INDEX($E:$E,ROW()-2)+INDEX($E:$E,ROW()-1)-$E50)/(INDEX($E:$E,ROW()-2)+INDEX($E:$E,ROW()-1)),"")</f>
        <v/>
      </c>
      <c r="O50">
        <v>32</v>
      </c>
      <c r="P50" s="3">
        <v>5.5803509999999999E-3</v>
      </c>
    </row>
    <row r="51" spans="1:16" x14ac:dyDescent="0.35">
      <c r="A51">
        <v>1</v>
      </c>
      <c r="B51">
        <v>40</v>
      </c>
      <c r="C51">
        <v>2000</v>
      </c>
      <c r="D51">
        <v>3</v>
      </c>
      <c r="E51">
        <v>37485.53413</v>
      </c>
      <c r="F51">
        <v>8216.2214810000005</v>
      </c>
      <c r="G51">
        <v>14376.393679999999</v>
      </c>
      <c r="H51">
        <v>9823.4707369999996</v>
      </c>
      <c r="I51">
        <v>3608.0779470000002</v>
      </c>
      <c r="J51">
        <v>635.74997919999998</v>
      </c>
      <c r="K51">
        <v>825.62029930000006</v>
      </c>
      <c r="L51">
        <v>3</v>
      </c>
      <c r="M51" s="3">
        <v>0.86546221300000004</v>
      </c>
      <c r="N51" s="3" cm="1">
        <f t="array" ref="N51">IF($D51=3,(INDEX($E:$E,ROW()-2)+INDEX($E:$E,ROW()-1)-$E51)/(INDEX($E:$E,ROW()-2)+INDEX($E:$E,ROW()-1)),"")</f>
        <v>0.30134521572753176</v>
      </c>
      <c r="O51">
        <v>59</v>
      </c>
      <c r="P51" s="3">
        <v>8.9506210000000006E-3</v>
      </c>
    </row>
    <row r="52" spans="1:16" x14ac:dyDescent="0.35">
      <c r="A52">
        <v>1</v>
      </c>
      <c r="B52">
        <v>40</v>
      </c>
      <c r="C52">
        <v>2000</v>
      </c>
      <c r="D52">
        <v>1</v>
      </c>
      <c r="E52">
        <v>29092.904490000001</v>
      </c>
      <c r="F52">
        <v>7224.1228879999999</v>
      </c>
      <c r="G52">
        <v>10475.726650000001</v>
      </c>
      <c r="H52">
        <v>8562.3196520000001</v>
      </c>
      <c r="I52">
        <v>1510.2169960000001</v>
      </c>
      <c r="J52">
        <v>635.74997919999998</v>
      </c>
      <c r="K52">
        <v>684.76831730000004</v>
      </c>
      <c r="L52">
        <v>2</v>
      </c>
      <c r="M52" s="3">
        <v>0.75435294900000005</v>
      </c>
      <c r="N52" s="3" t="str" cm="1">
        <f t="array" ref="N52">IF($D52=3,(INDEX($E:$E,ROW()-2)+INDEX($E:$E,ROW()-1)-$E52)/(INDEX($E:$E,ROW()-2)+INDEX($E:$E,ROW()-1)),"")</f>
        <v/>
      </c>
      <c r="O52">
        <v>46</v>
      </c>
      <c r="P52" s="3">
        <v>7.8356400000000005E-4</v>
      </c>
    </row>
    <row r="53" spans="1:16" x14ac:dyDescent="0.35">
      <c r="A53">
        <v>1</v>
      </c>
      <c r="B53">
        <v>40</v>
      </c>
      <c r="C53">
        <v>2000</v>
      </c>
      <c r="D53">
        <v>2</v>
      </c>
      <c r="E53">
        <v>28459.28285</v>
      </c>
      <c r="F53">
        <v>7057.1843580000004</v>
      </c>
      <c r="G53">
        <v>9935.9857420000008</v>
      </c>
      <c r="H53">
        <v>8649.1929660000005</v>
      </c>
      <c r="I53">
        <v>1487.2044020000001</v>
      </c>
      <c r="J53">
        <v>635.74997919999998</v>
      </c>
      <c r="K53">
        <v>693.96540370000002</v>
      </c>
      <c r="L53">
        <v>2</v>
      </c>
      <c r="M53" s="3">
        <v>0.762006615</v>
      </c>
      <c r="N53" s="3" t="str" cm="1">
        <f t="array" ref="N53">IF($D53=3,(INDEX($E:$E,ROW()-2)+INDEX($E:$E,ROW()-1)-$E53)/(INDEX($E:$E,ROW()-2)+INDEX($E:$E,ROW()-1)),"")</f>
        <v/>
      </c>
      <c r="O53">
        <v>20</v>
      </c>
      <c r="P53" s="3">
        <v>9.9726840000000008E-3</v>
      </c>
    </row>
    <row r="54" spans="1:16" x14ac:dyDescent="0.35">
      <c r="A54">
        <v>1</v>
      </c>
      <c r="B54">
        <v>40</v>
      </c>
      <c r="C54">
        <v>2000</v>
      </c>
      <c r="D54">
        <v>3</v>
      </c>
      <c r="E54">
        <v>40818.302860000003</v>
      </c>
      <c r="F54">
        <v>11752.112709999999</v>
      </c>
      <c r="G54">
        <v>14191.54038</v>
      </c>
      <c r="H54">
        <v>9844.2275079999999</v>
      </c>
      <c r="I54">
        <v>3575.9132020000002</v>
      </c>
      <c r="J54">
        <v>635.74997919999998</v>
      </c>
      <c r="K54">
        <v>818.75908460000005</v>
      </c>
      <c r="L54">
        <v>3</v>
      </c>
      <c r="M54" s="3">
        <v>0.867290915</v>
      </c>
      <c r="N54" s="3" cm="1">
        <f t="array" ref="N54">IF($D54=3,(INDEX($E:$E,ROW()-2)+INDEX($E:$E,ROW()-1)-$E54)/(INDEX($E:$E,ROW()-2)+INDEX($E:$E,ROW()-1)),"")</f>
        <v>0.29076018225235362</v>
      </c>
      <c r="O54">
        <v>35</v>
      </c>
      <c r="P54" s="3">
        <v>5.680895E-3</v>
      </c>
    </row>
    <row r="55" spans="1:16" x14ac:dyDescent="0.35">
      <c r="A55">
        <v>1</v>
      </c>
      <c r="B55">
        <v>40</v>
      </c>
      <c r="C55">
        <v>2000</v>
      </c>
      <c r="D55">
        <v>1</v>
      </c>
      <c r="E55">
        <v>32457.164260000001</v>
      </c>
      <c r="F55">
        <v>9511.3373850000007</v>
      </c>
      <c r="G55">
        <v>11097.65674</v>
      </c>
      <c r="H55">
        <v>8994.5548290000006</v>
      </c>
      <c r="I55">
        <v>1525.2001270000001</v>
      </c>
      <c r="J55">
        <v>635.74997919999998</v>
      </c>
      <c r="K55">
        <v>692.66519570000003</v>
      </c>
      <c r="L55">
        <v>2</v>
      </c>
      <c r="M55" s="3">
        <v>0.79243350300000004</v>
      </c>
      <c r="N55" s="3" t="str" cm="1">
        <f t="array" ref="N55">IF($D55=3,(INDEX($E:$E,ROW()-2)+INDEX($E:$E,ROW()-1)-$E55)/(INDEX($E:$E,ROW()-2)+INDEX($E:$E,ROW()-1)),"")</f>
        <v/>
      </c>
      <c r="O55">
        <v>61</v>
      </c>
      <c r="P55" s="3">
        <v>7.5015760000000003E-3</v>
      </c>
    </row>
    <row r="56" spans="1:16" x14ac:dyDescent="0.35">
      <c r="A56">
        <v>1</v>
      </c>
      <c r="B56">
        <v>40</v>
      </c>
      <c r="C56">
        <v>2000</v>
      </c>
      <c r="D56">
        <v>2</v>
      </c>
      <c r="E56">
        <v>31504.00605</v>
      </c>
      <c r="F56">
        <v>9273.117956</v>
      </c>
      <c r="G56">
        <v>10410.8289</v>
      </c>
      <c r="H56">
        <v>9003.0515950000008</v>
      </c>
      <c r="I56">
        <v>1487.2198100000001</v>
      </c>
      <c r="J56">
        <v>635.74997919999998</v>
      </c>
      <c r="K56">
        <v>694.03781419999996</v>
      </c>
      <c r="L56">
        <v>2</v>
      </c>
      <c r="M56" s="3">
        <v>0.79318208099999998</v>
      </c>
      <c r="N56" s="3" t="str" cm="1">
        <f t="array" ref="N56">IF($D56=3,(INDEX($E:$E,ROW()-2)+INDEX($E:$E,ROW()-1)-$E56)/(INDEX($E:$E,ROW()-2)+INDEX($E:$E,ROW()-1)),"")</f>
        <v/>
      </c>
      <c r="O56">
        <v>101</v>
      </c>
      <c r="P56" s="3">
        <v>1.6567629999999999E-3</v>
      </c>
    </row>
    <row r="57" spans="1:16" x14ac:dyDescent="0.35">
      <c r="A57">
        <v>1</v>
      </c>
      <c r="B57">
        <v>40</v>
      </c>
      <c r="C57">
        <v>2000</v>
      </c>
      <c r="D57">
        <v>3</v>
      </c>
      <c r="E57">
        <v>46540.866529999999</v>
      </c>
      <c r="F57">
        <v>15270.214120000001</v>
      </c>
      <c r="G57">
        <v>15796.271989999999</v>
      </c>
      <c r="H57">
        <v>10427.693859999999</v>
      </c>
      <c r="I57">
        <v>3589.8065999999999</v>
      </c>
      <c r="J57">
        <v>635.74997919999998</v>
      </c>
      <c r="K57">
        <v>821.12999200000002</v>
      </c>
      <c r="L57">
        <v>3</v>
      </c>
      <c r="M57" s="3">
        <v>0.91869515899999998</v>
      </c>
      <c r="N57" s="3" cm="1">
        <f t="array" ref="N57">IF($D57=3,(INDEX($E:$E,ROW()-2)+INDEX($E:$E,ROW()-1)-$E57)/(INDEX($E:$E,ROW()-2)+INDEX($E:$E,ROW()-1)),"")</f>
        <v>0.2723574896389353</v>
      </c>
      <c r="O57">
        <v>83</v>
      </c>
      <c r="P57" s="3">
        <v>3.7221709999999998E-3</v>
      </c>
    </row>
    <row r="58" spans="1:16" x14ac:dyDescent="0.35">
      <c r="A58">
        <v>1</v>
      </c>
      <c r="B58">
        <v>70</v>
      </c>
      <c r="C58">
        <v>500</v>
      </c>
      <c r="D58">
        <v>1</v>
      </c>
      <c r="E58">
        <v>20292.69238</v>
      </c>
      <c r="F58">
        <v>3747.7189539999999</v>
      </c>
      <c r="G58">
        <v>6000.9714160000003</v>
      </c>
      <c r="H58">
        <v>6093.9732729999996</v>
      </c>
      <c r="I58">
        <v>2621.4455429999998</v>
      </c>
      <c r="J58">
        <v>635.74997919999998</v>
      </c>
      <c r="K58">
        <v>1192.833214</v>
      </c>
      <c r="L58">
        <v>6</v>
      </c>
      <c r="M58" s="3">
        <v>0.39939455899999998</v>
      </c>
      <c r="N58" s="3" t="str" cm="1">
        <f t="array" ref="N58">IF($D58=3,(INDEX($E:$E,ROW()-2)+INDEX($E:$E,ROW()-1)-$E58)/(INDEX($E:$E,ROW()-2)+INDEX($E:$E,ROW()-1)),"")</f>
        <v/>
      </c>
      <c r="O58">
        <v>28</v>
      </c>
      <c r="P58" s="3">
        <v>5.4692889999999996E-3</v>
      </c>
    </row>
    <row r="59" spans="1:16" x14ac:dyDescent="0.35">
      <c r="A59">
        <v>1</v>
      </c>
      <c r="B59">
        <v>70</v>
      </c>
      <c r="C59">
        <v>500</v>
      </c>
      <c r="D59">
        <v>2</v>
      </c>
      <c r="E59">
        <v>19983.665290000001</v>
      </c>
      <c r="F59">
        <v>3732.5829600000002</v>
      </c>
      <c r="G59">
        <v>5891.4141250000002</v>
      </c>
      <c r="H59">
        <v>5982.4468500000003</v>
      </c>
      <c r="I59">
        <v>2552.614716</v>
      </c>
      <c r="J59">
        <v>635.74997919999998</v>
      </c>
      <c r="K59">
        <v>1188.856659</v>
      </c>
      <c r="L59">
        <v>6</v>
      </c>
      <c r="M59" s="3">
        <v>0.392085199</v>
      </c>
      <c r="N59" s="3" t="str" cm="1">
        <f t="array" ref="N59">IF($D59=3,(INDEX($E:$E,ROW()-2)+INDEX($E:$E,ROW()-1)-$E59)/(INDEX($E:$E,ROW()-2)+INDEX($E:$E,ROW()-1)),"")</f>
        <v/>
      </c>
      <c r="O59">
        <v>19</v>
      </c>
      <c r="P59" s="3">
        <v>9.7777709999999993E-3</v>
      </c>
    </row>
    <row r="60" spans="1:16" x14ac:dyDescent="0.35">
      <c r="A60">
        <v>1</v>
      </c>
      <c r="B60">
        <v>70</v>
      </c>
      <c r="C60">
        <v>500</v>
      </c>
      <c r="D60">
        <v>3</v>
      </c>
      <c r="E60">
        <v>28176.38191</v>
      </c>
      <c r="F60">
        <v>4021.2864180000001</v>
      </c>
      <c r="G60">
        <v>8538.8475460000009</v>
      </c>
      <c r="H60">
        <v>8617.2139989999996</v>
      </c>
      <c r="I60">
        <v>5171.1374420000002</v>
      </c>
      <c r="J60">
        <v>635.74997919999998</v>
      </c>
      <c r="K60">
        <v>1192.146522</v>
      </c>
      <c r="L60">
        <v>6</v>
      </c>
      <c r="M60" s="3">
        <v>0.56476591499999995</v>
      </c>
      <c r="N60" s="3" cm="1">
        <f t="array" ref="N60">IF($D60=3,(INDEX($E:$E,ROW()-2)+INDEX($E:$E,ROW()-1)-$E60)/(INDEX($E:$E,ROW()-2)+INDEX($E:$E,ROW()-1)),"")</f>
        <v>0.30042378357893845</v>
      </c>
      <c r="O60">
        <v>47</v>
      </c>
      <c r="P60" s="3">
        <v>9.585026E-3</v>
      </c>
    </row>
    <row r="61" spans="1:16" x14ac:dyDescent="0.35">
      <c r="A61">
        <v>1</v>
      </c>
      <c r="B61">
        <v>70</v>
      </c>
      <c r="C61">
        <v>500</v>
      </c>
      <c r="D61">
        <v>1</v>
      </c>
      <c r="E61">
        <v>21534.28962</v>
      </c>
      <c r="F61">
        <v>4195.5375960000001</v>
      </c>
      <c r="G61">
        <v>6573.2097320000003</v>
      </c>
      <c r="H61">
        <v>6638.6611560000001</v>
      </c>
      <c r="I61">
        <v>2401.2240339999998</v>
      </c>
      <c r="J61">
        <v>635.74997919999998</v>
      </c>
      <c r="K61">
        <v>1089.9071240000001</v>
      </c>
      <c r="L61">
        <v>5</v>
      </c>
      <c r="M61" s="3">
        <v>0.435093006</v>
      </c>
      <c r="N61" s="3" t="str" cm="1">
        <f t="array" ref="N61">IF($D61=3,(INDEX($E:$E,ROW()-2)+INDEX($E:$E,ROW()-1)-$E61)/(INDEX($E:$E,ROW()-2)+INDEX($E:$E,ROW()-1)),"")</f>
        <v/>
      </c>
      <c r="O61">
        <v>29</v>
      </c>
      <c r="P61" s="3">
        <v>9.9560280000000004E-3</v>
      </c>
    </row>
    <row r="62" spans="1:16" x14ac:dyDescent="0.35">
      <c r="A62">
        <v>1</v>
      </c>
      <c r="B62">
        <v>70</v>
      </c>
      <c r="C62">
        <v>500</v>
      </c>
      <c r="D62">
        <v>2</v>
      </c>
      <c r="E62">
        <v>21285.241890000001</v>
      </c>
      <c r="F62">
        <v>4901.7803599999997</v>
      </c>
      <c r="G62">
        <v>5959.4906609999998</v>
      </c>
      <c r="H62">
        <v>6038.1961540000002</v>
      </c>
      <c r="I62">
        <v>2559.5502590000001</v>
      </c>
      <c r="J62">
        <v>635.74997919999998</v>
      </c>
      <c r="K62">
        <v>1190.474479</v>
      </c>
      <c r="L62">
        <v>6</v>
      </c>
      <c r="M62" s="3">
        <v>0.39573896800000002</v>
      </c>
      <c r="N62" s="3" t="str" cm="1">
        <f t="array" ref="N62">IF($D62=3,(INDEX($E:$E,ROW()-2)+INDEX($E:$E,ROW()-1)-$E62)/(INDEX($E:$E,ROW()-2)+INDEX($E:$E,ROW()-1)),"")</f>
        <v/>
      </c>
      <c r="O62">
        <v>22</v>
      </c>
      <c r="P62" s="3">
        <v>9.9971950000000004E-3</v>
      </c>
    </row>
    <row r="63" spans="1:16" x14ac:dyDescent="0.35">
      <c r="A63">
        <v>1</v>
      </c>
      <c r="B63">
        <v>70</v>
      </c>
      <c r="C63">
        <v>500</v>
      </c>
      <c r="D63">
        <v>3</v>
      </c>
      <c r="E63">
        <v>29866.753290000001</v>
      </c>
      <c r="F63">
        <v>5722.6662489999999</v>
      </c>
      <c r="G63">
        <v>8564.0517839999993</v>
      </c>
      <c r="H63">
        <v>8621.2394769999992</v>
      </c>
      <c r="I63">
        <v>5138.8781349999999</v>
      </c>
      <c r="J63">
        <v>635.74997919999998</v>
      </c>
      <c r="K63">
        <v>1184.167672</v>
      </c>
      <c r="L63">
        <v>6</v>
      </c>
      <c r="M63" s="3">
        <v>0.56502974100000003</v>
      </c>
      <c r="N63" s="3" cm="1">
        <f t="array" ref="N63">IF($D63=3,(INDEX($E:$E,ROW()-2)+INDEX($E:$E,ROW()-1)-$E63)/(INDEX($E:$E,ROW()-2)+INDEX($E:$E,ROW()-1)),"")</f>
        <v>0.30249696255959807</v>
      </c>
      <c r="O63">
        <v>40</v>
      </c>
      <c r="P63" s="3">
        <v>5.688144E-3</v>
      </c>
    </row>
    <row r="64" spans="1:16" x14ac:dyDescent="0.35">
      <c r="A64">
        <v>1</v>
      </c>
      <c r="B64">
        <v>70</v>
      </c>
      <c r="C64">
        <v>500</v>
      </c>
      <c r="D64">
        <v>1</v>
      </c>
      <c r="E64">
        <v>23555.225279999999</v>
      </c>
      <c r="F64">
        <v>5317.2894759999999</v>
      </c>
      <c r="G64">
        <v>7234.6008199999997</v>
      </c>
      <c r="H64">
        <v>7285.5852519999999</v>
      </c>
      <c r="I64">
        <v>2125.1244270000002</v>
      </c>
      <c r="J64">
        <v>635.74997919999998</v>
      </c>
      <c r="K64">
        <v>956.87532290000001</v>
      </c>
      <c r="L64">
        <v>4</v>
      </c>
      <c r="M64" s="3">
        <v>0.47749193899999998</v>
      </c>
      <c r="N64" s="3" t="str" cm="1">
        <f t="array" ref="N64">IF($D64=3,(INDEX($E:$E,ROW()-2)+INDEX($E:$E,ROW()-1)-$E64)/(INDEX($E:$E,ROW()-2)+INDEX($E:$E,ROW()-1)),"")</f>
        <v/>
      </c>
      <c r="O64">
        <v>47</v>
      </c>
      <c r="P64" s="3">
        <v>4.1655219999999996E-3</v>
      </c>
    </row>
    <row r="65" spans="1:16" x14ac:dyDescent="0.35">
      <c r="A65">
        <v>1</v>
      </c>
      <c r="B65">
        <v>70</v>
      </c>
      <c r="C65">
        <v>500</v>
      </c>
      <c r="D65">
        <v>2</v>
      </c>
      <c r="E65">
        <v>23223.140889999999</v>
      </c>
      <c r="F65">
        <v>6124.3931490000004</v>
      </c>
      <c r="G65">
        <v>6488.581948</v>
      </c>
      <c r="H65">
        <v>6547.3531940000003</v>
      </c>
      <c r="I65">
        <v>2336.243837</v>
      </c>
      <c r="J65">
        <v>635.74997919999998</v>
      </c>
      <c r="K65">
        <v>1090.8187840000001</v>
      </c>
      <c r="L65">
        <v>5</v>
      </c>
      <c r="M65" s="3">
        <v>0.42910874799999998</v>
      </c>
      <c r="N65" s="3" t="str" cm="1">
        <f t="array" ref="N65">IF($D65=3,(INDEX($E:$E,ROW()-2)+INDEX($E:$E,ROW()-1)-$E65)/(INDEX($E:$E,ROW()-2)+INDEX($E:$E,ROW()-1)),"")</f>
        <v/>
      </c>
      <c r="O65">
        <v>28</v>
      </c>
      <c r="P65" s="3">
        <v>3.7772029999999998E-3</v>
      </c>
    </row>
    <row r="66" spans="1:16" x14ac:dyDescent="0.35">
      <c r="A66">
        <v>1</v>
      </c>
      <c r="B66">
        <v>70</v>
      </c>
      <c r="C66">
        <v>500</v>
      </c>
      <c r="D66">
        <v>3</v>
      </c>
      <c r="E66">
        <v>33111.635430000002</v>
      </c>
      <c r="F66">
        <v>7939.7569039999998</v>
      </c>
      <c r="G66">
        <v>9512.3771049999996</v>
      </c>
      <c r="H66">
        <v>9217.2210460000006</v>
      </c>
      <c r="I66">
        <v>4719.1320180000002</v>
      </c>
      <c r="J66">
        <v>635.74997919999998</v>
      </c>
      <c r="K66">
        <v>1087.398377</v>
      </c>
      <c r="L66">
        <v>5</v>
      </c>
      <c r="M66" s="3">
        <v>0.60408993799999999</v>
      </c>
      <c r="N66" s="3" cm="1">
        <f t="array" ref="N66">IF($D66=3,(INDEX($E:$E,ROW()-2)+INDEX($E:$E,ROW()-1)-$E66)/(INDEX($E:$E,ROW()-2)+INDEX($E:$E,ROW()-1)),"")</f>
        <v>0.29215921501689324</v>
      </c>
      <c r="O66">
        <v>91</v>
      </c>
      <c r="P66" s="3">
        <v>4.7635209999999997E-3</v>
      </c>
    </row>
    <row r="67" spans="1:16" x14ac:dyDescent="0.35">
      <c r="A67">
        <v>1</v>
      </c>
      <c r="B67">
        <v>70</v>
      </c>
      <c r="C67">
        <v>1000</v>
      </c>
      <c r="D67">
        <v>1</v>
      </c>
      <c r="E67">
        <v>23180.816770000001</v>
      </c>
      <c r="F67">
        <v>5067.7663439999997</v>
      </c>
      <c r="G67">
        <v>7169.5689320000001</v>
      </c>
      <c r="H67">
        <v>7230.3260829999999</v>
      </c>
      <c r="I67">
        <v>2121.6010649999998</v>
      </c>
      <c r="J67">
        <v>635.74997919999998</v>
      </c>
      <c r="K67">
        <v>955.80436299999997</v>
      </c>
      <c r="L67">
        <v>4</v>
      </c>
      <c r="M67" s="3">
        <v>0.473870293</v>
      </c>
      <c r="N67" s="3" t="str" cm="1">
        <f t="array" ref="N67">IF($D67=3,(INDEX($E:$E,ROW()-2)+INDEX($E:$E,ROW()-1)-$E67)/(INDEX($E:$E,ROW()-2)+INDEX($E:$E,ROW()-1)),"")</f>
        <v/>
      </c>
      <c r="O67">
        <v>31</v>
      </c>
      <c r="P67" s="3">
        <v>9.6545439999999993E-3</v>
      </c>
    </row>
    <row r="68" spans="1:16" x14ac:dyDescent="0.35">
      <c r="A68">
        <v>1</v>
      </c>
      <c r="B68">
        <v>70</v>
      </c>
      <c r="C68">
        <v>1000</v>
      </c>
      <c r="D68">
        <v>2</v>
      </c>
      <c r="E68">
        <v>23087.80574</v>
      </c>
      <c r="F68">
        <v>4995.132063</v>
      </c>
      <c r="G68">
        <v>7211.8794289999996</v>
      </c>
      <c r="H68">
        <v>7243.774512</v>
      </c>
      <c r="I68">
        <v>2045.4655479999999</v>
      </c>
      <c r="J68">
        <v>635.74997919999998</v>
      </c>
      <c r="K68">
        <v>955.8042117</v>
      </c>
      <c r="L68">
        <v>4</v>
      </c>
      <c r="M68" s="3">
        <v>0.47475169299999997</v>
      </c>
      <c r="N68" s="3" t="str" cm="1">
        <f t="array" ref="N68">IF($D68=3,(INDEX($E:$E,ROW()-2)+INDEX($E:$E,ROW()-1)-$E68)/(INDEX($E:$E,ROW()-2)+INDEX($E:$E,ROW()-1)),"")</f>
        <v/>
      </c>
      <c r="O68">
        <v>58</v>
      </c>
      <c r="P68" s="3">
        <v>7.80432E-3</v>
      </c>
    </row>
    <row r="69" spans="1:16" x14ac:dyDescent="0.35">
      <c r="A69">
        <v>1</v>
      </c>
      <c r="B69">
        <v>70</v>
      </c>
      <c r="C69">
        <v>1000</v>
      </c>
      <c r="D69">
        <v>3</v>
      </c>
      <c r="E69">
        <v>31705.193190000002</v>
      </c>
      <c r="F69">
        <v>6660.9033719999998</v>
      </c>
      <c r="G69">
        <v>9406.7152850000002</v>
      </c>
      <c r="H69">
        <v>9168.1455440000009</v>
      </c>
      <c r="I69">
        <v>4743.092619</v>
      </c>
      <c r="J69">
        <v>635.74997919999998</v>
      </c>
      <c r="K69">
        <v>1090.5863870000001</v>
      </c>
      <c r="L69">
        <v>5</v>
      </c>
      <c r="M69" s="3">
        <v>0.60087356599999997</v>
      </c>
      <c r="N69" s="3" cm="1">
        <f t="array" ref="N69">IF($D69=3,(INDEX($E:$E,ROW()-2)+INDEX($E:$E,ROW()-1)-$E69)/(INDEX($E:$E,ROW()-2)+INDEX($E:$E,ROW()-1)),"")</f>
        <v>0.3147582212297852</v>
      </c>
      <c r="O69">
        <v>72</v>
      </c>
      <c r="P69" s="3">
        <v>7.7697740000000001E-3</v>
      </c>
    </row>
    <row r="70" spans="1:16" x14ac:dyDescent="0.35">
      <c r="A70">
        <v>1</v>
      </c>
      <c r="B70">
        <v>70</v>
      </c>
      <c r="C70">
        <v>1000</v>
      </c>
      <c r="D70">
        <v>1</v>
      </c>
      <c r="E70">
        <v>24827.064590000002</v>
      </c>
      <c r="F70">
        <v>5239.4574030000003</v>
      </c>
      <c r="G70">
        <v>8151.7218210000001</v>
      </c>
      <c r="H70">
        <v>8153.9740510000001</v>
      </c>
      <c r="I70">
        <v>1827.4029069999999</v>
      </c>
      <c r="J70">
        <v>635.74997919999998</v>
      </c>
      <c r="K70">
        <v>818.75842590000002</v>
      </c>
      <c r="L70">
        <v>3</v>
      </c>
      <c r="M70" s="3">
        <v>0.534405507</v>
      </c>
      <c r="N70" s="3" t="str" cm="1">
        <f t="array" ref="N70">IF($D70=3,(INDEX($E:$E,ROW()-2)+INDEX($E:$E,ROW()-1)-$E70)/(INDEX($E:$E,ROW()-2)+INDEX($E:$E,ROW()-1)),"")</f>
        <v/>
      </c>
      <c r="O70">
        <v>10</v>
      </c>
      <c r="P70" s="3">
        <v>9.8079129999999997E-3</v>
      </c>
    </row>
    <row r="71" spans="1:16" x14ac:dyDescent="0.35">
      <c r="A71">
        <v>1</v>
      </c>
      <c r="B71">
        <v>70</v>
      </c>
      <c r="C71">
        <v>1000</v>
      </c>
      <c r="D71">
        <v>2</v>
      </c>
      <c r="E71">
        <v>24678.178459999999</v>
      </c>
      <c r="F71">
        <v>6445.7369529999996</v>
      </c>
      <c r="G71">
        <v>7280.5565459999998</v>
      </c>
      <c r="H71">
        <v>7325.082222</v>
      </c>
      <c r="I71">
        <v>2040.0153909999999</v>
      </c>
      <c r="J71">
        <v>635.74997919999998</v>
      </c>
      <c r="K71">
        <v>951.03737049999995</v>
      </c>
      <c r="L71">
        <v>4</v>
      </c>
      <c r="M71" s="3">
        <v>0.48008054100000003</v>
      </c>
      <c r="N71" s="3" t="str" cm="1">
        <f t="array" ref="N71">IF($D71=3,(INDEX($E:$E,ROW()-2)+INDEX($E:$E,ROW()-1)-$E71)/(INDEX($E:$E,ROW()-2)+INDEX($E:$E,ROW()-1)),"")</f>
        <v/>
      </c>
      <c r="O71">
        <v>4</v>
      </c>
      <c r="P71" s="3">
        <v>4.4918559999999998E-3</v>
      </c>
    </row>
    <row r="72" spans="1:16" x14ac:dyDescent="0.35">
      <c r="A72">
        <v>1</v>
      </c>
      <c r="B72">
        <v>70</v>
      </c>
      <c r="C72">
        <v>1000</v>
      </c>
      <c r="D72">
        <v>3</v>
      </c>
      <c r="E72">
        <v>34273.22767</v>
      </c>
      <c r="F72">
        <v>7718.5654629999999</v>
      </c>
      <c r="G72">
        <v>10666.259620000001</v>
      </c>
      <c r="H72">
        <v>10113.200339999999</v>
      </c>
      <c r="I72">
        <v>4181.6526759999997</v>
      </c>
      <c r="J72">
        <v>635.74997919999998</v>
      </c>
      <c r="K72">
        <v>957.79958420000003</v>
      </c>
      <c r="L72">
        <v>4</v>
      </c>
      <c r="M72" s="3">
        <v>0.662811767</v>
      </c>
      <c r="N72" s="3" cm="1">
        <f t="array" ref="N72">IF($D72=3,(INDEX($E:$E,ROW()-2)+INDEX($E:$E,ROW()-1)-$E72)/(INDEX($E:$E,ROW()-2)+INDEX($E:$E,ROW()-1)),"")</f>
        <v>0.30768489237828323</v>
      </c>
      <c r="O72">
        <v>49</v>
      </c>
      <c r="P72" s="3">
        <v>3.8188459999999999E-3</v>
      </c>
    </row>
    <row r="73" spans="1:16" x14ac:dyDescent="0.35">
      <c r="A73">
        <v>1</v>
      </c>
      <c r="B73">
        <v>70</v>
      </c>
      <c r="C73">
        <v>1000</v>
      </c>
      <c r="D73">
        <v>1</v>
      </c>
      <c r="E73">
        <v>27361.364369999999</v>
      </c>
      <c r="F73">
        <v>6456.6731669999999</v>
      </c>
      <c r="G73">
        <v>8874.3592069999995</v>
      </c>
      <c r="H73">
        <v>8768.5091539999994</v>
      </c>
      <c r="I73">
        <v>1816.9416920000001</v>
      </c>
      <c r="J73">
        <v>635.74997919999998</v>
      </c>
      <c r="K73">
        <v>809.13117320000003</v>
      </c>
      <c r="L73">
        <v>3</v>
      </c>
      <c r="M73" s="3">
        <v>0.57468168900000005</v>
      </c>
      <c r="N73" s="3" t="str" cm="1">
        <f t="array" ref="N73">IF($D73=3,(INDEX($E:$E,ROW()-2)+INDEX($E:$E,ROW()-1)-$E73)/(INDEX($E:$E,ROW()-2)+INDEX($E:$E,ROW()-1)),"")</f>
        <v/>
      </c>
      <c r="O73">
        <v>59</v>
      </c>
      <c r="P73" s="3">
        <v>1.905644E-3</v>
      </c>
    </row>
    <row r="74" spans="1:16" x14ac:dyDescent="0.35">
      <c r="A74">
        <v>1</v>
      </c>
      <c r="B74">
        <v>70</v>
      </c>
      <c r="C74">
        <v>1000</v>
      </c>
      <c r="D74">
        <v>2</v>
      </c>
      <c r="E74">
        <v>27129.76224</v>
      </c>
      <c r="F74">
        <v>5085.6709799999999</v>
      </c>
      <c r="G74">
        <v>9685.0123170000006</v>
      </c>
      <c r="H74">
        <v>9546.8577440000008</v>
      </c>
      <c r="I74">
        <v>1484.1863289999999</v>
      </c>
      <c r="J74">
        <v>635.74997919999998</v>
      </c>
      <c r="K74">
        <v>692.28489149999996</v>
      </c>
      <c r="L74">
        <v>2</v>
      </c>
      <c r="M74" s="3">
        <v>0.62569408699999995</v>
      </c>
      <c r="N74" s="3" t="str" cm="1">
        <f t="array" ref="N74">IF($D74=3,(INDEX($E:$E,ROW()-2)+INDEX($E:$E,ROW()-1)-$E74)/(INDEX($E:$E,ROW()-2)+INDEX($E:$E,ROW()-1)),"")</f>
        <v/>
      </c>
      <c r="O74">
        <v>144</v>
      </c>
      <c r="P74" s="3">
        <v>9.8408339999999997E-3</v>
      </c>
    </row>
    <row r="75" spans="1:16" x14ac:dyDescent="0.35">
      <c r="A75">
        <v>1</v>
      </c>
      <c r="B75">
        <v>70</v>
      </c>
      <c r="C75">
        <v>1000</v>
      </c>
      <c r="D75">
        <v>3</v>
      </c>
      <c r="E75">
        <v>38261.465539999997</v>
      </c>
      <c r="F75">
        <v>8013.6027969999996</v>
      </c>
      <c r="G75">
        <v>13302.629360000001</v>
      </c>
      <c r="H75">
        <v>11949.002420000001</v>
      </c>
      <c r="I75">
        <v>3549.60959</v>
      </c>
      <c r="J75">
        <v>635.74997919999998</v>
      </c>
      <c r="K75">
        <v>810.87138570000002</v>
      </c>
      <c r="L75">
        <v>3</v>
      </c>
      <c r="M75" s="3">
        <v>0.78312889600000002</v>
      </c>
      <c r="N75" s="3" cm="1">
        <f t="array" ref="N75">IF($D75=3,(INDEX($E:$E,ROW()-2)+INDEX($E:$E,ROW()-1)-$E75)/(INDEX($E:$E,ROW()-2)+INDEX($E:$E,ROW()-1)),"")</f>
        <v>0.29784043897931811</v>
      </c>
      <c r="O75">
        <v>150</v>
      </c>
      <c r="P75" s="3">
        <v>5.7379459999999998E-3</v>
      </c>
    </row>
    <row r="76" spans="1:16" x14ac:dyDescent="0.35">
      <c r="A76">
        <v>1</v>
      </c>
      <c r="B76">
        <v>70</v>
      </c>
      <c r="C76">
        <v>2000</v>
      </c>
      <c r="D76">
        <v>1</v>
      </c>
      <c r="E76">
        <v>26532.176759999998</v>
      </c>
      <c r="F76">
        <v>5033.3085060000003</v>
      </c>
      <c r="G76">
        <v>9493.3113190000004</v>
      </c>
      <c r="H76">
        <v>9172.6207040000008</v>
      </c>
      <c r="I76">
        <v>1511.747175</v>
      </c>
      <c r="J76">
        <v>635.74997919999998</v>
      </c>
      <c r="K76">
        <v>685.43907820000004</v>
      </c>
      <c r="L76">
        <v>2</v>
      </c>
      <c r="M76" s="3">
        <v>0.60116686500000005</v>
      </c>
      <c r="N76" s="3" t="str" cm="1">
        <f t="array" ref="N76">IF($D76=3,(INDEX($E:$E,ROW()-2)+INDEX($E:$E,ROW()-1)-$E76)/(INDEX($E:$E,ROW()-2)+INDEX($E:$E,ROW()-1)),"")</f>
        <v/>
      </c>
      <c r="O76">
        <v>23</v>
      </c>
      <c r="P76" s="3">
        <v>9.3242719999999998E-3</v>
      </c>
    </row>
    <row r="77" spans="1:16" x14ac:dyDescent="0.35">
      <c r="A77">
        <v>1</v>
      </c>
      <c r="B77">
        <v>70</v>
      </c>
      <c r="C77">
        <v>2000</v>
      </c>
      <c r="D77">
        <v>2</v>
      </c>
      <c r="E77">
        <v>26140.633040000001</v>
      </c>
      <c r="F77">
        <v>5030.1618580000004</v>
      </c>
      <c r="G77">
        <v>9217.3676890000006</v>
      </c>
      <c r="H77">
        <v>9099.9104619999998</v>
      </c>
      <c r="I77">
        <v>1471.9920830000001</v>
      </c>
      <c r="J77">
        <v>635.74997919999998</v>
      </c>
      <c r="K77">
        <v>685.45096409999996</v>
      </c>
      <c r="L77">
        <v>2</v>
      </c>
      <c r="M77" s="3">
        <v>0.59640148800000004</v>
      </c>
      <c r="N77" s="3" t="str" cm="1">
        <f t="array" ref="N77">IF($D77=3,(INDEX($E:$E,ROW()-2)+INDEX($E:$E,ROW()-1)-$E77)/(INDEX($E:$E,ROW()-2)+INDEX($E:$E,ROW()-1)),"")</f>
        <v/>
      </c>
      <c r="O77">
        <v>25</v>
      </c>
      <c r="P77" s="3">
        <v>2.431707E-3</v>
      </c>
    </row>
    <row r="78" spans="1:16" x14ac:dyDescent="0.35">
      <c r="A78">
        <v>1</v>
      </c>
      <c r="B78">
        <v>70</v>
      </c>
      <c r="C78">
        <v>2000</v>
      </c>
      <c r="D78">
        <v>3</v>
      </c>
      <c r="E78">
        <v>36105.828170000001</v>
      </c>
      <c r="F78">
        <v>7710.7987290000001</v>
      </c>
      <c r="G78">
        <v>12088.286270000001</v>
      </c>
      <c r="H78">
        <v>11254.81033</v>
      </c>
      <c r="I78">
        <v>3593.8089749999999</v>
      </c>
      <c r="J78">
        <v>635.74997919999998</v>
      </c>
      <c r="K78">
        <v>822.37389570000005</v>
      </c>
      <c r="L78">
        <v>3</v>
      </c>
      <c r="M78" s="3">
        <v>0.73763205200000004</v>
      </c>
      <c r="N78" s="3" cm="1">
        <f t="array" ref="N78">IF($D78=3,(INDEX($E:$E,ROW()-2)+INDEX($E:$E,ROW()-1)-$E78)/(INDEX($E:$E,ROW()-2)+INDEX($E:$E,ROW()-1)),"")</f>
        <v>0.31452625544194912</v>
      </c>
      <c r="O78">
        <v>68</v>
      </c>
      <c r="P78" s="3">
        <v>9.8713340000000007E-3</v>
      </c>
    </row>
    <row r="79" spans="1:16" x14ac:dyDescent="0.35">
      <c r="A79">
        <v>1</v>
      </c>
      <c r="B79">
        <v>70</v>
      </c>
      <c r="C79">
        <v>2000</v>
      </c>
      <c r="D79">
        <v>1</v>
      </c>
      <c r="E79">
        <v>28168.870589999999</v>
      </c>
      <c r="F79">
        <v>6603.4376119999997</v>
      </c>
      <c r="G79">
        <v>9528.2146859999993</v>
      </c>
      <c r="H79">
        <v>9204.2798060000005</v>
      </c>
      <c r="I79">
        <v>1511.747989</v>
      </c>
      <c r="J79">
        <v>635.74997919999998</v>
      </c>
      <c r="K79">
        <v>685.44051730000001</v>
      </c>
      <c r="L79">
        <v>2</v>
      </c>
      <c r="M79" s="3">
        <v>0.60324177899999998</v>
      </c>
      <c r="N79" s="3" t="str" cm="1">
        <f t="array" ref="N79">IF($D79=3,(INDEX($E:$E,ROW()-2)+INDEX($E:$E,ROW()-1)-$E79)/(INDEX($E:$E,ROW()-2)+INDEX($E:$E,ROW()-1)),"")</f>
        <v/>
      </c>
      <c r="O79">
        <v>59</v>
      </c>
      <c r="P79" s="3">
        <v>8.4138089999999995E-3</v>
      </c>
    </row>
    <row r="80" spans="1:16" x14ac:dyDescent="0.35">
      <c r="A80">
        <v>1</v>
      </c>
      <c r="B80">
        <v>70</v>
      </c>
      <c r="C80">
        <v>2000</v>
      </c>
      <c r="D80">
        <v>2</v>
      </c>
      <c r="E80">
        <v>27722.226910000001</v>
      </c>
      <c r="F80">
        <v>6513.0242239999998</v>
      </c>
      <c r="G80">
        <v>9261.9477079999997</v>
      </c>
      <c r="H80">
        <v>9146.8334479999994</v>
      </c>
      <c r="I80">
        <v>1475.192256</v>
      </c>
      <c r="J80">
        <v>635.74997919999998</v>
      </c>
      <c r="K80">
        <v>689.47929620000002</v>
      </c>
      <c r="L80">
        <v>2</v>
      </c>
      <c r="M80" s="3">
        <v>0.59947678699999996</v>
      </c>
      <c r="N80" s="3" t="str" cm="1">
        <f t="array" ref="N80">IF($D80=3,(INDEX($E:$E,ROW()-2)+INDEX($E:$E,ROW()-1)-$E80)/(INDEX($E:$E,ROW()-2)+INDEX($E:$E,ROW()-1)),"")</f>
        <v/>
      </c>
      <c r="O80">
        <v>28</v>
      </c>
      <c r="P80" s="3">
        <v>4.7107240000000003E-3</v>
      </c>
    </row>
    <row r="81" spans="1:16" x14ac:dyDescent="0.35">
      <c r="A81">
        <v>1</v>
      </c>
      <c r="B81">
        <v>70</v>
      </c>
      <c r="C81">
        <v>2000</v>
      </c>
      <c r="D81">
        <v>3</v>
      </c>
      <c r="E81">
        <v>38781.45564</v>
      </c>
      <c r="F81">
        <v>10424.1968</v>
      </c>
      <c r="G81">
        <v>12072.351839999999</v>
      </c>
      <c r="H81">
        <v>11254.48034</v>
      </c>
      <c r="I81">
        <v>3575.915442</v>
      </c>
      <c r="J81">
        <v>635.74997919999998</v>
      </c>
      <c r="K81">
        <v>818.76123629999995</v>
      </c>
      <c r="L81">
        <v>3</v>
      </c>
      <c r="M81" s="3">
        <v>0.73761042499999996</v>
      </c>
      <c r="N81" s="3" cm="1">
        <f t="array" ref="N81">IF($D81=3,(INDEX($E:$E,ROW()-2)+INDEX($E:$E,ROW()-1)-$E81)/(INDEX($E:$E,ROW()-2)+INDEX($E:$E,ROW()-1)),"")</f>
        <v>0.30612463568102238</v>
      </c>
      <c r="O81">
        <v>20</v>
      </c>
      <c r="P81" s="3">
        <v>8.4472249999999992E-3</v>
      </c>
    </row>
    <row r="82" spans="1:16" x14ac:dyDescent="0.35">
      <c r="A82">
        <v>1</v>
      </c>
      <c r="B82">
        <v>70</v>
      </c>
      <c r="C82">
        <v>2000</v>
      </c>
      <c r="D82">
        <v>1</v>
      </c>
      <c r="E82">
        <v>30954.764920000001</v>
      </c>
      <c r="F82">
        <v>8541.3736069999995</v>
      </c>
      <c r="G82">
        <v>9955.1648559999994</v>
      </c>
      <c r="H82">
        <v>9621.596399</v>
      </c>
      <c r="I82">
        <v>1514.0045769999999</v>
      </c>
      <c r="J82">
        <v>635.74997919999998</v>
      </c>
      <c r="K82">
        <v>686.875497</v>
      </c>
      <c r="L82">
        <v>2</v>
      </c>
      <c r="M82" s="3">
        <v>0.63059240400000005</v>
      </c>
      <c r="N82" s="3" t="str" cm="1">
        <f t="array" ref="N82">IF($D82=3,(INDEX($E:$E,ROW()-2)+INDEX($E:$E,ROW()-1)-$E82)/(INDEX($E:$E,ROW()-2)+INDEX($E:$E,ROW()-1)),"")</f>
        <v/>
      </c>
      <c r="O82">
        <v>53</v>
      </c>
      <c r="P82" s="3">
        <v>9.0603460000000004E-3</v>
      </c>
    </row>
    <row r="83" spans="1:16" x14ac:dyDescent="0.35">
      <c r="A83">
        <v>1</v>
      </c>
      <c r="B83">
        <v>70</v>
      </c>
      <c r="C83">
        <v>2000</v>
      </c>
      <c r="D83">
        <v>2</v>
      </c>
      <c r="E83">
        <v>30417.194749999999</v>
      </c>
      <c r="F83">
        <v>8350.664718</v>
      </c>
      <c r="G83">
        <v>9692.5921849999995</v>
      </c>
      <c r="H83">
        <v>9569.5128789999999</v>
      </c>
      <c r="I83">
        <v>1478.4284110000001</v>
      </c>
      <c r="J83">
        <v>635.74997919999998</v>
      </c>
      <c r="K83">
        <v>690.24658009999996</v>
      </c>
      <c r="L83">
        <v>2</v>
      </c>
      <c r="M83" s="3">
        <v>0.62717888799999999</v>
      </c>
      <c r="N83" s="3" t="str" cm="1">
        <f t="array" ref="N83">IF($D83=3,(INDEX($E:$E,ROW()-2)+INDEX($E:$E,ROW()-1)-$E83)/(INDEX($E:$E,ROW()-2)+INDEX($E:$E,ROW()-1)),"")</f>
        <v/>
      </c>
      <c r="O83">
        <v>75</v>
      </c>
      <c r="P83" s="3">
        <v>9.890121E-3</v>
      </c>
    </row>
    <row r="84" spans="1:16" x14ac:dyDescent="0.35">
      <c r="A84">
        <v>1</v>
      </c>
      <c r="B84">
        <v>70</v>
      </c>
      <c r="C84">
        <v>2000</v>
      </c>
      <c r="D84">
        <v>3</v>
      </c>
      <c r="E84">
        <v>42946.898910000004</v>
      </c>
      <c r="F84">
        <v>10403.138660000001</v>
      </c>
      <c r="G84">
        <v>15446.28772</v>
      </c>
      <c r="H84">
        <v>12762.076419999999</v>
      </c>
      <c r="I84">
        <v>3007.121764</v>
      </c>
      <c r="J84">
        <v>635.74997919999998</v>
      </c>
      <c r="K84">
        <v>692.52436760000001</v>
      </c>
      <c r="L84">
        <v>2</v>
      </c>
      <c r="M84" s="3">
        <v>0.83641717100000001</v>
      </c>
      <c r="N84" s="3" cm="1">
        <f t="array" ref="N84">IF($D84=3,(INDEX($E:$E,ROW()-2)+INDEX($E:$E,ROW()-1)-$E84)/(INDEX($E:$E,ROW()-2)+INDEX($E:$E,ROW()-1)),"")</f>
        <v>0.3002195279256592</v>
      </c>
      <c r="O84">
        <v>227</v>
      </c>
      <c r="P84" s="3">
        <v>5.5994230000000001E-3</v>
      </c>
    </row>
    <row r="85" spans="1:16" x14ac:dyDescent="0.35">
      <c r="A85">
        <v>1</v>
      </c>
      <c r="B85">
        <v>100</v>
      </c>
      <c r="C85">
        <v>500</v>
      </c>
      <c r="D85">
        <v>1</v>
      </c>
      <c r="E85">
        <v>20255.9126</v>
      </c>
      <c r="F85">
        <v>3748.805382</v>
      </c>
      <c r="G85">
        <v>5984.9101010000004</v>
      </c>
      <c r="H85">
        <v>6077.911959</v>
      </c>
      <c r="I85">
        <v>2616.7874449999999</v>
      </c>
      <c r="J85">
        <v>635.74997919999998</v>
      </c>
      <c r="K85">
        <v>1191.747738</v>
      </c>
      <c r="L85">
        <v>6</v>
      </c>
      <c r="M85" s="3">
        <v>0.227910697</v>
      </c>
      <c r="N85" s="3" t="str" cm="1">
        <f t="array" ref="N85">IF($D85=3,(INDEX($E:$E,ROW()-2)+INDEX($E:$E,ROW()-1)-$E85)/(INDEX($E:$E,ROW()-2)+INDEX($E:$E,ROW()-1)),"")</f>
        <v/>
      </c>
      <c r="O85">
        <v>25</v>
      </c>
      <c r="P85" s="3">
        <v>5.3842079999999997E-3</v>
      </c>
    </row>
    <row r="86" spans="1:16" x14ac:dyDescent="0.35">
      <c r="A86">
        <v>1</v>
      </c>
      <c r="B86">
        <v>100</v>
      </c>
      <c r="C86">
        <v>500</v>
      </c>
      <c r="D86">
        <v>2</v>
      </c>
      <c r="E86">
        <v>20097.645189999999</v>
      </c>
      <c r="F86">
        <v>3717.558595</v>
      </c>
      <c r="G86">
        <v>5968.2519169999996</v>
      </c>
      <c r="H86">
        <v>6056.0605999999998</v>
      </c>
      <c r="I86">
        <v>2536.721583</v>
      </c>
      <c r="J86">
        <v>635.74997919999998</v>
      </c>
      <c r="K86">
        <v>1183.3025150000001</v>
      </c>
      <c r="L86">
        <v>6</v>
      </c>
      <c r="M86" s="3">
        <v>0.22709131099999999</v>
      </c>
      <c r="N86" s="3" t="str" cm="1">
        <f t="array" ref="N86">IF($D86=3,(INDEX($E:$E,ROW()-2)+INDEX($E:$E,ROW()-1)-$E86)/(INDEX($E:$E,ROW()-2)+INDEX($E:$E,ROW()-1)),"")</f>
        <v/>
      </c>
      <c r="O86">
        <v>26</v>
      </c>
      <c r="P86" s="3">
        <v>9.900374E-3</v>
      </c>
    </row>
    <row r="87" spans="1:16" x14ac:dyDescent="0.35">
      <c r="A87">
        <v>1</v>
      </c>
      <c r="B87">
        <v>100</v>
      </c>
      <c r="C87">
        <v>500</v>
      </c>
      <c r="D87">
        <v>3</v>
      </c>
      <c r="E87">
        <v>28202.079460000001</v>
      </c>
      <c r="F87">
        <v>4028.4268000000002</v>
      </c>
      <c r="G87">
        <v>8540.9409340000002</v>
      </c>
      <c r="H87">
        <v>8661.8494429999992</v>
      </c>
      <c r="I87">
        <v>5147.4551490000003</v>
      </c>
      <c r="J87">
        <v>635.74997919999998</v>
      </c>
      <c r="K87">
        <v>1187.657156</v>
      </c>
      <c r="L87">
        <v>6</v>
      </c>
      <c r="M87" s="3">
        <v>0.32480367599999999</v>
      </c>
      <c r="N87" s="3" cm="1">
        <f t="array" ref="N87">IF($D87=3,(INDEX($E:$E,ROW()-2)+INDEX($E:$E,ROW()-1)-$E87)/(INDEX($E:$E,ROW()-2)+INDEX($E:$E,ROW()-1)),"")</f>
        <v>0.30112532811199244</v>
      </c>
      <c r="O87">
        <v>60</v>
      </c>
      <c r="P87" s="3">
        <v>9.7765930000000001E-3</v>
      </c>
    </row>
    <row r="88" spans="1:16" x14ac:dyDescent="0.35">
      <c r="A88">
        <v>1</v>
      </c>
      <c r="B88">
        <v>100</v>
      </c>
      <c r="C88">
        <v>500</v>
      </c>
      <c r="D88">
        <v>1</v>
      </c>
      <c r="E88">
        <v>21510.512849999999</v>
      </c>
      <c r="F88">
        <v>4269.5203629999996</v>
      </c>
      <c r="G88">
        <v>6517.6285630000002</v>
      </c>
      <c r="H88">
        <v>6590.7158440000003</v>
      </c>
      <c r="I88">
        <v>2406.5641369999998</v>
      </c>
      <c r="J88">
        <v>635.74997919999998</v>
      </c>
      <c r="K88">
        <v>1090.3339619999999</v>
      </c>
      <c r="L88">
        <v>5</v>
      </c>
      <c r="M88" s="3">
        <v>0.24713991499999999</v>
      </c>
      <c r="N88" s="3" t="str" cm="1">
        <f t="array" ref="N88">IF($D88=3,(INDEX($E:$E,ROW()-2)+INDEX($E:$E,ROW()-1)-$E88)/(INDEX($E:$E,ROW()-2)+INDEX($E:$E,ROW()-1)),"")</f>
        <v/>
      </c>
      <c r="O88">
        <v>28</v>
      </c>
      <c r="P88" s="3">
        <v>6.4061400000000003E-3</v>
      </c>
    </row>
    <row r="89" spans="1:16" x14ac:dyDescent="0.35">
      <c r="A89">
        <v>1</v>
      </c>
      <c r="B89">
        <v>100</v>
      </c>
      <c r="C89">
        <v>500</v>
      </c>
      <c r="D89">
        <v>2</v>
      </c>
      <c r="E89">
        <v>21263.13118</v>
      </c>
      <c r="F89">
        <v>4128.149754</v>
      </c>
      <c r="G89">
        <v>6504.8066440000002</v>
      </c>
      <c r="H89">
        <v>6566.1602839999996</v>
      </c>
      <c r="I89">
        <v>2337.0637609999999</v>
      </c>
      <c r="J89">
        <v>635.74997919999998</v>
      </c>
      <c r="K89">
        <v>1091.200754</v>
      </c>
      <c r="L89">
        <v>5</v>
      </c>
      <c r="M89" s="3">
        <v>0.24621912600000001</v>
      </c>
      <c r="N89" s="3" t="str" cm="1">
        <f t="array" ref="N89">IF($D89=3,(INDEX($E:$E,ROW()-2)+INDEX($E:$E,ROW()-1)-$E89)/(INDEX($E:$E,ROW()-2)+INDEX($E:$E,ROW()-1)),"")</f>
        <v/>
      </c>
      <c r="O89">
        <v>25</v>
      </c>
      <c r="P89" s="3">
        <v>8.5353670000000003E-3</v>
      </c>
    </row>
    <row r="90" spans="1:16" x14ac:dyDescent="0.35">
      <c r="A90">
        <v>1</v>
      </c>
      <c r="B90">
        <v>100</v>
      </c>
      <c r="C90">
        <v>500</v>
      </c>
      <c r="D90">
        <v>3</v>
      </c>
      <c r="E90">
        <v>29884.724200000001</v>
      </c>
      <c r="F90">
        <v>5723.1585670000004</v>
      </c>
      <c r="G90">
        <v>8533.9396840000009</v>
      </c>
      <c r="H90">
        <v>8649.9073480000006</v>
      </c>
      <c r="I90">
        <v>5154.0217549999998</v>
      </c>
      <c r="J90">
        <v>635.74997919999998</v>
      </c>
      <c r="K90">
        <v>1187.946872</v>
      </c>
      <c r="L90">
        <v>6</v>
      </c>
      <c r="M90" s="3">
        <v>0.32435586900000002</v>
      </c>
      <c r="N90" s="3" cm="1">
        <f t="array" ref="N90">IF($D90=3,(INDEX($E:$E,ROW()-2)+INDEX($E:$E,ROW()-1)-$E90)/(INDEX($E:$E,ROW()-2)+INDEX($E:$E,ROW()-1)),"")</f>
        <v>0.30132854289805516</v>
      </c>
      <c r="O90">
        <v>51</v>
      </c>
      <c r="P90" s="3">
        <v>6.348205E-3</v>
      </c>
    </row>
    <row r="91" spans="1:16" x14ac:dyDescent="0.35">
      <c r="A91">
        <v>1</v>
      </c>
      <c r="B91">
        <v>100</v>
      </c>
      <c r="C91">
        <v>500</v>
      </c>
      <c r="D91">
        <v>1</v>
      </c>
      <c r="E91">
        <v>23685.447609999999</v>
      </c>
      <c r="F91">
        <v>5745.8021099999996</v>
      </c>
      <c r="G91">
        <v>6882.787284</v>
      </c>
      <c r="H91">
        <v>6922.6474189999999</v>
      </c>
      <c r="I91">
        <v>2407.6480259999998</v>
      </c>
      <c r="J91">
        <v>635.74997919999998</v>
      </c>
      <c r="K91">
        <v>1090.8127959999999</v>
      </c>
      <c r="L91">
        <v>5</v>
      </c>
      <c r="M91" s="3">
        <v>0.25958674799999998</v>
      </c>
      <c r="N91" s="3" t="str" cm="1">
        <f t="array" ref="N91">IF($D91=3,(INDEX($E:$E,ROW()-2)+INDEX($E:$E,ROW()-1)-$E91)/(INDEX($E:$E,ROW()-2)+INDEX($E:$E,ROW()-1)),"")</f>
        <v/>
      </c>
      <c r="O91">
        <v>5</v>
      </c>
      <c r="P91" s="3">
        <v>8.6980970000000001E-3</v>
      </c>
    </row>
    <row r="92" spans="1:16" x14ac:dyDescent="0.35">
      <c r="A92">
        <v>1</v>
      </c>
      <c r="B92">
        <v>100</v>
      </c>
      <c r="C92">
        <v>500</v>
      </c>
      <c r="D92">
        <v>2</v>
      </c>
      <c r="E92">
        <v>23333.83655</v>
      </c>
      <c r="F92">
        <v>5873.8874420000002</v>
      </c>
      <c r="G92">
        <v>6678.0406560000001</v>
      </c>
      <c r="H92">
        <v>6724.1805940000004</v>
      </c>
      <c r="I92">
        <v>2332.5581160000002</v>
      </c>
      <c r="J92">
        <v>635.74997919999998</v>
      </c>
      <c r="K92">
        <v>1089.4197670000001</v>
      </c>
      <c r="L92">
        <v>5</v>
      </c>
      <c r="M92" s="3">
        <v>0.25214460100000002</v>
      </c>
      <c r="N92" s="3" t="str" cm="1">
        <f t="array" ref="N92">IF($D92=3,(INDEX($E:$E,ROW()-2)+INDEX($E:$E,ROW()-1)-$E92)/(INDEX($E:$E,ROW()-2)+INDEX($E:$E,ROW()-1)),"")</f>
        <v/>
      </c>
      <c r="O92">
        <v>27</v>
      </c>
      <c r="P92" s="3">
        <v>8.8484700000000006E-3</v>
      </c>
    </row>
    <row r="93" spans="1:16" x14ac:dyDescent="0.35">
      <c r="A93">
        <v>1</v>
      </c>
      <c r="B93">
        <v>100</v>
      </c>
      <c r="C93">
        <v>500</v>
      </c>
      <c r="D93">
        <v>3</v>
      </c>
      <c r="E93">
        <v>33063.581160000002</v>
      </c>
      <c r="F93">
        <v>8026.716238</v>
      </c>
      <c r="G93">
        <v>9237.1128779999999</v>
      </c>
      <c r="H93">
        <v>9336.5197900000003</v>
      </c>
      <c r="I93">
        <v>4736.8513650000004</v>
      </c>
      <c r="J93">
        <v>635.74997919999998</v>
      </c>
      <c r="K93">
        <v>1090.6309120000001</v>
      </c>
      <c r="L93">
        <v>5</v>
      </c>
      <c r="M93" s="3">
        <v>0.35010259300000002</v>
      </c>
      <c r="N93" s="3" cm="1">
        <f t="array" ref="N93">IF($D93=3,(INDEX($E:$E,ROW()-2)+INDEX($E:$E,ROW()-1)-$E93)/(INDEX($E:$E,ROW()-2)+INDEX($E:$E,ROW()-1)),"")</f>
        <v>0.29680807033366785</v>
      </c>
      <c r="O93">
        <v>69</v>
      </c>
      <c r="P93" s="3">
        <v>5.9573910000000002E-3</v>
      </c>
    </row>
    <row r="94" spans="1:16" x14ac:dyDescent="0.35">
      <c r="A94">
        <v>1</v>
      </c>
      <c r="B94">
        <v>100</v>
      </c>
      <c r="C94">
        <v>1000</v>
      </c>
      <c r="D94">
        <v>1</v>
      </c>
      <c r="E94">
        <v>23246.386849999999</v>
      </c>
      <c r="F94">
        <v>5085.5398359999999</v>
      </c>
      <c r="G94">
        <v>7196.4731869999996</v>
      </c>
      <c r="H94">
        <v>7257.190047</v>
      </c>
      <c r="I94">
        <v>2117.1801639999999</v>
      </c>
      <c r="J94">
        <v>635.74997919999998</v>
      </c>
      <c r="K94">
        <v>954.25364060000004</v>
      </c>
      <c r="L94">
        <v>4</v>
      </c>
      <c r="M94" s="3">
        <v>0.272131491</v>
      </c>
      <c r="N94" s="3" t="str" cm="1">
        <f t="array" ref="N94">IF($D94=3,(INDEX($E:$E,ROW()-2)+INDEX($E:$E,ROW()-1)-$E94)/(INDEX($E:$E,ROW()-2)+INDEX($E:$E,ROW()-1)),"")</f>
        <v/>
      </c>
      <c r="O94">
        <v>25</v>
      </c>
      <c r="P94" s="3">
        <v>9.6661760000000003E-3</v>
      </c>
    </row>
    <row r="95" spans="1:16" x14ac:dyDescent="0.35">
      <c r="A95">
        <v>1</v>
      </c>
      <c r="B95">
        <v>100</v>
      </c>
      <c r="C95">
        <v>1000</v>
      </c>
      <c r="D95">
        <v>2</v>
      </c>
      <c r="E95">
        <v>23135.257539999999</v>
      </c>
      <c r="F95">
        <v>4962.5965660000002</v>
      </c>
      <c r="G95">
        <v>7243.4488730000003</v>
      </c>
      <c r="H95">
        <v>7292.1917430000003</v>
      </c>
      <c r="I95">
        <v>2045.465723</v>
      </c>
      <c r="J95">
        <v>635.74997919999998</v>
      </c>
      <c r="K95">
        <v>955.80465189999995</v>
      </c>
      <c r="L95">
        <v>4</v>
      </c>
      <c r="M95" s="3">
        <v>0.273443991</v>
      </c>
      <c r="N95" s="3" t="str" cm="1">
        <f t="array" ref="N95">IF($D95=3,(INDEX($E:$E,ROW()-2)+INDEX($E:$E,ROW()-1)-$E95)/(INDEX($E:$E,ROW()-2)+INDEX($E:$E,ROW()-1)),"")</f>
        <v/>
      </c>
      <c r="O95">
        <v>41</v>
      </c>
      <c r="P95" s="3">
        <v>7.4555380000000003E-3</v>
      </c>
    </row>
    <row r="96" spans="1:16" x14ac:dyDescent="0.35">
      <c r="A96">
        <v>1</v>
      </c>
      <c r="B96">
        <v>100</v>
      </c>
      <c r="C96">
        <v>1000</v>
      </c>
      <c r="D96">
        <v>3</v>
      </c>
      <c r="E96">
        <v>31704.484799999998</v>
      </c>
      <c r="F96">
        <v>6668.2923350000001</v>
      </c>
      <c r="G96">
        <v>9239.9194270000007</v>
      </c>
      <c r="H96">
        <v>9341.6250720000007</v>
      </c>
      <c r="I96">
        <v>4729.2404200000001</v>
      </c>
      <c r="J96">
        <v>635.74997919999998</v>
      </c>
      <c r="K96">
        <v>1089.6575660000001</v>
      </c>
      <c r="L96">
        <v>5</v>
      </c>
      <c r="M96" s="3">
        <v>0.35029403100000001</v>
      </c>
      <c r="N96" s="3" cm="1">
        <f t="array" ref="N96">IF($D96=3,(INDEX($E:$E,ROW()-2)+INDEX($E:$E,ROW()-1)-$E96)/(INDEX($E:$E,ROW()-2)+INDEX($E:$E,ROW()-1)),"")</f>
        <v>0.31644327800427091</v>
      </c>
      <c r="O96">
        <v>69</v>
      </c>
      <c r="P96" s="3">
        <v>2.9912910000000001E-3</v>
      </c>
    </row>
    <row r="97" spans="1:16" x14ac:dyDescent="0.35">
      <c r="A97">
        <v>1</v>
      </c>
      <c r="B97">
        <v>100</v>
      </c>
      <c r="C97">
        <v>1000</v>
      </c>
      <c r="D97">
        <v>1</v>
      </c>
      <c r="E97">
        <v>24845.696230000001</v>
      </c>
      <c r="F97">
        <v>5259.3522089999997</v>
      </c>
      <c r="G97">
        <v>8132.5390729999999</v>
      </c>
      <c r="H97">
        <v>8171.8940199999997</v>
      </c>
      <c r="I97">
        <v>1827.4027699999999</v>
      </c>
      <c r="J97">
        <v>635.74997919999998</v>
      </c>
      <c r="K97">
        <v>818.75817570000004</v>
      </c>
      <c r="L97">
        <v>3</v>
      </c>
      <c r="M97" s="3">
        <v>0.306431234</v>
      </c>
      <c r="N97" s="3" t="str" cm="1">
        <f t="array" ref="N97">IF($D97=3,(INDEX($E:$E,ROW()-2)+INDEX($E:$E,ROW()-1)-$E97)/(INDEX($E:$E,ROW()-2)+INDEX($E:$E,ROW()-1)),"")</f>
        <v/>
      </c>
      <c r="O97">
        <v>9</v>
      </c>
      <c r="P97" s="3">
        <v>9.0207740000000005E-3</v>
      </c>
    </row>
    <row r="98" spans="1:16" x14ac:dyDescent="0.35">
      <c r="A98">
        <v>1</v>
      </c>
      <c r="B98">
        <v>100</v>
      </c>
      <c r="C98">
        <v>1000</v>
      </c>
      <c r="D98">
        <v>2</v>
      </c>
      <c r="E98">
        <v>24697.46154</v>
      </c>
      <c r="F98">
        <v>5270.5706140000002</v>
      </c>
      <c r="G98">
        <v>8088.3380349999998</v>
      </c>
      <c r="H98">
        <v>8133.002821</v>
      </c>
      <c r="I98">
        <v>1750.5290170000001</v>
      </c>
      <c r="J98">
        <v>635.74997919999998</v>
      </c>
      <c r="K98">
        <v>819.27107249999995</v>
      </c>
      <c r="L98">
        <v>3</v>
      </c>
      <c r="M98" s="3">
        <v>0.30497288500000003</v>
      </c>
      <c r="N98" s="3" t="str" cm="1">
        <f t="array" ref="N98">IF($D98=3,(INDEX($E:$E,ROW()-2)+INDEX($E:$E,ROW()-1)-$E98)/(INDEX($E:$E,ROW()-2)+INDEX($E:$E,ROW()-1)),"")</f>
        <v/>
      </c>
      <c r="O98">
        <v>28</v>
      </c>
      <c r="P98" s="3">
        <v>9.4312590000000009E-3</v>
      </c>
    </row>
    <row r="99" spans="1:16" x14ac:dyDescent="0.35">
      <c r="A99">
        <v>1</v>
      </c>
      <c r="B99">
        <v>100</v>
      </c>
      <c r="C99">
        <v>1000</v>
      </c>
      <c r="D99">
        <v>3</v>
      </c>
      <c r="E99">
        <v>34298.437339999997</v>
      </c>
      <c r="F99">
        <v>7798.428234</v>
      </c>
      <c r="G99">
        <v>10341.46415</v>
      </c>
      <c r="H99">
        <v>10413.5672</v>
      </c>
      <c r="I99">
        <v>4154.971074</v>
      </c>
      <c r="J99">
        <v>635.74997919999998</v>
      </c>
      <c r="K99">
        <v>954.25670060000004</v>
      </c>
      <c r="L99">
        <v>4</v>
      </c>
      <c r="M99" s="3">
        <v>0.39048992100000002</v>
      </c>
      <c r="N99" s="3" cm="1">
        <f t="array" ref="N99">IF($D99=3,(INDEX($E:$E,ROW()-2)+INDEX($E:$E,ROW()-1)-$E99)/(INDEX($E:$E,ROW()-2)+INDEX($E:$E,ROW()-1)),"")</f>
        <v>0.30770586931039712</v>
      </c>
      <c r="O99">
        <v>52</v>
      </c>
      <c r="P99" s="3">
        <v>9.6847640000000002E-3</v>
      </c>
    </row>
    <row r="100" spans="1:16" x14ac:dyDescent="0.35">
      <c r="A100">
        <v>1</v>
      </c>
      <c r="B100">
        <v>100</v>
      </c>
      <c r="C100">
        <v>1000</v>
      </c>
      <c r="D100">
        <v>1</v>
      </c>
      <c r="E100">
        <v>27390.282139999999</v>
      </c>
      <c r="F100">
        <v>6480.8990759999997</v>
      </c>
      <c r="G100">
        <v>8826.0585640000008</v>
      </c>
      <c r="H100">
        <v>8826.0585640000008</v>
      </c>
      <c r="I100">
        <v>1814.8440029999999</v>
      </c>
      <c r="J100">
        <v>635.74997919999998</v>
      </c>
      <c r="K100">
        <v>806.6719511</v>
      </c>
      <c r="L100">
        <v>3</v>
      </c>
      <c r="M100" s="3">
        <v>0.33096122100000003</v>
      </c>
      <c r="N100" s="3" t="str" cm="1">
        <f t="array" ref="N100">IF($D100=3,(INDEX($E:$E,ROW()-2)+INDEX($E:$E,ROW()-1)-$E100)/(INDEX($E:$E,ROW()-2)+INDEX($E:$E,ROW()-1)),"")</f>
        <v/>
      </c>
      <c r="O100">
        <v>69</v>
      </c>
      <c r="P100" s="3">
        <v>2.0077720000000001E-3</v>
      </c>
    </row>
    <row r="101" spans="1:16" x14ac:dyDescent="0.35">
      <c r="A101">
        <v>1</v>
      </c>
      <c r="B101">
        <v>100</v>
      </c>
      <c r="C101">
        <v>1000</v>
      </c>
      <c r="D101">
        <v>2</v>
      </c>
      <c r="E101">
        <v>27136.918470000001</v>
      </c>
      <c r="F101">
        <v>5262.4968589999999</v>
      </c>
      <c r="G101">
        <v>9535.0786590000007</v>
      </c>
      <c r="H101">
        <v>9535.0786590000007</v>
      </c>
      <c r="I101">
        <v>1478.765545</v>
      </c>
      <c r="J101">
        <v>635.74997919999998</v>
      </c>
      <c r="K101">
        <v>689.74876649999999</v>
      </c>
      <c r="L101">
        <v>2</v>
      </c>
      <c r="M101" s="3">
        <v>0.35754819100000002</v>
      </c>
      <c r="N101" s="3" t="str" cm="1">
        <f t="array" ref="N101">IF($D101=3,(INDEX($E:$E,ROW()-2)+INDEX($E:$E,ROW()-1)-$E101)/(INDEX($E:$E,ROW()-2)+INDEX($E:$E,ROW()-1)),"")</f>
        <v/>
      </c>
      <c r="O101">
        <v>104</v>
      </c>
      <c r="P101" s="3">
        <v>7.6959230000000003E-3</v>
      </c>
    </row>
    <row r="102" spans="1:16" x14ac:dyDescent="0.35">
      <c r="A102">
        <v>1</v>
      </c>
      <c r="B102">
        <v>100</v>
      </c>
      <c r="C102">
        <v>1000</v>
      </c>
      <c r="D102">
        <v>3</v>
      </c>
      <c r="E102">
        <v>38072.923390000004</v>
      </c>
      <c r="F102">
        <v>7911.4700570000005</v>
      </c>
      <c r="G102">
        <v>12590.025159999999</v>
      </c>
      <c r="H102">
        <v>12590.025159999999</v>
      </c>
      <c r="I102">
        <v>3538.511771</v>
      </c>
      <c r="J102">
        <v>635.74997919999998</v>
      </c>
      <c r="K102">
        <v>807.14125049999996</v>
      </c>
      <c r="L102">
        <v>3</v>
      </c>
      <c r="M102" s="3">
        <v>0.472103155</v>
      </c>
      <c r="N102" s="3" cm="1">
        <f t="array" ref="N102">IF($D102=3,(INDEX($E:$E,ROW()-2)+INDEX($E:$E,ROW()-1)-$E102)/(INDEX($E:$E,ROW()-2)+INDEX($E:$E,ROW()-1)),"")</f>
        <v>0.3017627355874633</v>
      </c>
      <c r="O102">
        <v>246</v>
      </c>
      <c r="P102" s="3">
        <v>8.8591450000000006E-3</v>
      </c>
    </row>
    <row r="103" spans="1:16" x14ac:dyDescent="0.35">
      <c r="A103">
        <v>1</v>
      </c>
      <c r="B103">
        <v>100</v>
      </c>
      <c r="C103">
        <v>2000</v>
      </c>
      <c r="D103">
        <v>1</v>
      </c>
      <c r="E103">
        <v>26484.045610000001</v>
      </c>
      <c r="F103">
        <v>4978.9493339999999</v>
      </c>
      <c r="G103">
        <v>9322.653429</v>
      </c>
      <c r="H103">
        <v>9349.5017489999991</v>
      </c>
      <c r="I103">
        <v>1511.7488840000001</v>
      </c>
      <c r="J103">
        <v>635.74997919999998</v>
      </c>
      <c r="K103">
        <v>685.44223260000001</v>
      </c>
      <c r="L103">
        <v>2</v>
      </c>
      <c r="M103" s="3">
        <v>0.35058939300000003</v>
      </c>
      <c r="N103" s="3" t="str" cm="1">
        <f t="array" ref="N103">IF($D103=3,(INDEX($E:$E,ROW()-2)+INDEX($E:$E,ROW()-1)-$E103)/(INDEX($E:$E,ROW()-2)+INDEX($E:$E,ROW()-1)),"")</f>
        <v/>
      </c>
      <c r="O103">
        <v>31</v>
      </c>
      <c r="P103" s="3">
        <v>9.9670669999999996E-3</v>
      </c>
    </row>
    <row r="104" spans="1:16" x14ac:dyDescent="0.35">
      <c r="A104">
        <v>1</v>
      </c>
      <c r="B104">
        <v>100</v>
      </c>
      <c r="C104">
        <v>2000</v>
      </c>
      <c r="D104">
        <v>2</v>
      </c>
      <c r="E104">
        <v>26093.502049999999</v>
      </c>
      <c r="F104">
        <v>4940.0887199999997</v>
      </c>
      <c r="G104">
        <v>9169.0875899999992</v>
      </c>
      <c r="H104">
        <v>9191.1464109999997</v>
      </c>
      <c r="I104">
        <v>1471.9894979999999</v>
      </c>
      <c r="J104">
        <v>635.74997919999998</v>
      </c>
      <c r="K104">
        <v>685.43985069999997</v>
      </c>
      <c r="L104">
        <v>2</v>
      </c>
      <c r="M104" s="3">
        <v>0.34465135400000002</v>
      </c>
      <c r="N104" s="3" t="str" cm="1">
        <f t="array" ref="N104">IF($D104=3,(INDEX($E:$E,ROW()-2)+INDEX($E:$E,ROW()-1)-$E104)/(INDEX($E:$E,ROW()-2)+INDEX($E:$E,ROW()-1)),"")</f>
        <v/>
      </c>
      <c r="O104">
        <v>68</v>
      </c>
      <c r="P104" s="3">
        <v>9.9933209999999995E-3</v>
      </c>
    </row>
    <row r="105" spans="1:16" x14ac:dyDescent="0.35">
      <c r="A105">
        <v>1</v>
      </c>
      <c r="B105">
        <v>100</v>
      </c>
      <c r="C105">
        <v>2000</v>
      </c>
      <c r="D105">
        <v>3</v>
      </c>
      <c r="E105">
        <v>35906.365330000001</v>
      </c>
      <c r="F105">
        <v>7591.6620110000003</v>
      </c>
      <c r="G105">
        <v>11601.022790000001</v>
      </c>
      <c r="H105">
        <v>11659.536770000001</v>
      </c>
      <c r="I105">
        <v>3595.410981</v>
      </c>
      <c r="J105">
        <v>635.74997919999998</v>
      </c>
      <c r="K105">
        <v>822.98280509999995</v>
      </c>
      <c r="L105">
        <v>3</v>
      </c>
      <c r="M105" s="3">
        <v>0.43721152400000002</v>
      </c>
      <c r="N105" s="3" cm="1">
        <f t="array" ref="N105">IF($D105=3,(INDEX($E:$E,ROW()-2)+INDEX($E:$E,ROW()-1)-$E105)/(INDEX($E:$E,ROW()-2)+INDEX($E:$E,ROW()-1)),"")</f>
        <v>0.31707797476227895</v>
      </c>
      <c r="O105">
        <v>87</v>
      </c>
      <c r="P105" s="3">
        <v>8.8773189999999998E-3</v>
      </c>
    </row>
    <row r="106" spans="1:16" x14ac:dyDescent="0.35">
      <c r="A106">
        <v>1</v>
      </c>
      <c r="B106">
        <v>100</v>
      </c>
      <c r="C106">
        <v>2000</v>
      </c>
      <c r="D106">
        <v>1</v>
      </c>
      <c r="E106">
        <v>28083.028170000001</v>
      </c>
      <c r="F106">
        <v>6576.2217959999998</v>
      </c>
      <c r="G106">
        <v>9326.2829820000006</v>
      </c>
      <c r="H106">
        <v>9347.5691889999998</v>
      </c>
      <c r="I106">
        <v>1511.7533430000001</v>
      </c>
      <c r="J106">
        <v>635.74997919999998</v>
      </c>
      <c r="K106">
        <v>685.45087790000002</v>
      </c>
      <c r="L106">
        <v>2</v>
      </c>
      <c r="M106" s="3">
        <v>0.35051692499999998</v>
      </c>
      <c r="N106" s="3" t="str" cm="1">
        <f t="array" ref="N106">IF($D106=3,(INDEX($E:$E,ROW()-2)+INDEX($E:$E,ROW()-1)-$E106)/(INDEX($E:$E,ROW()-2)+INDEX($E:$E,ROW()-1)),"")</f>
        <v/>
      </c>
      <c r="O106">
        <v>29</v>
      </c>
      <c r="P106" s="3">
        <v>2.1360020000000001E-3</v>
      </c>
    </row>
    <row r="107" spans="1:16" x14ac:dyDescent="0.35">
      <c r="A107">
        <v>1</v>
      </c>
      <c r="B107">
        <v>100</v>
      </c>
      <c r="C107">
        <v>2000</v>
      </c>
      <c r="D107">
        <v>2</v>
      </c>
      <c r="E107">
        <v>27643.055069999999</v>
      </c>
      <c r="F107">
        <v>6439.8844440000003</v>
      </c>
      <c r="G107">
        <v>9189.5212890000003</v>
      </c>
      <c r="H107">
        <v>9213.2278060000008</v>
      </c>
      <c r="I107">
        <v>1475.192256</v>
      </c>
      <c r="J107">
        <v>635.74997919999998</v>
      </c>
      <c r="K107">
        <v>689.47929620000002</v>
      </c>
      <c r="L107">
        <v>2</v>
      </c>
      <c r="M107" s="3">
        <v>0.34547936600000001</v>
      </c>
      <c r="N107" s="3" t="str" cm="1">
        <f t="array" ref="N107">IF($D107=3,(INDEX($E:$E,ROW()-2)+INDEX($E:$E,ROW()-1)-$E107)/(INDEX($E:$E,ROW()-2)+INDEX($E:$E,ROW()-1)),"")</f>
        <v/>
      </c>
      <c r="O107">
        <v>27</v>
      </c>
      <c r="P107" s="3">
        <v>9.8438310000000008E-3</v>
      </c>
    </row>
    <row r="108" spans="1:16" x14ac:dyDescent="0.35">
      <c r="A108">
        <v>1</v>
      </c>
      <c r="B108">
        <v>100</v>
      </c>
      <c r="C108">
        <v>2000</v>
      </c>
      <c r="D108">
        <v>3</v>
      </c>
      <c r="E108">
        <v>38418.999020000003</v>
      </c>
      <c r="F108">
        <v>7698.3918039999999</v>
      </c>
      <c r="G108">
        <v>13190.15028</v>
      </c>
      <c r="H108">
        <v>13225.51122</v>
      </c>
      <c r="I108">
        <v>2983.7416079999998</v>
      </c>
      <c r="J108">
        <v>635.74997919999998</v>
      </c>
      <c r="K108">
        <v>685.45413069999995</v>
      </c>
      <c r="L108">
        <v>2</v>
      </c>
      <c r="M108" s="3">
        <v>0.49593273199999999</v>
      </c>
      <c r="N108" s="3" cm="1">
        <f t="array" ref="N108">IF($D108=3,(INDEX($E:$E,ROW()-2)+INDEX($E:$E,ROW()-1)-$E108)/(INDEX($E:$E,ROW()-2)+INDEX($E:$E,ROW()-1)),"")</f>
        <v>0.31057420894740057</v>
      </c>
      <c r="O108">
        <v>61</v>
      </c>
      <c r="P108" s="3">
        <v>9.2070569999999994E-3</v>
      </c>
    </row>
    <row r="109" spans="1:16" x14ac:dyDescent="0.35">
      <c r="A109">
        <v>1</v>
      </c>
      <c r="B109">
        <v>100</v>
      </c>
      <c r="C109">
        <v>2000</v>
      </c>
      <c r="D109">
        <v>1</v>
      </c>
      <c r="E109">
        <v>30625.73344</v>
      </c>
      <c r="F109">
        <v>8370.5200120000009</v>
      </c>
      <c r="G109">
        <v>9711.6064540000007</v>
      </c>
      <c r="H109">
        <v>9711.6064540000007</v>
      </c>
      <c r="I109">
        <v>1512.67515</v>
      </c>
      <c r="J109">
        <v>635.74997919999998</v>
      </c>
      <c r="K109">
        <v>683.57538720000002</v>
      </c>
      <c r="L109">
        <v>2</v>
      </c>
      <c r="M109" s="3">
        <v>0.364167664</v>
      </c>
      <c r="N109" s="3" t="str" cm="1">
        <f t="array" ref="N109">IF($D109=3,(INDEX($E:$E,ROW()-2)+INDEX($E:$E,ROW()-1)-$E109)/(INDEX($E:$E,ROW()-2)+INDEX($E:$E,ROW()-1)),"")</f>
        <v/>
      </c>
      <c r="O109">
        <v>106</v>
      </c>
      <c r="P109" s="3">
        <v>3.6695590000000002E-3</v>
      </c>
    </row>
    <row r="110" spans="1:16" x14ac:dyDescent="0.35">
      <c r="A110">
        <v>1</v>
      </c>
      <c r="B110">
        <v>100</v>
      </c>
      <c r="C110">
        <v>2000</v>
      </c>
      <c r="D110">
        <v>2</v>
      </c>
      <c r="E110">
        <v>30158.134010000002</v>
      </c>
      <c r="F110">
        <v>8120.3121110000002</v>
      </c>
      <c r="G110">
        <v>9612.7979400000004</v>
      </c>
      <c r="H110">
        <v>9612.7979400000004</v>
      </c>
      <c r="I110">
        <v>1484.18797</v>
      </c>
      <c r="J110">
        <v>635.74997919999998</v>
      </c>
      <c r="K110">
        <v>692.28806950000001</v>
      </c>
      <c r="L110">
        <v>2</v>
      </c>
      <c r="M110" s="3">
        <v>0.36046252299999998</v>
      </c>
      <c r="N110" s="3" t="str" cm="1">
        <f t="array" ref="N110">IF($D110=3,(INDEX($E:$E,ROW()-2)+INDEX($E:$E,ROW()-1)-$E110)/(INDEX($E:$E,ROW()-2)+INDEX($E:$E,ROW()-1)),"")</f>
        <v/>
      </c>
      <c r="O110">
        <v>89</v>
      </c>
      <c r="P110" s="3">
        <v>9.8816310000000001E-3</v>
      </c>
    </row>
    <row r="111" spans="1:16" x14ac:dyDescent="0.35">
      <c r="A111">
        <v>1</v>
      </c>
      <c r="B111">
        <v>100</v>
      </c>
      <c r="C111">
        <v>2000</v>
      </c>
      <c r="D111">
        <v>3</v>
      </c>
      <c r="E111">
        <v>42066.942369999997</v>
      </c>
      <c r="F111">
        <v>10220.35679</v>
      </c>
      <c r="G111">
        <v>13768.537609999999</v>
      </c>
      <c r="H111">
        <v>13768.537609999999</v>
      </c>
      <c r="I111">
        <v>2986.8928770000002</v>
      </c>
      <c r="J111">
        <v>635.74997919999998</v>
      </c>
      <c r="K111">
        <v>686.8675045</v>
      </c>
      <c r="L111">
        <v>2</v>
      </c>
      <c r="M111" s="3">
        <v>0.51629523899999996</v>
      </c>
      <c r="N111" s="3" cm="1">
        <f t="array" ref="N111">IF($D111=3,(INDEX($E:$E,ROW()-2)+INDEX($E:$E,ROW()-1)-$E111)/(INDEX($E:$E,ROW()-2)+INDEX($E:$E,ROW()-1)),"")</f>
        <v>0.30792586693165419</v>
      </c>
      <c r="O111">
        <v>256</v>
      </c>
      <c r="P111" s="3">
        <v>9.7957349999999999E-3</v>
      </c>
    </row>
    <row r="112" spans="1:16" x14ac:dyDescent="0.35">
      <c r="A112">
        <v>2</v>
      </c>
      <c r="B112">
        <v>10</v>
      </c>
      <c r="C112">
        <v>500</v>
      </c>
      <c r="D112">
        <v>1</v>
      </c>
      <c r="E112">
        <v>20049.063719999998</v>
      </c>
      <c r="F112">
        <v>4427.711327</v>
      </c>
      <c r="G112">
        <v>6411.8569340000004</v>
      </c>
      <c r="H112">
        <v>5031.1641280000003</v>
      </c>
      <c r="I112">
        <v>2748.9644290000001</v>
      </c>
      <c r="J112">
        <v>465.72808320000001</v>
      </c>
      <c r="K112">
        <v>963.63882160000003</v>
      </c>
      <c r="L112">
        <v>7</v>
      </c>
      <c r="M112" s="3">
        <v>0.74060037000000001</v>
      </c>
      <c r="N112" s="3" t="str" cm="1">
        <f t="array" ref="N112">IF($D112=3,(INDEX($E:$E,ROW()-2)+INDEX($E:$E,ROW()-1)-$E112)/(INDEX($E:$E,ROW()-2)+INDEX($E:$E,ROW()-1)),"")</f>
        <v/>
      </c>
      <c r="O112">
        <v>15</v>
      </c>
      <c r="P112" s="3">
        <v>9.0203720000000005E-3</v>
      </c>
    </row>
    <row r="113" spans="1:16" x14ac:dyDescent="0.35">
      <c r="A113">
        <v>2</v>
      </c>
      <c r="B113">
        <v>10</v>
      </c>
      <c r="C113">
        <v>500</v>
      </c>
      <c r="D113">
        <v>2</v>
      </c>
      <c r="E113">
        <v>19306.836029999999</v>
      </c>
      <c r="F113">
        <v>3840.5604349999999</v>
      </c>
      <c r="G113">
        <v>6522.6314570000004</v>
      </c>
      <c r="H113">
        <v>5142.8374659999999</v>
      </c>
      <c r="I113">
        <v>2453.7985789999998</v>
      </c>
      <c r="J113">
        <v>465.72808320000001</v>
      </c>
      <c r="K113">
        <v>881.28000369999995</v>
      </c>
      <c r="L113">
        <v>6</v>
      </c>
      <c r="M113" s="3">
        <v>0.75703897399999998</v>
      </c>
      <c r="N113" s="3" t="str" cm="1">
        <f t="array" ref="N113">IF($D113=3,(INDEX($E:$E,ROW()-2)+INDEX($E:$E,ROW()-1)-$E113)/(INDEX($E:$E,ROW()-2)+INDEX($E:$E,ROW()-1)),"")</f>
        <v/>
      </c>
      <c r="O113">
        <v>23</v>
      </c>
      <c r="P113" s="3">
        <v>2.0006910000000002E-3</v>
      </c>
    </row>
    <row r="114" spans="1:16" x14ac:dyDescent="0.35">
      <c r="A114">
        <v>2</v>
      </c>
      <c r="B114">
        <v>10</v>
      </c>
      <c r="C114">
        <v>500</v>
      </c>
      <c r="D114">
        <v>3</v>
      </c>
      <c r="E114">
        <v>28628.58797</v>
      </c>
      <c r="F114">
        <v>5495.8666860000003</v>
      </c>
      <c r="G114">
        <v>10253.469950000001</v>
      </c>
      <c r="H114">
        <v>5603.583208</v>
      </c>
      <c r="I114">
        <v>5783.684405</v>
      </c>
      <c r="J114">
        <v>465.72808320000001</v>
      </c>
      <c r="K114">
        <v>1026.2556440000001</v>
      </c>
      <c r="L114">
        <v>8</v>
      </c>
      <c r="M114" s="3">
        <v>0.82486193900000004</v>
      </c>
      <c r="N114" s="3" cm="1">
        <f t="array" ref="N114">IF($D114=3,(INDEX($E:$E,ROW()-2)+INDEX($E:$E,ROW()-1)-$E114)/(INDEX($E:$E,ROW()-2)+INDEX($E:$E,ROW()-1)),"")</f>
        <v>0.27257188498148865</v>
      </c>
      <c r="O114">
        <v>9</v>
      </c>
      <c r="P114" s="3">
        <v>9.4340889999999997E-3</v>
      </c>
    </row>
    <row r="115" spans="1:16" x14ac:dyDescent="0.35">
      <c r="A115">
        <v>2</v>
      </c>
      <c r="B115">
        <v>10</v>
      </c>
      <c r="C115">
        <v>500</v>
      </c>
      <c r="D115">
        <v>1</v>
      </c>
      <c r="E115">
        <v>21563.167819999999</v>
      </c>
      <c r="F115">
        <v>5987.3325940000004</v>
      </c>
      <c r="G115">
        <v>6397.9444709999998</v>
      </c>
      <c r="H115">
        <v>4998.7980459999999</v>
      </c>
      <c r="I115">
        <v>2748.8415279999999</v>
      </c>
      <c r="J115">
        <v>465.72808320000001</v>
      </c>
      <c r="K115">
        <v>964.52310120000004</v>
      </c>
      <c r="L115">
        <v>7</v>
      </c>
      <c r="M115" s="3">
        <v>0.73583599899999996</v>
      </c>
      <c r="N115" s="3" t="str" cm="1">
        <f t="array" ref="N115">IF($D115=3,(INDEX($E:$E,ROW()-2)+INDEX($E:$E,ROW()-1)-$E115)/(INDEX($E:$E,ROW()-2)+INDEX($E:$E,ROW()-1)),"")</f>
        <v/>
      </c>
      <c r="O115">
        <v>14</v>
      </c>
      <c r="P115" s="3">
        <v>6.2275960000000002E-3</v>
      </c>
    </row>
    <row r="116" spans="1:16" x14ac:dyDescent="0.35">
      <c r="A116">
        <v>2</v>
      </c>
      <c r="B116">
        <v>10</v>
      </c>
      <c r="C116">
        <v>500</v>
      </c>
      <c r="D116">
        <v>2</v>
      </c>
      <c r="E116">
        <v>20708.3933</v>
      </c>
      <c r="F116">
        <v>5216.1198880000002</v>
      </c>
      <c r="G116">
        <v>6538.0881810000001</v>
      </c>
      <c r="H116">
        <v>5151.7827029999999</v>
      </c>
      <c r="I116">
        <v>2454.1109670000001</v>
      </c>
      <c r="J116">
        <v>465.72808320000001</v>
      </c>
      <c r="K116">
        <v>882.56347970000002</v>
      </c>
      <c r="L116">
        <v>6</v>
      </c>
      <c r="M116" s="3">
        <v>0.75835573599999995</v>
      </c>
      <c r="N116" s="3" t="str" cm="1">
        <f t="array" ref="N116">IF($D116=3,(INDEX($E:$E,ROW()-2)+INDEX($E:$E,ROW()-1)-$E116)/(INDEX($E:$E,ROW()-2)+INDEX($E:$E,ROW()-1)),"")</f>
        <v/>
      </c>
      <c r="O116">
        <v>16</v>
      </c>
      <c r="P116" s="3">
        <v>6.9465300000000002E-3</v>
      </c>
    </row>
    <row r="117" spans="1:16" x14ac:dyDescent="0.35">
      <c r="A117">
        <v>2</v>
      </c>
      <c r="B117">
        <v>10</v>
      </c>
      <c r="C117">
        <v>500</v>
      </c>
      <c r="D117">
        <v>3</v>
      </c>
      <c r="E117">
        <v>31124.468840000001</v>
      </c>
      <c r="F117">
        <v>7897.1928989999997</v>
      </c>
      <c r="G117">
        <v>10351.917390000001</v>
      </c>
      <c r="H117">
        <v>5623.6862410000003</v>
      </c>
      <c r="I117">
        <v>5766.1316589999997</v>
      </c>
      <c r="J117">
        <v>465.72808320000001</v>
      </c>
      <c r="K117">
        <v>1019.812571</v>
      </c>
      <c r="L117">
        <v>8</v>
      </c>
      <c r="M117" s="3">
        <v>0.82782115700000003</v>
      </c>
      <c r="N117" s="3" cm="1">
        <f t="array" ref="N117">IF($D117=3,(INDEX($E:$E,ROW()-2)+INDEX($E:$E,ROW()-1)-$E117)/(INDEX($E:$E,ROW()-2)+INDEX($E:$E,ROW()-1)),"")</f>
        <v>0.26370193067523023</v>
      </c>
      <c r="O117">
        <v>26</v>
      </c>
      <c r="P117" s="3">
        <v>5.352501E-3</v>
      </c>
    </row>
    <row r="118" spans="1:16" x14ac:dyDescent="0.35">
      <c r="A118">
        <v>2</v>
      </c>
      <c r="B118">
        <v>10</v>
      </c>
      <c r="C118">
        <v>500</v>
      </c>
      <c r="D118">
        <v>1</v>
      </c>
      <c r="E118">
        <v>24140.071360000002</v>
      </c>
      <c r="F118">
        <v>6570.46425</v>
      </c>
      <c r="G118">
        <v>8197.8897589999997</v>
      </c>
      <c r="H118">
        <v>5773.933121</v>
      </c>
      <c r="I118">
        <v>2316.796542</v>
      </c>
      <c r="J118">
        <v>465.72808320000001</v>
      </c>
      <c r="K118">
        <v>815.25960120000002</v>
      </c>
      <c r="L118">
        <v>5</v>
      </c>
      <c r="M118" s="3">
        <v>0.84993788699999995</v>
      </c>
      <c r="N118" s="3" t="str" cm="1">
        <f t="array" ref="N118">IF($D118=3,(INDEX($E:$E,ROW()-2)+INDEX($E:$E,ROW()-1)-$E118)/(INDEX($E:$E,ROW()-2)+INDEX($E:$E,ROW()-1)),"")</f>
        <v/>
      </c>
      <c r="O118">
        <v>54</v>
      </c>
      <c r="P118" s="3">
        <v>9.7192749999999994E-3</v>
      </c>
    </row>
    <row r="119" spans="1:16" x14ac:dyDescent="0.35">
      <c r="A119">
        <v>2</v>
      </c>
      <c r="B119">
        <v>10</v>
      </c>
      <c r="C119">
        <v>500</v>
      </c>
      <c r="D119">
        <v>2</v>
      </c>
      <c r="E119">
        <v>23387.168249999999</v>
      </c>
      <c r="F119">
        <v>7332.3677269999998</v>
      </c>
      <c r="G119">
        <v>6892.1255410000003</v>
      </c>
      <c r="H119">
        <v>5366.150275</v>
      </c>
      <c r="I119">
        <v>2460.4775089999998</v>
      </c>
      <c r="J119">
        <v>465.72808320000001</v>
      </c>
      <c r="K119">
        <v>870.31911360000004</v>
      </c>
      <c r="L119">
        <v>6</v>
      </c>
      <c r="M119" s="3">
        <v>0.78991119700000001</v>
      </c>
      <c r="N119" s="3" t="str" cm="1">
        <f t="array" ref="N119">IF($D119=3,(INDEX($E:$E,ROW()-2)+INDEX($E:$E,ROW()-1)-$E119)/(INDEX($E:$E,ROW()-2)+INDEX($E:$E,ROW()-1)),"")</f>
        <v/>
      </c>
      <c r="O119">
        <v>30</v>
      </c>
      <c r="P119" s="3">
        <v>4.3836190000000001E-3</v>
      </c>
    </row>
    <row r="120" spans="1:16" x14ac:dyDescent="0.35">
      <c r="A120">
        <v>2</v>
      </c>
      <c r="B120">
        <v>10</v>
      </c>
      <c r="C120">
        <v>500</v>
      </c>
      <c r="D120">
        <v>3</v>
      </c>
      <c r="E120">
        <v>35815.292860000001</v>
      </c>
      <c r="F120">
        <v>11565.02079</v>
      </c>
      <c r="G120">
        <v>11516.94348</v>
      </c>
      <c r="H120">
        <v>5927.5932730000004</v>
      </c>
      <c r="I120">
        <v>5381.0582549999999</v>
      </c>
      <c r="J120">
        <v>465.72808320000001</v>
      </c>
      <c r="K120">
        <v>958.94898509999996</v>
      </c>
      <c r="L120">
        <v>7</v>
      </c>
      <c r="M120" s="3">
        <v>0.87255705800000005</v>
      </c>
      <c r="N120" s="3" cm="1">
        <f t="array" ref="N120">IF($D120=3,(INDEX($E:$E,ROW()-2)+INDEX($E:$E,ROW()-1)-$E120)/(INDEX($E:$E,ROW()-2)+INDEX($E:$E,ROW()-1)),"")</f>
        <v>0.24642598320681225</v>
      </c>
      <c r="O120">
        <v>42</v>
      </c>
      <c r="P120" s="3">
        <v>3.3458110000000002E-3</v>
      </c>
    </row>
    <row r="121" spans="1:16" x14ac:dyDescent="0.35">
      <c r="A121">
        <v>2</v>
      </c>
      <c r="B121">
        <v>10</v>
      </c>
      <c r="C121">
        <v>1000</v>
      </c>
      <c r="D121">
        <v>1</v>
      </c>
      <c r="E121">
        <v>23403.580750000001</v>
      </c>
      <c r="F121">
        <v>6221.4497449999999</v>
      </c>
      <c r="G121">
        <v>7975.5019380000003</v>
      </c>
      <c r="H121">
        <v>5610.6059169999999</v>
      </c>
      <c r="I121">
        <v>2316.9707060000001</v>
      </c>
      <c r="J121">
        <v>465.72808320000001</v>
      </c>
      <c r="K121">
        <v>813.32435840000005</v>
      </c>
      <c r="L121">
        <v>5</v>
      </c>
      <c r="M121" s="3">
        <v>0.82589570000000001</v>
      </c>
      <c r="N121" s="3" t="str" cm="1">
        <f t="array" ref="N121">IF($D121=3,(INDEX($E:$E,ROW()-2)+INDEX($E:$E,ROW()-1)-$E121)/(INDEX($E:$E,ROW()-2)+INDEX($E:$E,ROW()-1)),"")</f>
        <v/>
      </c>
      <c r="O121">
        <v>14</v>
      </c>
      <c r="P121" s="3">
        <v>6.8992819999999996E-3</v>
      </c>
    </row>
    <row r="122" spans="1:16" x14ac:dyDescent="0.35">
      <c r="A122">
        <v>2</v>
      </c>
      <c r="B122">
        <v>10</v>
      </c>
      <c r="C122">
        <v>1000</v>
      </c>
      <c r="D122">
        <v>2</v>
      </c>
      <c r="E122">
        <v>22798.837240000001</v>
      </c>
      <c r="F122">
        <v>6223.3434850000003</v>
      </c>
      <c r="G122">
        <v>7579.6680480000005</v>
      </c>
      <c r="H122">
        <v>5526.4423230000002</v>
      </c>
      <c r="I122">
        <v>2219.4067169999998</v>
      </c>
      <c r="J122">
        <v>465.72808320000001</v>
      </c>
      <c r="K122">
        <v>784.24858289999997</v>
      </c>
      <c r="L122">
        <v>5</v>
      </c>
      <c r="M122" s="3">
        <v>0.81350660100000005</v>
      </c>
      <c r="N122" s="3" t="str" cm="1">
        <f t="array" ref="N122">IF($D122=3,(INDEX($E:$E,ROW()-2)+INDEX($E:$E,ROW()-1)-$E122)/(INDEX($E:$E,ROW()-2)+INDEX($E:$E,ROW()-1)),"")</f>
        <v/>
      </c>
      <c r="O122">
        <v>17</v>
      </c>
      <c r="P122" s="3">
        <v>7.6467669999999996E-3</v>
      </c>
    </row>
    <row r="123" spans="1:16" x14ac:dyDescent="0.35">
      <c r="A123">
        <v>2</v>
      </c>
      <c r="B123">
        <v>10</v>
      </c>
      <c r="C123">
        <v>1000</v>
      </c>
      <c r="D123">
        <v>3</v>
      </c>
      <c r="E123">
        <v>33317.366779999997</v>
      </c>
      <c r="F123">
        <v>9277.014561</v>
      </c>
      <c r="G123">
        <v>11386.858850000001</v>
      </c>
      <c r="H123">
        <v>5853.3095519999997</v>
      </c>
      <c r="I123">
        <v>5376.3807470000002</v>
      </c>
      <c r="J123">
        <v>465.72808320000001</v>
      </c>
      <c r="K123">
        <v>958.07499010000004</v>
      </c>
      <c r="L123">
        <v>7</v>
      </c>
      <c r="M123" s="3">
        <v>0.86162230299999998</v>
      </c>
      <c r="N123" s="3" cm="1">
        <f t="array" ref="N123">IF($D123=3,(INDEX($E:$E,ROW()-2)+INDEX($E:$E,ROW()-1)-$E123)/(INDEX($E:$E,ROW()-2)+INDEX($E:$E,ROW()-1)),"")</f>
        <v>0.27888261633382111</v>
      </c>
      <c r="O123">
        <v>27</v>
      </c>
      <c r="P123" s="3">
        <v>8.8418430000000003E-3</v>
      </c>
    </row>
    <row r="124" spans="1:16" x14ac:dyDescent="0.35">
      <c r="A124">
        <v>2</v>
      </c>
      <c r="B124">
        <v>10</v>
      </c>
      <c r="C124">
        <v>1000</v>
      </c>
      <c r="D124">
        <v>1</v>
      </c>
      <c r="E124">
        <v>25430.51024</v>
      </c>
      <c r="F124">
        <v>7085.8124260000004</v>
      </c>
      <c r="G124">
        <v>9255.5435400000006</v>
      </c>
      <c r="H124">
        <v>5846.7921029999998</v>
      </c>
      <c r="I124">
        <v>2055.1258969999999</v>
      </c>
      <c r="J124">
        <v>465.72808320000001</v>
      </c>
      <c r="K124">
        <v>721.50819030000002</v>
      </c>
      <c r="L124">
        <v>4</v>
      </c>
      <c r="M124" s="3">
        <v>0.86066291699999997</v>
      </c>
      <c r="N124" s="3" t="str" cm="1">
        <f t="array" ref="N124">IF($D124=3,(INDEX($E:$E,ROW()-2)+INDEX($E:$E,ROW()-1)-$E124)/(INDEX($E:$E,ROW()-2)+INDEX($E:$E,ROW()-1)),"")</f>
        <v/>
      </c>
      <c r="O124">
        <v>14</v>
      </c>
      <c r="P124" s="3">
        <v>9.1906660000000001E-3</v>
      </c>
    </row>
    <row r="125" spans="1:16" x14ac:dyDescent="0.35">
      <c r="A125">
        <v>2</v>
      </c>
      <c r="B125">
        <v>10</v>
      </c>
      <c r="C125">
        <v>1000</v>
      </c>
      <c r="D125">
        <v>2</v>
      </c>
      <c r="E125">
        <v>24877.637360000001</v>
      </c>
      <c r="F125">
        <v>6928.078614</v>
      </c>
      <c r="G125">
        <v>9089.4319360000009</v>
      </c>
      <c r="H125">
        <v>5679.9575160000004</v>
      </c>
      <c r="I125">
        <v>1997.276388</v>
      </c>
      <c r="J125">
        <v>465.72808320000001</v>
      </c>
      <c r="K125">
        <v>717.16482589999998</v>
      </c>
      <c r="L125">
        <v>4</v>
      </c>
      <c r="M125" s="3">
        <v>0.83610443499999998</v>
      </c>
      <c r="N125" s="3" t="str" cm="1">
        <f t="array" ref="N125">IF($D125=3,(INDEX($E:$E,ROW()-2)+INDEX($E:$E,ROW()-1)-$E125)/(INDEX($E:$E,ROW()-2)+INDEX($E:$E,ROW()-1)),"")</f>
        <v/>
      </c>
      <c r="O125">
        <v>16</v>
      </c>
      <c r="P125" s="3">
        <v>8.3439459999999997E-3</v>
      </c>
    </row>
    <row r="126" spans="1:16" x14ac:dyDescent="0.35">
      <c r="A126">
        <v>2</v>
      </c>
      <c r="B126">
        <v>10</v>
      </c>
      <c r="C126">
        <v>1000</v>
      </c>
      <c r="D126">
        <v>3</v>
      </c>
      <c r="E126">
        <v>37031.770530000002</v>
      </c>
      <c r="F126">
        <v>11642.30608</v>
      </c>
      <c r="G126">
        <v>12981.22206</v>
      </c>
      <c r="H126">
        <v>6087.8684910000002</v>
      </c>
      <c r="I126">
        <v>4973.4540420000003</v>
      </c>
      <c r="J126">
        <v>465.72808320000001</v>
      </c>
      <c r="K126">
        <v>881.19176789999995</v>
      </c>
      <c r="L126">
        <v>6</v>
      </c>
      <c r="M126" s="3">
        <v>0.89614998499999998</v>
      </c>
      <c r="N126" s="3" cm="1">
        <f t="array" ref="N126">IF($D126=3,(INDEX($E:$E,ROW()-2)+INDEX($E:$E,ROW()-1)-$E126)/(INDEX($E:$E,ROW()-2)+INDEX($E:$E,ROW()-1)),"")</f>
        <v>0.26390113139447008</v>
      </c>
      <c r="O126">
        <v>20</v>
      </c>
      <c r="P126" s="3">
        <v>9.3808539999999992E-3</v>
      </c>
    </row>
    <row r="127" spans="1:16" x14ac:dyDescent="0.35">
      <c r="A127">
        <v>2</v>
      </c>
      <c r="B127">
        <v>10</v>
      </c>
      <c r="C127">
        <v>1000</v>
      </c>
      <c r="D127">
        <v>1</v>
      </c>
      <c r="E127">
        <v>28712.19916</v>
      </c>
      <c r="F127">
        <v>8640.9513659999993</v>
      </c>
      <c r="G127">
        <v>10414.029759999999</v>
      </c>
      <c r="H127">
        <v>6387.7953319999997</v>
      </c>
      <c r="I127">
        <v>2071.7342819999999</v>
      </c>
      <c r="J127">
        <v>465.72808320000001</v>
      </c>
      <c r="K127">
        <v>731.96033590000002</v>
      </c>
      <c r="L127">
        <v>4</v>
      </c>
      <c r="M127" s="3">
        <v>0.94029999200000003</v>
      </c>
      <c r="N127" s="3" t="str" cm="1">
        <f t="array" ref="N127">IF($D127=3,(INDEX($E:$E,ROW()-2)+INDEX($E:$E,ROW()-1)-$E127)/(INDEX($E:$E,ROW()-2)+INDEX($E:$E,ROW()-1)),"")</f>
        <v/>
      </c>
      <c r="O127">
        <v>43</v>
      </c>
      <c r="P127" s="3">
        <v>7.0264419999999999E-3</v>
      </c>
    </row>
    <row r="128" spans="1:16" x14ac:dyDescent="0.35">
      <c r="A128">
        <v>2</v>
      </c>
      <c r="B128">
        <v>10</v>
      </c>
      <c r="C128">
        <v>1000</v>
      </c>
      <c r="D128">
        <v>2</v>
      </c>
      <c r="E128">
        <v>27960.910380000001</v>
      </c>
      <c r="F128">
        <v>7386.7017100000003</v>
      </c>
      <c r="G128">
        <v>11429.696120000001</v>
      </c>
      <c r="H128">
        <v>6364.4069339999996</v>
      </c>
      <c r="I128">
        <v>1705.0020950000001</v>
      </c>
      <c r="J128">
        <v>465.72808320000001</v>
      </c>
      <c r="K128">
        <v>609.37543530000005</v>
      </c>
      <c r="L128">
        <v>3</v>
      </c>
      <c r="M128" s="3">
        <v>0.93685715899999999</v>
      </c>
      <c r="N128" s="3" t="str" cm="1">
        <f t="array" ref="N128">IF($D128=3,(INDEX($E:$E,ROW()-2)+INDEX($E:$E,ROW()-1)-$E128)/(INDEX($E:$E,ROW()-2)+INDEX($E:$E,ROW()-1)),"")</f>
        <v/>
      </c>
      <c r="O128">
        <v>43</v>
      </c>
      <c r="P128" s="3">
        <v>3.6701020000000002E-3</v>
      </c>
    </row>
    <row r="129" spans="1:16" x14ac:dyDescent="0.35">
      <c r="A129">
        <v>2</v>
      </c>
      <c r="B129">
        <v>10</v>
      </c>
      <c r="C129">
        <v>1000</v>
      </c>
      <c r="D129">
        <v>3</v>
      </c>
      <c r="E129">
        <v>43785.712399999997</v>
      </c>
      <c r="F129">
        <v>15941.172350000001</v>
      </c>
      <c r="G129">
        <v>15045.27295</v>
      </c>
      <c r="H129">
        <v>6509.645579</v>
      </c>
      <c r="I129">
        <v>4946.1514100000004</v>
      </c>
      <c r="J129">
        <v>465.72808320000001</v>
      </c>
      <c r="K129">
        <v>877.74203699999998</v>
      </c>
      <c r="L129">
        <v>6</v>
      </c>
      <c r="M129" s="3">
        <v>0.95823666299999999</v>
      </c>
      <c r="N129" s="3" cm="1">
        <f t="array" ref="N129">IF($D129=3,(INDEX($E:$E,ROW()-2)+INDEX($E:$E,ROW()-1)-$E129)/(INDEX($E:$E,ROW()-2)+INDEX($E:$E,ROW()-1)),"")</f>
        <v>0.22739880067643112</v>
      </c>
      <c r="O129">
        <v>105</v>
      </c>
      <c r="P129" s="3">
        <v>8.8834750000000001E-3</v>
      </c>
    </row>
    <row r="130" spans="1:16" x14ac:dyDescent="0.35">
      <c r="A130">
        <v>2</v>
      </c>
      <c r="B130">
        <v>10</v>
      </c>
      <c r="C130">
        <v>2000</v>
      </c>
      <c r="D130">
        <v>1</v>
      </c>
      <c r="E130">
        <v>27500.578409999998</v>
      </c>
      <c r="F130">
        <v>5364.6168369999996</v>
      </c>
      <c r="G130">
        <v>13312.555270000001</v>
      </c>
      <c r="H130">
        <v>6355.6831929999998</v>
      </c>
      <c r="I130">
        <v>1478.975375</v>
      </c>
      <c r="J130">
        <v>465.72808320000001</v>
      </c>
      <c r="K130">
        <v>523.01965240000004</v>
      </c>
      <c r="L130">
        <v>2</v>
      </c>
      <c r="M130" s="3">
        <v>0.93557300200000004</v>
      </c>
      <c r="N130" s="3" t="str" cm="1">
        <f t="array" ref="N130">IF($D130=3,(INDEX($E:$E,ROW()-2)+INDEX($E:$E,ROW()-1)-$E130)/(INDEX($E:$E,ROW()-2)+INDEX($E:$E,ROW()-1)),"")</f>
        <v/>
      </c>
      <c r="O130">
        <v>17</v>
      </c>
      <c r="P130" s="3">
        <v>8.8593149999999996E-3</v>
      </c>
    </row>
    <row r="131" spans="1:16" x14ac:dyDescent="0.35">
      <c r="A131">
        <v>2</v>
      </c>
      <c r="B131">
        <v>10</v>
      </c>
      <c r="C131">
        <v>2000</v>
      </c>
      <c r="D131">
        <v>2</v>
      </c>
      <c r="E131">
        <v>26781.378250000002</v>
      </c>
      <c r="F131">
        <v>5339.5548920000001</v>
      </c>
      <c r="G131">
        <v>12685.945390000001</v>
      </c>
      <c r="H131">
        <v>6341.381848</v>
      </c>
      <c r="I131">
        <v>1429.259354</v>
      </c>
      <c r="J131">
        <v>465.72808320000001</v>
      </c>
      <c r="K131">
        <v>519.50868749999995</v>
      </c>
      <c r="L131">
        <v>2</v>
      </c>
      <c r="M131" s="3">
        <v>0.93346780699999998</v>
      </c>
      <c r="N131" s="3" t="str" cm="1">
        <f t="array" ref="N131">IF($D131=3,(INDEX($E:$E,ROW()-2)+INDEX($E:$E,ROW()-1)-$E131)/(INDEX($E:$E,ROW()-2)+INDEX($E:$E,ROW()-1)),"")</f>
        <v/>
      </c>
      <c r="O131">
        <v>16</v>
      </c>
      <c r="P131" s="3">
        <v>7.6073740000000001E-3</v>
      </c>
    </row>
    <row r="132" spans="1:16" x14ac:dyDescent="0.35">
      <c r="A132">
        <v>2</v>
      </c>
      <c r="B132">
        <v>10</v>
      </c>
      <c r="C132">
        <v>2000</v>
      </c>
      <c r="D132">
        <v>3</v>
      </c>
      <c r="E132">
        <v>40060.355779999998</v>
      </c>
      <c r="F132">
        <v>10777.196319999999</v>
      </c>
      <c r="G132">
        <v>17745.022120000001</v>
      </c>
      <c r="H132">
        <v>6326.9984100000001</v>
      </c>
      <c r="I132">
        <v>4033.2201110000001</v>
      </c>
      <c r="J132">
        <v>465.72808320000001</v>
      </c>
      <c r="K132">
        <v>712.1907301</v>
      </c>
      <c r="L132">
        <v>4</v>
      </c>
      <c r="M132" s="3">
        <v>0.93135052699999998</v>
      </c>
      <c r="N132" s="3" cm="1">
        <f t="array" ref="N132">IF($D132=3,(INDEX($E:$E,ROW()-2)+INDEX($E:$E,ROW()-1)-$E132)/(INDEX($E:$E,ROW()-2)+INDEX($E:$E,ROW()-1)),"")</f>
        <v>0.26199499345755528</v>
      </c>
      <c r="O132">
        <v>18</v>
      </c>
      <c r="P132" s="3">
        <v>9.1845120000000006E-3</v>
      </c>
    </row>
    <row r="133" spans="1:16" x14ac:dyDescent="0.35">
      <c r="A133">
        <v>2</v>
      </c>
      <c r="B133">
        <v>10</v>
      </c>
      <c r="C133">
        <v>2000</v>
      </c>
      <c r="D133">
        <v>1</v>
      </c>
      <c r="E133">
        <v>29761.714800000002</v>
      </c>
      <c r="F133">
        <v>7638.9782310000001</v>
      </c>
      <c r="G133">
        <v>13299.74937</v>
      </c>
      <c r="H133">
        <v>6355.6831929999998</v>
      </c>
      <c r="I133">
        <v>1478.100942</v>
      </c>
      <c r="J133">
        <v>465.72808320000001</v>
      </c>
      <c r="K133">
        <v>523.47498189999999</v>
      </c>
      <c r="L133">
        <v>2</v>
      </c>
      <c r="M133" s="3">
        <v>0.93557300200000004</v>
      </c>
      <c r="N133" s="3" t="str" cm="1">
        <f t="array" ref="N133">IF($D133=3,(INDEX($E:$E,ROW()-2)+INDEX($E:$E,ROW()-1)-$E133)/(INDEX($E:$E,ROW()-2)+INDEX($E:$E,ROW()-1)),"")</f>
        <v/>
      </c>
      <c r="O133">
        <v>18</v>
      </c>
      <c r="P133" s="3">
        <v>6.7290680000000004E-3</v>
      </c>
    </row>
    <row r="134" spans="1:16" x14ac:dyDescent="0.35">
      <c r="A134">
        <v>2</v>
      </c>
      <c r="B134">
        <v>10</v>
      </c>
      <c r="C134">
        <v>2000</v>
      </c>
      <c r="D134">
        <v>2</v>
      </c>
      <c r="E134">
        <v>28925.052469999999</v>
      </c>
      <c r="F134">
        <v>7468.8054110000003</v>
      </c>
      <c r="G134">
        <v>12722.188679999999</v>
      </c>
      <c r="H134">
        <v>6317.303559</v>
      </c>
      <c r="I134">
        <v>1430.995617</v>
      </c>
      <c r="J134">
        <v>465.72808320000001</v>
      </c>
      <c r="K134">
        <v>520.03112350000004</v>
      </c>
      <c r="L134">
        <v>2</v>
      </c>
      <c r="M134" s="3">
        <v>0.92992341999999995</v>
      </c>
      <c r="N134" s="3" t="str" cm="1">
        <f t="array" ref="N134">IF($D134=3,(INDEX($E:$E,ROW()-2)+INDEX($E:$E,ROW()-1)-$E134)/(INDEX($E:$E,ROW()-2)+INDEX($E:$E,ROW()-1)),"")</f>
        <v/>
      </c>
      <c r="O134">
        <v>8</v>
      </c>
      <c r="P134" s="3">
        <v>5.9049369999999999E-3</v>
      </c>
    </row>
    <row r="135" spans="1:16" x14ac:dyDescent="0.35">
      <c r="A135">
        <v>2</v>
      </c>
      <c r="B135">
        <v>10</v>
      </c>
      <c r="C135">
        <v>2000</v>
      </c>
      <c r="D135">
        <v>3</v>
      </c>
      <c r="E135">
        <v>44512.51612</v>
      </c>
      <c r="F135">
        <v>15199.960859999999</v>
      </c>
      <c r="G135">
        <v>17738.537629999999</v>
      </c>
      <c r="H135">
        <v>6363.547716</v>
      </c>
      <c r="I135">
        <v>4032.1940709999999</v>
      </c>
      <c r="J135">
        <v>465.72808320000001</v>
      </c>
      <c r="K135">
        <v>712.54775400000005</v>
      </c>
      <c r="L135">
        <v>4</v>
      </c>
      <c r="M135" s="3">
        <v>0.93673068000000004</v>
      </c>
      <c r="N135" s="3" cm="1">
        <f t="array" ref="N135">IF($D135=3,(INDEX($E:$E,ROW()-2)+INDEX($E:$E,ROW()-1)-$E135)/(INDEX($E:$E,ROW()-2)+INDEX($E:$E,ROW()-1)),"")</f>
        <v>0.24152380186130495</v>
      </c>
      <c r="O135">
        <v>16</v>
      </c>
      <c r="P135" s="3">
        <v>7.4999039999999999E-3</v>
      </c>
    </row>
    <row r="136" spans="1:16" x14ac:dyDescent="0.35">
      <c r="A136">
        <v>2</v>
      </c>
      <c r="B136">
        <v>10</v>
      </c>
      <c r="C136">
        <v>2000</v>
      </c>
      <c r="D136">
        <v>1</v>
      </c>
      <c r="E136">
        <v>33789.706409999999</v>
      </c>
      <c r="F136">
        <v>10518.49005</v>
      </c>
      <c r="G136">
        <v>14251.575290000001</v>
      </c>
      <c r="H136">
        <v>6555.2032859999999</v>
      </c>
      <c r="I136">
        <v>1478.174706</v>
      </c>
      <c r="J136">
        <v>465.72808320000001</v>
      </c>
      <c r="K136">
        <v>520.53498999999999</v>
      </c>
      <c r="L136">
        <v>2</v>
      </c>
      <c r="M136" s="3">
        <v>0.96494287499999998</v>
      </c>
      <c r="N136" s="3" t="str" cm="1">
        <f t="array" ref="N136">IF($D136=3,(INDEX($E:$E,ROW()-2)+INDEX($E:$E,ROW()-1)-$E136)/(INDEX($E:$E,ROW()-2)+INDEX($E:$E,ROW()-1)),"")</f>
        <v/>
      </c>
      <c r="O136">
        <v>30</v>
      </c>
      <c r="P136" s="3">
        <v>5.4566850000000002E-3</v>
      </c>
    </row>
    <row r="137" spans="1:16" x14ac:dyDescent="0.35">
      <c r="A137">
        <v>2</v>
      </c>
      <c r="B137">
        <v>10</v>
      </c>
      <c r="C137">
        <v>2000</v>
      </c>
      <c r="D137">
        <v>2</v>
      </c>
      <c r="E137">
        <v>32522.59562</v>
      </c>
      <c r="F137">
        <v>10056.41598</v>
      </c>
      <c r="G137">
        <v>13437.40827</v>
      </c>
      <c r="H137">
        <v>6610.0123409999997</v>
      </c>
      <c r="I137">
        <v>1429.92787</v>
      </c>
      <c r="J137">
        <v>465.72808320000001</v>
      </c>
      <c r="K137">
        <v>523.10307639999996</v>
      </c>
      <c r="L137">
        <v>2</v>
      </c>
      <c r="M137" s="3">
        <v>0.97301090999999995</v>
      </c>
      <c r="N137" s="3" t="str" cm="1">
        <f t="array" ref="N137">IF($D137=3,(INDEX($E:$E,ROW()-2)+INDEX($E:$E,ROW()-1)-$E137)/(INDEX($E:$E,ROW()-2)+INDEX($E:$E,ROW()-1)),"")</f>
        <v/>
      </c>
      <c r="O137">
        <v>22</v>
      </c>
      <c r="P137" s="3">
        <v>6.7250999999999997E-4</v>
      </c>
    </row>
    <row r="138" spans="1:16" x14ac:dyDescent="0.35">
      <c r="A138">
        <v>2</v>
      </c>
      <c r="B138">
        <v>10</v>
      </c>
      <c r="C138">
        <v>2000</v>
      </c>
      <c r="D138">
        <v>3</v>
      </c>
      <c r="E138">
        <v>52624.195529999997</v>
      </c>
      <c r="F138">
        <v>20489.474839999999</v>
      </c>
      <c r="G138">
        <v>20249.994780000001</v>
      </c>
      <c r="H138">
        <v>6658.1321529999996</v>
      </c>
      <c r="I138">
        <v>4042.2368369999999</v>
      </c>
      <c r="J138">
        <v>465.72808320000001</v>
      </c>
      <c r="K138">
        <v>718.628829</v>
      </c>
      <c r="L138">
        <v>4</v>
      </c>
      <c r="M138" s="3">
        <v>0.98009427100000002</v>
      </c>
      <c r="N138" s="3" cm="1">
        <f t="array" ref="N138">IF($D138=3,(INDEX($E:$E,ROW()-2)+INDEX($E:$E,ROW()-1)-$E138)/(INDEX($E:$E,ROW()-2)+INDEX($E:$E,ROW()-1)),"")</f>
        <v>0.20641881040123494</v>
      </c>
      <c r="O138">
        <v>92</v>
      </c>
      <c r="P138" s="3">
        <v>4.5540579999999997E-3</v>
      </c>
    </row>
    <row r="139" spans="1:16" x14ac:dyDescent="0.35">
      <c r="A139">
        <v>2</v>
      </c>
      <c r="B139">
        <v>40</v>
      </c>
      <c r="C139">
        <v>500</v>
      </c>
      <c r="D139">
        <v>1</v>
      </c>
      <c r="E139">
        <v>19661.799360000001</v>
      </c>
      <c r="F139">
        <v>4417.3674010000004</v>
      </c>
      <c r="G139">
        <v>5509.1724219999996</v>
      </c>
      <c r="H139">
        <v>5552.8239290000001</v>
      </c>
      <c r="I139">
        <v>2751.0267260000001</v>
      </c>
      <c r="J139">
        <v>465.72808320000001</v>
      </c>
      <c r="K139">
        <v>965.68080239999995</v>
      </c>
      <c r="L139">
        <v>7</v>
      </c>
      <c r="M139" s="3">
        <v>0.50548832399999999</v>
      </c>
      <c r="N139" s="3" t="str" cm="1">
        <f t="array" ref="N139">IF($D139=3,(INDEX($E:$E,ROW()-2)+INDEX($E:$E,ROW()-1)-$E139)/(INDEX($E:$E,ROW()-2)+INDEX($E:$E,ROW()-1)),"")</f>
        <v/>
      </c>
      <c r="O139">
        <v>15</v>
      </c>
      <c r="P139" s="3">
        <v>5.7159530000000002E-3</v>
      </c>
    </row>
    <row r="140" spans="1:16" x14ac:dyDescent="0.35">
      <c r="A140">
        <v>2</v>
      </c>
      <c r="B140">
        <v>40</v>
      </c>
      <c r="C140">
        <v>500</v>
      </c>
      <c r="D140">
        <v>2</v>
      </c>
      <c r="E140">
        <v>19035.483899999999</v>
      </c>
      <c r="F140">
        <v>3794.5823489999998</v>
      </c>
      <c r="G140">
        <v>5742.1808069999997</v>
      </c>
      <c r="H140">
        <v>5718.4730760000002</v>
      </c>
      <c r="I140">
        <v>2444.5409370000002</v>
      </c>
      <c r="J140">
        <v>465.72808320000001</v>
      </c>
      <c r="K140">
        <v>869.97864589999995</v>
      </c>
      <c r="L140">
        <v>6</v>
      </c>
      <c r="M140" s="3">
        <v>0.52056780599999997</v>
      </c>
      <c r="N140" s="3" t="str" cm="1">
        <f t="array" ref="N140">IF($D140=3,(INDEX($E:$E,ROW()-2)+INDEX($E:$E,ROW()-1)-$E140)/(INDEX($E:$E,ROW()-2)+INDEX($E:$E,ROW()-1)),"")</f>
        <v/>
      </c>
      <c r="O140">
        <v>23</v>
      </c>
      <c r="P140" s="3">
        <v>9.3319119999999995E-3</v>
      </c>
    </row>
    <row r="141" spans="1:16" x14ac:dyDescent="0.35">
      <c r="A141">
        <v>2</v>
      </c>
      <c r="B141">
        <v>40</v>
      </c>
      <c r="C141">
        <v>500</v>
      </c>
      <c r="D141">
        <v>3</v>
      </c>
      <c r="E141">
        <v>27381.264609999998</v>
      </c>
      <c r="F141">
        <v>5306.9578799999999</v>
      </c>
      <c r="G141">
        <v>7733.8277989999997</v>
      </c>
      <c r="H141">
        <v>7098.4358000000002</v>
      </c>
      <c r="I141">
        <v>5758.1693020000002</v>
      </c>
      <c r="J141">
        <v>465.72808320000001</v>
      </c>
      <c r="K141">
        <v>1018.14575</v>
      </c>
      <c r="L141">
        <v>8</v>
      </c>
      <c r="M141" s="3">
        <v>0.64618948099999995</v>
      </c>
      <c r="N141" s="3" cm="1">
        <f t="array" ref="N141">IF($D141=3,(INDEX($E:$E,ROW()-2)+INDEX($E:$E,ROW()-1)-$E141)/(INDEX($E:$E,ROW()-2)+INDEX($E:$E,ROW()-1)),"")</f>
        <v>0.29242411085992087</v>
      </c>
      <c r="O141">
        <v>12</v>
      </c>
      <c r="P141" s="3">
        <v>9.9973949999999992E-3</v>
      </c>
    </row>
    <row r="142" spans="1:16" x14ac:dyDescent="0.35">
      <c r="A142">
        <v>2</v>
      </c>
      <c r="B142">
        <v>40</v>
      </c>
      <c r="C142">
        <v>500</v>
      </c>
      <c r="D142">
        <v>1</v>
      </c>
      <c r="E142">
        <v>21058.866409999999</v>
      </c>
      <c r="F142">
        <v>4356.9551819999997</v>
      </c>
      <c r="G142">
        <v>6589.0131529999999</v>
      </c>
      <c r="H142">
        <v>6505.8029470000001</v>
      </c>
      <c r="I142">
        <v>2322.7638440000001</v>
      </c>
      <c r="J142">
        <v>465.72808320000001</v>
      </c>
      <c r="K142">
        <v>818.60319730000003</v>
      </c>
      <c r="L142">
        <v>5</v>
      </c>
      <c r="M142" s="3">
        <v>0.59224053700000001</v>
      </c>
      <c r="N142" s="3" t="str" cm="1">
        <f t="array" ref="N142">IF($D142=3,(INDEX($E:$E,ROW()-2)+INDEX($E:$E,ROW()-1)-$E142)/(INDEX($E:$E,ROW()-2)+INDEX($E:$E,ROW()-1)),"")</f>
        <v/>
      </c>
      <c r="O142">
        <v>29</v>
      </c>
      <c r="P142" s="3">
        <v>8.8056090000000007E-3</v>
      </c>
    </row>
    <row r="143" spans="1:16" x14ac:dyDescent="0.35">
      <c r="A143">
        <v>2</v>
      </c>
      <c r="B143">
        <v>40</v>
      </c>
      <c r="C143">
        <v>500</v>
      </c>
      <c r="D143">
        <v>2</v>
      </c>
      <c r="E143">
        <v>20422.684939999999</v>
      </c>
      <c r="F143">
        <v>5054.7139139999999</v>
      </c>
      <c r="G143">
        <v>5785.5378099999998</v>
      </c>
      <c r="H143">
        <v>5796.0651580000003</v>
      </c>
      <c r="I143">
        <v>2442.5942599999998</v>
      </c>
      <c r="J143">
        <v>465.72808320000001</v>
      </c>
      <c r="K143">
        <v>878.04571829999998</v>
      </c>
      <c r="L143">
        <v>6</v>
      </c>
      <c r="M143" s="3">
        <v>0.52763121899999998</v>
      </c>
      <c r="N143" s="3" t="str" cm="1">
        <f t="array" ref="N143">IF($D143=3,(INDEX($E:$E,ROW()-2)+INDEX($E:$E,ROW()-1)-$E143)/(INDEX($E:$E,ROW()-2)+INDEX($E:$E,ROW()-1)),"")</f>
        <v/>
      </c>
      <c r="O143">
        <v>37</v>
      </c>
      <c r="P143" s="3">
        <v>9.0556309999999998E-3</v>
      </c>
    </row>
    <row r="144" spans="1:16" x14ac:dyDescent="0.35">
      <c r="A144">
        <v>2</v>
      </c>
      <c r="B144">
        <v>40</v>
      </c>
      <c r="C144">
        <v>500</v>
      </c>
      <c r="D144">
        <v>3</v>
      </c>
      <c r="E144">
        <v>29422.748009999999</v>
      </c>
      <c r="F144">
        <v>6059.0202049999998</v>
      </c>
      <c r="G144">
        <v>9076.1578640000007</v>
      </c>
      <c r="H144">
        <v>7975.6285040000002</v>
      </c>
      <c r="I144">
        <v>4967.8561339999997</v>
      </c>
      <c r="J144">
        <v>465.72808320000001</v>
      </c>
      <c r="K144">
        <v>878.35722150000004</v>
      </c>
      <c r="L144">
        <v>6</v>
      </c>
      <c r="M144" s="3">
        <v>0.72604266500000003</v>
      </c>
      <c r="N144" s="3" cm="1">
        <f t="array" ref="N144">IF($D144=3,(INDEX($E:$E,ROW()-2)+INDEX($E:$E,ROW()-1)-$E144)/(INDEX($E:$E,ROW()-2)+INDEX($E:$E,ROW()-1)),"")</f>
        <v>0.2907028051640117</v>
      </c>
      <c r="O144">
        <v>46</v>
      </c>
      <c r="P144" s="3">
        <v>8.3500320000000003E-3</v>
      </c>
    </row>
    <row r="145" spans="1:16" x14ac:dyDescent="0.35">
      <c r="A145">
        <v>2</v>
      </c>
      <c r="B145">
        <v>40</v>
      </c>
      <c r="C145">
        <v>500</v>
      </c>
      <c r="D145">
        <v>1</v>
      </c>
      <c r="E145">
        <v>23324.80716</v>
      </c>
      <c r="F145">
        <v>5924.9533490000003</v>
      </c>
      <c r="G145">
        <v>6934.2665749999996</v>
      </c>
      <c r="H145">
        <v>6868.4206789999998</v>
      </c>
      <c r="I145">
        <v>2316.5937290000002</v>
      </c>
      <c r="J145">
        <v>465.72808320000001</v>
      </c>
      <c r="K145">
        <v>814.84474339999997</v>
      </c>
      <c r="L145">
        <v>5</v>
      </c>
      <c r="M145" s="3">
        <v>0.62525059299999997</v>
      </c>
      <c r="N145" s="3" t="str" cm="1">
        <f t="array" ref="N145">IF($D145=3,(INDEX($E:$E,ROW()-2)+INDEX($E:$E,ROW()-1)-$E145)/(INDEX($E:$E,ROW()-2)+INDEX($E:$E,ROW()-1)),"")</f>
        <v/>
      </c>
      <c r="O145">
        <v>63</v>
      </c>
      <c r="P145" s="3">
        <v>9.4506820000000002E-3</v>
      </c>
    </row>
    <row r="146" spans="1:16" x14ac:dyDescent="0.35">
      <c r="A146">
        <v>2</v>
      </c>
      <c r="B146">
        <v>40</v>
      </c>
      <c r="C146">
        <v>500</v>
      </c>
      <c r="D146">
        <v>2</v>
      </c>
      <c r="E146">
        <v>22720.828320000001</v>
      </c>
      <c r="F146">
        <v>5300.3081750000001</v>
      </c>
      <c r="G146">
        <v>7271.9584889999996</v>
      </c>
      <c r="H146">
        <v>6956.3238510000001</v>
      </c>
      <c r="I146">
        <v>2005.107988</v>
      </c>
      <c r="J146">
        <v>465.72808320000001</v>
      </c>
      <c r="K146">
        <v>721.4017394</v>
      </c>
      <c r="L146">
        <v>4</v>
      </c>
      <c r="M146" s="3">
        <v>0.633252653</v>
      </c>
      <c r="N146" s="3" t="str" cm="1">
        <f t="array" ref="N146">IF($D146=3,(INDEX($E:$E,ROW()-2)+INDEX($E:$E,ROW()-1)-$E146)/(INDEX($E:$E,ROW()-2)+INDEX($E:$E,ROW()-1)),"")</f>
        <v/>
      </c>
      <c r="O146">
        <v>74</v>
      </c>
      <c r="P146" s="3">
        <v>5.25253E-3</v>
      </c>
    </row>
    <row r="147" spans="1:16" x14ac:dyDescent="0.35">
      <c r="A147">
        <v>2</v>
      </c>
      <c r="B147">
        <v>40</v>
      </c>
      <c r="C147">
        <v>500</v>
      </c>
      <c r="D147">
        <v>3</v>
      </c>
      <c r="E147">
        <v>33103.263939999997</v>
      </c>
      <c r="F147">
        <v>9308.5430149999993</v>
      </c>
      <c r="G147">
        <v>9287.3161720000007</v>
      </c>
      <c r="H147">
        <v>8210.9822669999994</v>
      </c>
      <c r="I147">
        <v>4956.064695</v>
      </c>
      <c r="J147">
        <v>465.72808320000001</v>
      </c>
      <c r="K147">
        <v>874.62971200000004</v>
      </c>
      <c r="L147">
        <v>6</v>
      </c>
      <c r="M147" s="3">
        <v>0.74746754400000004</v>
      </c>
      <c r="N147" s="3" cm="1">
        <f t="array" ref="N147">IF($D147=3,(INDEX($E:$E,ROW()-2)+INDEX($E:$E,ROW()-1)-$E147)/(INDEX($E:$E,ROW()-2)+INDEX($E:$E,ROW()-1)),"")</f>
        <v>0.2810770533424724</v>
      </c>
      <c r="O147">
        <v>101</v>
      </c>
      <c r="P147" s="3">
        <v>9.4269829999999999E-3</v>
      </c>
    </row>
    <row r="148" spans="1:16" x14ac:dyDescent="0.35">
      <c r="A148">
        <v>2</v>
      </c>
      <c r="B148">
        <v>40</v>
      </c>
      <c r="C148">
        <v>1000</v>
      </c>
      <c r="D148">
        <v>1</v>
      </c>
      <c r="E148">
        <v>22637.56537</v>
      </c>
      <c r="F148">
        <v>4959.9287109999996</v>
      </c>
      <c r="G148">
        <v>7261.8860789999999</v>
      </c>
      <c r="H148">
        <v>7173.3886730000004</v>
      </c>
      <c r="I148">
        <v>2055.1257970000001</v>
      </c>
      <c r="J148">
        <v>465.72808320000001</v>
      </c>
      <c r="K148">
        <v>721.50802710000005</v>
      </c>
      <c r="L148">
        <v>4</v>
      </c>
      <c r="M148" s="3">
        <v>0.65301264000000003</v>
      </c>
      <c r="N148" s="3" t="str" cm="1">
        <f t="array" ref="N148">IF($D148=3,(INDEX($E:$E,ROW()-2)+INDEX($E:$E,ROW()-1)-$E148)/(INDEX($E:$E,ROW()-2)+INDEX($E:$E,ROW()-1)),"")</f>
        <v/>
      </c>
      <c r="O148">
        <v>35</v>
      </c>
      <c r="P148" s="3">
        <v>9.0199709999999999E-3</v>
      </c>
    </row>
    <row r="149" spans="1:16" x14ac:dyDescent="0.35">
      <c r="A149">
        <v>2</v>
      </c>
      <c r="B149">
        <v>40</v>
      </c>
      <c r="C149">
        <v>1000</v>
      </c>
      <c r="D149">
        <v>2</v>
      </c>
      <c r="E149">
        <v>22067.811669999999</v>
      </c>
      <c r="F149">
        <v>4923.9701409999998</v>
      </c>
      <c r="G149">
        <v>7114.6451239999997</v>
      </c>
      <c r="H149">
        <v>6862.5930600000002</v>
      </c>
      <c r="I149">
        <v>1986.6983419999999</v>
      </c>
      <c r="J149">
        <v>465.72808320000001</v>
      </c>
      <c r="K149">
        <v>714.17692360000001</v>
      </c>
      <c r="L149">
        <v>4</v>
      </c>
      <c r="M149" s="3">
        <v>0.62472008999999995</v>
      </c>
      <c r="N149" s="3" t="str" cm="1">
        <f t="array" ref="N149">IF($D149=3,(INDEX($E:$E,ROW()-2)+INDEX($E:$E,ROW()-1)-$E149)/(INDEX($E:$E,ROW()-2)+INDEX($E:$E,ROW()-1)),"")</f>
        <v/>
      </c>
      <c r="O149">
        <v>118</v>
      </c>
      <c r="P149" s="3">
        <v>8.7439699999999996E-7</v>
      </c>
    </row>
    <row r="150" spans="1:16" x14ac:dyDescent="0.35">
      <c r="A150">
        <v>2</v>
      </c>
      <c r="B150">
        <v>40</v>
      </c>
      <c r="C150">
        <v>1000</v>
      </c>
      <c r="D150">
        <v>3</v>
      </c>
      <c r="E150">
        <v>31096.506740000001</v>
      </c>
      <c r="F150">
        <v>6645.6779610000003</v>
      </c>
      <c r="G150">
        <v>10290.45802</v>
      </c>
      <c r="H150">
        <v>8349.1588699999993</v>
      </c>
      <c r="I150">
        <v>4533.4241519999996</v>
      </c>
      <c r="J150">
        <v>465.72808320000001</v>
      </c>
      <c r="K150">
        <v>812.05965590000005</v>
      </c>
      <c r="L150">
        <v>5</v>
      </c>
      <c r="M150" s="3">
        <v>0.76004612699999996</v>
      </c>
      <c r="N150" s="3" cm="1">
        <f t="array" ref="N150">IF($D150=3,(INDEX($E:$E,ROW()-2)+INDEX($E:$E,ROW()-1)-$E150)/(INDEX($E:$E,ROW()-2)+INDEX($E:$E,ROW()-1)),"")</f>
        <v>0.30441238171022478</v>
      </c>
      <c r="O150">
        <v>50</v>
      </c>
      <c r="P150" s="3">
        <v>3.7102820000000001E-3</v>
      </c>
    </row>
    <row r="151" spans="1:16" x14ac:dyDescent="0.35">
      <c r="A151">
        <v>2</v>
      </c>
      <c r="B151">
        <v>40</v>
      </c>
      <c r="C151">
        <v>1000</v>
      </c>
      <c r="D151">
        <v>1</v>
      </c>
      <c r="E151">
        <v>24066.46242</v>
      </c>
      <c r="F151">
        <v>5324.0226700000003</v>
      </c>
      <c r="G151">
        <v>8060.7072859999998</v>
      </c>
      <c r="H151">
        <v>7793.5085470000004</v>
      </c>
      <c r="I151">
        <v>1790.094071</v>
      </c>
      <c r="J151">
        <v>465.72808320000001</v>
      </c>
      <c r="K151">
        <v>632.40176259999998</v>
      </c>
      <c r="L151">
        <v>3</v>
      </c>
      <c r="M151" s="3">
        <v>0.70946380099999995</v>
      </c>
      <c r="N151" s="3" t="str" cm="1">
        <f t="array" ref="N151">IF($D151=3,(INDEX($E:$E,ROW()-2)+INDEX($E:$E,ROW()-1)-$E151)/(INDEX($E:$E,ROW()-2)+INDEX($E:$E,ROW()-1)),"")</f>
        <v/>
      </c>
      <c r="O151">
        <v>56</v>
      </c>
      <c r="P151" s="3">
        <v>5.4991119999999996E-3</v>
      </c>
    </row>
    <row r="152" spans="1:16" x14ac:dyDescent="0.35">
      <c r="A152">
        <v>2</v>
      </c>
      <c r="B152">
        <v>40</v>
      </c>
      <c r="C152">
        <v>1000</v>
      </c>
      <c r="D152">
        <v>2</v>
      </c>
      <c r="E152">
        <v>23607.76556</v>
      </c>
      <c r="F152">
        <v>6463.920376</v>
      </c>
      <c r="G152">
        <v>7114.6451239999997</v>
      </c>
      <c r="H152">
        <v>6862.5930600000002</v>
      </c>
      <c r="I152">
        <v>1986.6988699999999</v>
      </c>
      <c r="J152">
        <v>465.72808320000001</v>
      </c>
      <c r="K152">
        <v>714.18004870000004</v>
      </c>
      <c r="L152">
        <v>4</v>
      </c>
      <c r="M152" s="3">
        <v>0.62472008999999995</v>
      </c>
      <c r="N152" s="3" t="str" cm="1">
        <f t="array" ref="N152">IF($D152=3,(INDEX($E:$E,ROW()-2)+INDEX($E:$E,ROW()-1)-$E152)/(INDEX($E:$E,ROW()-2)+INDEX($E:$E,ROW()-1)),"")</f>
        <v/>
      </c>
      <c r="O152">
        <v>67</v>
      </c>
      <c r="P152" s="3">
        <v>6.2030080000000003E-3</v>
      </c>
    </row>
    <row r="153" spans="1:16" x14ac:dyDescent="0.35">
      <c r="A153">
        <v>2</v>
      </c>
      <c r="B153">
        <v>40</v>
      </c>
      <c r="C153">
        <v>1000</v>
      </c>
      <c r="D153">
        <v>3</v>
      </c>
      <c r="E153">
        <v>33592.789129999997</v>
      </c>
      <c r="F153">
        <v>7708.7445969999999</v>
      </c>
      <c r="G153">
        <v>11603.16583</v>
      </c>
      <c r="H153">
        <v>9073.8228720000006</v>
      </c>
      <c r="I153">
        <v>4027.1508749999998</v>
      </c>
      <c r="J153">
        <v>465.72808320000001</v>
      </c>
      <c r="K153">
        <v>714.17687279999996</v>
      </c>
      <c r="L153">
        <v>4</v>
      </c>
      <c r="M153" s="3">
        <v>0.82601421799999997</v>
      </c>
      <c r="N153" s="3" cm="1">
        <f t="array" ref="N153">IF($D153=3,(INDEX($E:$E,ROW()-2)+INDEX($E:$E,ROW()-1)-$E153)/(INDEX($E:$E,ROW()-2)+INDEX($E:$E,ROW()-1)),"")</f>
        <v>0.29536794714132253</v>
      </c>
      <c r="O153">
        <v>33</v>
      </c>
      <c r="P153" s="3">
        <v>3.17359E-3</v>
      </c>
    </row>
    <row r="154" spans="1:16" x14ac:dyDescent="0.35">
      <c r="A154">
        <v>2</v>
      </c>
      <c r="B154">
        <v>40</v>
      </c>
      <c r="C154">
        <v>1000</v>
      </c>
      <c r="D154">
        <v>1</v>
      </c>
      <c r="E154">
        <v>26570.983520000002</v>
      </c>
      <c r="F154">
        <v>6539.7151260000001</v>
      </c>
      <c r="G154">
        <v>8882.8352959999993</v>
      </c>
      <c r="H154">
        <v>8261.963839</v>
      </c>
      <c r="I154">
        <v>1789.0873079999999</v>
      </c>
      <c r="J154">
        <v>465.72808320000001</v>
      </c>
      <c r="K154">
        <v>631.65387029999999</v>
      </c>
      <c r="L154">
        <v>3</v>
      </c>
      <c r="M154" s="3">
        <v>0.75210853200000005</v>
      </c>
      <c r="N154" s="3" t="str" cm="1">
        <f t="array" ref="N154">IF($D154=3,(INDEX($E:$E,ROW()-2)+INDEX($E:$E,ROW()-1)-$E154)/(INDEX($E:$E,ROW()-2)+INDEX($E:$E,ROW()-1)),"")</f>
        <v/>
      </c>
      <c r="O154">
        <v>77</v>
      </c>
      <c r="P154" s="3">
        <v>8.4058420000000002E-3</v>
      </c>
    </row>
    <row r="155" spans="1:16" x14ac:dyDescent="0.35">
      <c r="A155">
        <v>2</v>
      </c>
      <c r="B155">
        <v>40</v>
      </c>
      <c r="C155">
        <v>1000</v>
      </c>
      <c r="D155">
        <v>2</v>
      </c>
      <c r="E155">
        <v>25790.601309999998</v>
      </c>
      <c r="F155">
        <v>5036.817736</v>
      </c>
      <c r="G155">
        <v>9779.0588810000008</v>
      </c>
      <c r="H155">
        <v>8556.4604049999998</v>
      </c>
      <c r="I155">
        <v>1429.3207600000001</v>
      </c>
      <c r="J155">
        <v>465.72808320000001</v>
      </c>
      <c r="K155">
        <v>523.21544770000003</v>
      </c>
      <c r="L155">
        <v>2</v>
      </c>
      <c r="M155" s="3">
        <v>0.77891733699999999</v>
      </c>
      <c r="N155" s="3" t="str" cm="1">
        <f t="array" ref="N155">IF($D155=3,(INDEX($E:$E,ROW()-2)+INDEX($E:$E,ROW()-1)-$E155)/(INDEX($E:$E,ROW()-2)+INDEX($E:$E,ROW()-1)),"")</f>
        <v/>
      </c>
      <c r="O155">
        <v>99</v>
      </c>
      <c r="P155" s="3">
        <v>3.553278E-3</v>
      </c>
    </row>
    <row r="156" spans="1:16" x14ac:dyDescent="0.35">
      <c r="A156">
        <v>2</v>
      </c>
      <c r="B156">
        <v>40</v>
      </c>
      <c r="C156">
        <v>1000</v>
      </c>
      <c r="D156">
        <v>3</v>
      </c>
      <c r="E156">
        <v>37897.08109</v>
      </c>
      <c r="F156">
        <v>9557.4487329999993</v>
      </c>
      <c r="G156">
        <v>13266.4287</v>
      </c>
      <c r="H156">
        <v>9841.1853470000005</v>
      </c>
      <c r="I156">
        <v>4048.6987720000002</v>
      </c>
      <c r="J156">
        <v>465.72808320000001</v>
      </c>
      <c r="K156">
        <v>717.59144800000001</v>
      </c>
      <c r="L156">
        <v>4</v>
      </c>
      <c r="M156" s="3">
        <v>0.895869264</v>
      </c>
      <c r="N156" s="3" cm="1">
        <f t="array" ref="N156">IF($D156=3,(INDEX($E:$E,ROW()-2)+INDEX($E:$E,ROW()-1)-$E156)/(INDEX($E:$E,ROW()-2)+INDEX($E:$E,ROW()-1)),"")</f>
        <v>0.27624266505609507</v>
      </c>
      <c r="O156">
        <v>239</v>
      </c>
      <c r="P156" s="3">
        <v>7.2616809999999999E-3</v>
      </c>
    </row>
    <row r="157" spans="1:16" x14ac:dyDescent="0.35">
      <c r="A157">
        <v>2</v>
      </c>
      <c r="B157">
        <v>40</v>
      </c>
      <c r="C157">
        <v>2000</v>
      </c>
      <c r="D157">
        <v>1</v>
      </c>
      <c r="E157">
        <v>25394.461520000001</v>
      </c>
      <c r="F157">
        <v>5041.6607869999998</v>
      </c>
      <c r="G157">
        <v>9371.9860239999998</v>
      </c>
      <c r="H157">
        <v>8515.9210110000004</v>
      </c>
      <c r="I157">
        <v>1477.8690999999999</v>
      </c>
      <c r="J157">
        <v>465.72808320000001</v>
      </c>
      <c r="K157">
        <v>521.29651590000003</v>
      </c>
      <c r="L157">
        <v>2</v>
      </c>
      <c r="M157" s="3">
        <v>0.77522692800000004</v>
      </c>
      <c r="N157" s="3" t="str" cm="1">
        <f t="array" ref="N157">IF($D157=3,(INDEX($E:$E,ROW()-2)+INDEX($E:$E,ROW()-1)-$E157)/(INDEX($E:$E,ROW()-2)+INDEX($E:$E,ROW()-1)),"")</f>
        <v/>
      </c>
      <c r="O157">
        <v>25</v>
      </c>
      <c r="P157" s="3">
        <v>4.8904760000000004E-3</v>
      </c>
    </row>
    <row r="158" spans="1:16" x14ac:dyDescent="0.35">
      <c r="A158">
        <v>2</v>
      </c>
      <c r="B158">
        <v>40</v>
      </c>
      <c r="C158">
        <v>2000</v>
      </c>
      <c r="D158">
        <v>2</v>
      </c>
      <c r="E158">
        <v>24897.7317</v>
      </c>
      <c r="F158">
        <v>5014.9153420000002</v>
      </c>
      <c r="G158">
        <v>9256.9757339999996</v>
      </c>
      <c r="H158">
        <v>8211.3442959999993</v>
      </c>
      <c r="I158">
        <v>1429.2594320000001</v>
      </c>
      <c r="J158">
        <v>465.72808320000001</v>
      </c>
      <c r="K158">
        <v>519.50881100000004</v>
      </c>
      <c r="L158">
        <v>2</v>
      </c>
      <c r="M158" s="3">
        <v>0.74750050000000001</v>
      </c>
      <c r="N158" s="3" t="str" cm="1">
        <f t="array" ref="N158">IF($D158=3,(INDEX($E:$E,ROW()-2)+INDEX($E:$E,ROW()-1)-$E158)/(INDEX($E:$E,ROW()-2)+INDEX($E:$E,ROW()-1)),"")</f>
        <v/>
      </c>
      <c r="O158">
        <v>19</v>
      </c>
      <c r="P158" s="3">
        <v>6.9804430000000002E-3</v>
      </c>
    </row>
    <row r="159" spans="1:16" x14ac:dyDescent="0.35">
      <c r="A159">
        <v>2</v>
      </c>
      <c r="B159">
        <v>40</v>
      </c>
      <c r="C159">
        <v>2000</v>
      </c>
      <c r="D159">
        <v>3</v>
      </c>
      <c r="E159">
        <v>35589.773999999998</v>
      </c>
      <c r="F159">
        <v>7785.3007180000004</v>
      </c>
      <c r="G159">
        <v>13549.00929</v>
      </c>
      <c r="H159">
        <v>9650.0763060000008</v>
      </c>
      <c r="I159">
        <v>3513.8018489999999</v>
      </c>
      <c r="J159">
        <v>465.72808320000001</v>
      </c>
      <c r="K159">
        <v>625.85775209999997</v>
      </c>
      <c r="L159">
        <v>3</v>
      </c>
      <c r="M159" s="3">
        <v>0.87847209999999998</v>
      </c>
      <c r="N159" s="3" cm="1">
        <f t="array" ref="N159">IF($D159=3,(INDEX($E:$E,ROW()-2)+INDEX($E:$E,ROW()-1)-$E159)/(INDEX($E:$E,ROW()-2)+INDEX($E:$E,ROW()-1)),"")</f>
        <v>0.29233998914474074</v>
      </c>
      <c r="O159">
        <v>82</v>
      </c>
      <c r="P159" s="3">
        <v>2.7143850000000001E-3</v>
      </c>
    </row>
    <row r="160" spans="1:16" x14ac:dyDescent="0.35">
      <c r="A160">
        <v>2</v>
      </c>
      <c r="B160">
        <v>40</v>
      </c>
      <c r="C160">
        <v>2000</v>
      </c>
      <c r="D160">
        <v>1</v>
      </c>
      <c r="E160">
        <v>27144.930509999998</v>
      </c>
      <c r="F160">
        <v>6670.7604060000003</v>
      </c>
      <c r="G160">
        <v>9432.2813050000004</v>
      </c>
      <c r="H160">
        <v>8574.5855219999994</v>
      </c>
      <c r="I160">
        <v>1478.1006990000001</v>
      </c>
      <c r="J160">
        <v>465.72808320000001</v>
      </c>
      <c r="K160">
        <v>523.47449080000001</v>
      </c>
      <c r="L160">
        <v>2</v>
      </c>
      <c r="M160" s="3">
        <v>0.78056731499999998</v>
      </c>
      <c r="N160" s="3" t="str" cm="1">
        <f t="array" ref="N160">IF($D160=3,(INDEX($E:$E,ROW()-2)+INDEX($E:$E,ROW()-1)-$E160)/(INDEX($E:$E,ROW()-2)+INDEX($E:$E,ROW()-1)),"")</f>
        <v/>
      </c>
      <c r="O160">
        <v>21</v>
      </c>
      <c r="P160" s="3">
        <v>6.9222320000000004E-3</v>
      </c>
    </row>
    <row r="161" spans="1:16" x14ac:dyDescent="0.35">
      <c r="A161">
        <v>2</v>
      </c>
      <c r="B161">
        <v>40</v>
      </c>
      <c r="C161">
        <v>2000</v>
      </c>
      <c r="D161">
        <v>2</v>
      </c>
      <c r="E161">
        <v>26525.35686</v>
      </c>
      <c r="F161">
        <v>6620.5776239999996</v>
      </c>
      <c r="G161">
        <v>9326.5800670000008</v>
      </c>
      <c r="H161">
        <v>8159.380862</v>
      </c>
      <c r="I161">
        <v>1430.627097</v>
      </c>
      <c r="J161">
        <v>465.72808320000001</v>
      </c>
      <c r="K161">
        <v>522.46312650000004</v>
      </c>
      <c r="L161">
        <v>2</v>
      </c>
      <c r="M161" s="3">
        <v>0.742770131</v>
      </c>
      <c r="N161" s="3" t="str" cm="1">
        <f t="array" ref="N161">IF($D161=3,(INDEX($E:$E,ROW()-2)+INDEX($E:$E,ROW()-1)-$E161)/(INDEX($E:$E,ROW()-2)+INDEX($E:$E,ROW()-1)),"")</f>
        <v/>
      </c>
      <c r="O161">
        <v>11</v>
      </c>
      <c r="P161" s="3">
        <v>9.3275379999999998E-3</v>
      </c>
    </row>
    <row r="162" spans="1:16" x14ac:dyDescent="0.35">
      <c r="A162">
        <v>2</v>
      </c>
      <c r="B162">
        <v>40</v>
      </c>
      <c r="C162">
        <v>2000</v>
      </c>
      <c r="D162">
        <v>3</v>
      </c>
      <c r="E162">
        <v>38636.254480000003</v>
      </c>
      <c r="F162">
        <v>10843.233490000001</v>
      </c>
      <c r="G162">
        <v>13636.04703</v>
      </c>
      <c r="H162">
        <v>9532.190987</v>
      </c>
      <c r="I162">
        <v>3526.6968969999998</v>
      </c>
      <c r="J162">
        <v>465.72808320000001</v>
      </c>
      <c r="K162">
        <v>632.35799239999994</v>
      </c>
      <c r="L162">
        <v>3</v>
      </c>
      <c r="M162" s="3">
        <v>0.86774068599999998</v>
      </c>
      <c r="N162" s="3" cm="1">
        <f t="array" ref="N162">IF($D162=3,(INDEX($E:$E,ROW()-2)+INDEX($E:$E,ROW()-1)-$E162)/(INDEX($E:$E,ROW()-2)+INDEX($E:$E,ROW()-1)),"")</f>
        <v>0.28011836020843717</v>
      </c>
      <c r="O162">
        <v>59</v>
      </c>
      <c r="P162" s="3">
        <v>8.8081389999999996E-3</v>
      </c>
    </row>
    <row r="163" spans="1:16" x14ac:dyDescent="0.35">
      <c r="A163">
        <v>2</v>
      </c>
      <c r="B163">
        <v>40</v>
      </c>
      <c r="C163">
        <v>2000</v>
      </c>
      <c r="D163">
        <v>1</v>
      </c>
      <c r="E163">
        <v>29981.309260000002</v>
      </c>
      <c r="F163">
        <v>8325.5959679999996</v>
      </c>
      <c r="G163">
        <v>10190.174300000001</v>
      </c>
      <c r="H163">
        <v>9001.3844640000007</v>
      </c>
      <c r="I163">
        <v>1478.2474299999999</v>
      </c>
      <c r="J163">
        <v>465.72808320000001</v>
      </c>
      <c r="K163">
        <v>520.1790135</v>
      </c>
      <c r="L163">
        <v>2</v>
      </c>
      <c r="M163" s="3">
        <v>0.81941995700000003</v>
      </c>
      <c r="N163" s="3" t="str" cm="1">
        <f t="array" ref="N163">IF($D163=3,(INDEX($E:$E,ROW()-2)+INDEX($E:$E,ROW()-1)-$E163)/(INDEX($E:$E,ROW()-2)+INDEX($E:$E,ROW()-1)),"")</f>
        <v/>
      </c>
      <c r="O163">
        <v>50</v>
      </c>
      <c r="P163" s="3">
        <v>9.6289989999999992E-3</v>
      </c>
    </row>
    <row r="164" spans="1:16" x14ac:dyDescent="0.35">
      <c r="A164">
        <v>2</v>
      </c>
      <c r="B164">
        <v>40</v>
      </c>
      <c r="C164">
        <v>2000</v>
      </c>
      <c r="D164">
        <v>2</v>
      </c>
      <c r="E164">
        <v>29027.536919999999</v>
      </c>
      <c r="F164">
        <v>8273.7490539999999</v>
      </c>
      <c r="G164">
        <v>9779.0588810000008</v>
      </c>
      <c r="H164">
        <v>8556.4604049999998</v>
      </c>
      <c r="I164">
        <v>1429.3221570000001</v>
      </c>
      <c r="J164">
        <v>465.72808320000001</v>
      </c>
      <c r="K164">
        <v>523.21833990000005</v>
      </c>
      <c r="L164">
        <v>2</v>
      </c>
      <c r="M164" s="3">
        <v>0.77891733699999999</v>
      </c>
      <c r="N164" s="3" t="str" cm="1">
        <f t="array" ref="N164">IF($D164=3,(INDEX($E:$E,ROW()-2)+INDEX($E:$E,ROW()-1)-$E164)/(INDEX($E:$E,ROW()-2)+INDEX($E:$E,ROW()-1)),"")</f>
        <v/>
      </c>
      <c r="O164">
        <v>38</v>
      </c>
      <c r="P164" s="3">
        <v>8.7581499999999995E-4</v>
      </c>
    </row>
    <row r="165" spans="1:16" x14ac:dyDescent="0.35">
      <c r="A165">
        <v>2</v>
      </c>
      <c r="B165">
        <v>40</v>
      </c>
      <c r="C165">
        <v>2000</v>
      </c>
      <c r="D165">
        <v>3</v>
      </c>
      <c r="E165">
        <v>43081.279849999999</v>
      </c>
      <c r="F165">
        <v>11492.77124</v>
      </c>
      <c r="G165">
        <v>17282.2647</v>
      </c>
      <c r="H165">
        <v>10409.72474</v>
      </c>
      <c r="I165">
        <v>2909.1946039999998</v>
      </c>
      <c r="J165">
        <v>465.72808320000001</v>
      </c>
      <c r="K165">
        <v>521.59648800000002</v>
      </c>
      <c r="L165">
        <v>2</v>
      </c>
      <c r="M165" s="3">
        <v>0.94762491599999998</v>
      </c>
      <c r="N165" s="3" cm="1">
        <f t="array" ref="N165">IF($D165=3,(INDEX($E:$E,ROW()-2)+INDEX($E:$E,ROW()-1)-$E165)/(INDEX($E:$E,ROW()-2)+INDEX($E:$E,ROW()-1)),"")</f>
        <v>0.26991828108983373</v>
      </c>
      <c r="O165">
        <v>94</v>
      </c>
      <c r="P165" s="3">
        <v>6.2980670000000001E-3</v>
      </c>
    </row>
    <row r="166" spans="1:16" x14ac:dyDescent="0.35">
      <c r="A166">
        <v>2</v>
      </c>
      <c r="B166">
        <v>70</v>
      </c>
      <c r="C166">
        <v>500</v>
      </c>
      <c r="D166">
        <v>1</v>
      </c>
      <c r="E166">
        <v>19668.567370000001</v>
      </c>
      <c r="F166">
        <v>4353.806861</v>
      </c>
      <c r="G166">
        <v>5518.0471960000004</v>
      </c>
      <c r="H166">
        <v>5615.7827280000001</v>
      </c>
      <c r="I166">
        <v>2749.8234149999998</v>
      </c>
      <c r="J166">
        <v>465.72808320000001</v>
      </c>
      <c r="K166">
        <v>965.37908400000003</v>
      </c>
      <c r="L166">
        <v>7</v>
      </c>
      <c r="M166" s="3">
        <v>0.38539678900000002</v>
      </c>
      <c r="N166" s="3" t="str" cm="1">
        <f t="array" ref="N166">IF($D166=3,(INDEX($E:$E,ROW()-2)+INDEX($E:$E,ROW()-1)-$E166)/(INDEX($E:$E,ROW()-2)+INDEX($E:$E,ROW()-1)),"")</f>
        <v/>
      </c>
      <c r="O166">
        <v>30</v>
      </c>
      <c r="P166" s="3">
        <v>6.4895480000000004E-3</v>
      </c>
    </row>
    <row r="167" spans="1:16" x14ac:dyDescent="0.35">
      <c r="A167">
        <v>2</v>
      </c>
      <c r="B167">
        <v>70</v>
      </c>
      <c r="C167">
        <v>500</v>
      </c>
      <c r="D167">
        <v>2</v>
      </c>
      <c r="E167">
        <v>19011.02851</v>
      </c>
      <c r="F167">
        <v>3760.8192170000002</v>
      </c>
      <c r="G167">
        <v>5683.5728650000001</v>
      </c>
      <c r="H167">
        <v>5769.8733860000002</v>
      </c>
      <c r="I167">
        <v>2452.2082049999999</v>
      </c>
      <c r="J167">
        <v>465.72808320000001</v>
      </c>
      <c r="K167">
        <v>878.82675559999996</v>
      </c>
      <c r="L167">
        <v>6</v>
      </c>
      <c r="M167" s="3">
        <v>0.39597163600000002</v>
      </c>
      <c r="N167" s="3" t="str" cm="1">
        <f t="array" ref="N167">IF($D167=3,(INDEX($E:$E,ROW()-2)+INDEX($E:$E,ROW()-1)-$E167)/(INDEX($E:$E,ROW()-2)+INDEX($E:$E,ROW()-1)),"")</f>
        <v/>
      </c>
      <c r="O167">
        <v>11</v>
      </c>
      <c r="P167" s="3">
        <v>8.7412779999999999E-3</v>
      </c>
    </row>
    <row r="168" spans="1:16" x14ac:dyDescent="0.35">
      <c r="A168">
        <v>2</v>
      </c>
      <c r="B168">
        <v>70</v>
      </c>
      <c r="C168">
        <v>500</v>
      </c>
      <c r="D168">
        <v>3</v>
      </c>
      <c r="E168">
        <v>27167.081249999999</v>
      </c>
      <c r="F168">
        <v>5266.0157429999999</v>
      </c>
      <c r="G168">
        <v>7285.6681930000004</v>
      </c>
      <c r="H168">
        <v>7367.2576710000003</v>
      </c>
      <c r="I168">
        <v>5758.9681629999995</v>
      </c>
      <c r="J168">
        <v>465.72808320000001</v>
      </c>
      <c r="K168">
        <v>1023.443402</v>
      </c>
      <c r="L168">
        <v>8</v>
      </c>
      <c r="M168" s="3">
        <v>0.505596029</v>
      </c>
      <c r="N168" s="3" cm="1">
        <f t="array" ref="N168">IF($D168=3,(INDEX($E:$E,ROW()-2)+INDEX($E:$E,ROW()-1)-$E168)/(INDEX($E:$E,ROW()-2)+INDEX($E:$E,ROW()-1)),"")</f>
        <v>0.29763792428743446</v>
      </c>
      <c r="O168">
        <v>13</v>
      </c>
      <c r="P168" s="3">
        <v>8.8019259999999998E-3</v>
      </c>
    </row>
    <row r="169" spans="1:16" x14ac:dyDescent="0.35">
      <c r="A169">
        <v>2</v>
      </c>
      <c r="B169">
        <v>70</v>
      </c>
      <c r="C169">
        <v>500</v>
      </c>
      <c r="D169">
        <v>1</v>
      </c>
      <c r="E169">
        <v>20974.328020000001</v>
      </c>
      <c r="F169">
        <v>4261.2888370000001</v>
      </c>
      <c r="G169">
        <v>6527.9883470000004</v>
      </c>
      <c r="H169">
        <v>6586.7760360000002</v>
      </c>
      <c r="I169">
        <v>2317.890214</v>
      </c>
      <c r="J169">
        <v>465.72808320000001</v>
      </c>
      <c r="K169">
        <v>814.65650129999995</v>
      </c>
      <c r="L169">
        <v>5</v>
      </c>
      <c r="M169" s="3">
        <v>0.45203357300000002</v>
      </c>
      <c r="N169" s="3" t="str" cm="1">
        <f t="array" ref="N169">IF($D169=3,(INDEX($E:$E,ROW()-2)+INDEX($E:$E,ROW()-1)-$E169)/(INDEX($E:$E,ROW()-2)+INDEX($E:$E,ROW()-1)),"")</f>
        <v/>
      </c>
      <c r="O169">
        <v>45</v>
      </c>
      <c r="P169" s="3">
        <v>7.0784560000000003E-3</v>
      </c>
    </row>
    <row r="170" spans="1:16" x14ac:dyDescent="0.35">
      <c r="A170">
        <v>2</v>
      </c>
      <c r="B170">
        <v>70</v>
      </c>
      <c r="C170">
        <v>500</v>
      </c>
      <c r="D170">
        <v>2</v>
      </c>
      <c r="E170">
        <v>20366.052370000001</v>
      </c>
      <c r="F170">
        <v>4824.1922400000003</v>
      </c>
      <c r="G170">
        <v>5836.2910689999999</v>
      </c>
      <c r="H170">
        <v>5907.5721080000003</v>
      </c>
      <c r="I170">
        <v>2461.1702460000001</v>
      </c>
      <c r="J170">
        <v>465.72808320000001</v>
      </c>
      <c r="K170">
        <v>871.0986206</v>
      </c>
      <c r="L170">
        <v>6</v>
      </c>
      <c r="M170" s="3">
        <v>0.40542154699999999</v>
      </c>
      <c r="N170" s="3" t="str" cm="1">
        <f t="array" ref="N170">IF($D170=3,(INDEX($E:$E,ROW()-2)+INDEX($E:$E,ROW()-1)-$E170)/(INDEX($E:$E,ROW()-2)+INDEX($E:$E,ROW()-1)),"")</f>
        <v/>
      </c>
      <c r="O170">
        <v>26</v>
      </c>
      <c r="P170" s="3">
        <v>9.9746980000000006E-3</v>
      </c>
    </row>
    <row r="171" spans="1:16" x14ac:dyDescent="0.35">
      <c r="A171">
        <v>2</v>
      </c>
      <c r="B171">
        <v>70</v>
      </c>
      <c r="C171">
        <v>500</v>
      </c>
      <c r="D171">
        <v>3</v>
      </c>
      <c r="E171">
        <v>29170.91073</v>
      </c>
      <c r="F171">
        <v>6606.2842879999998</v>
      </c>
      <c r="G171">
        <v>7851.0093159999997</v>
      </c>
      <c r="H171">
        <v>7912.7241869999998</v>
      </c>
      <c r="I171">
        <v>5378.2739789999996</v>
      </c>
      <c r="J171">
        <v>465.72808320000001</v>
      </c>
      <c r="K171">
        <v>956.89087949999998</v>
      </c>
      <c r="L171">
        <v>7</v>
      </c>
      <c r="M171" s="3">
        <v>0.54303000000000001</v>
      </c>
      <c r="N171" s="3" cm="1">
        <f t="array" ref="N171">IF($D171=3,(INDEX($E:$E,ROW()-2)+INDEX($E:$E,ROW()-1)-$E171)/(INDEX($E:$E,ROW()-2)+INDEX($E:$E,ROW()-1)),"")</f>
        <v>0.29437246452971028</v>
      </c>
      <c r="O171">
        <v>56</v>
      </c>
      <c r="P171" s="3">
        <v>9.3217690000000006E-3</v>
      </c>
    </row>
    <row r="172" spans="1:16" x14ac:dyDescent="0.35">
      <c r="A172">
        <v>2</v>
      </c>
      <c r="B172">
        <v>70</v>
      </c>
      <c r="C172">
        <v>500</v>
      </c>
      <c r="D172">
        <v>1</v>
      </c>
      <c r="E172">
        <v>23121.945100000001</v>
      </c>
      <c r="F172">
        <v>6510.4494869999999</v>
      </c>
      <c r="G172">
        <v>6477.2925009999999</v>
      </c>
      <c r="H172">
        <v>6539.387788</v>
      </c>
      <c r="I172">
        <v>2315.398498</v>
      </c>
      <c r="J172">
        <v>465.72808320000001</v>
      </c>
      <c r="K172">
        <v>813.68874440000002</v>
      </c>
      <c r="L172">
        <v>5</v>
      </c>
      <c r="M172" s="3">
        <v>0.448781439</v>
      </c>
      <c r="N172" s="3" t="str" cm="1">
        <f t="array" ref="N172">IF($D172=3,(INDEX($E:$E,ROW()-2)+INDEX($E:$E,ROW()-1)-$E172)/(INDEX($E:$E,ROW()-2)+INDEX($E:$E,ROW()-1)),"")</f>
        <v/>
      </c>
      <c r="O172">
        <v>63</v>
      </c>
      <c r="P172" s="3">
        <v>5.7856330000000001E-3</v>
      </c>
    </row>
    <row r="173" spans="1:16" x14ac:dyDescent="0.35">
      <c r="A173">
        <v>2</v>
      </c>
      <c r="B173">
        <v>70</v>
      </c>
      <c r="C173">
        <v>500</v>
      </c>
      <c r="D173">
        <v>2</v>
      </c>
      <c r="E173">
        <v>22496.63553</v>
      </c>
      <c r="F173">
        <v>5198.1041269999996</v>
      </c>
      <c r="G173">
        <v>7037.566143</v>
      </c>
      <c r="H173">
        <v>7080.7965560000002</v>
      </c>
      <c r="I173">
        <v>1997.2761720000001</v>
      </c>
      <c r="J173">
        <v>465.72808320000001</v>
      </c>
      <c r="K173">
        <v>717.16444969999998</v>
      </c>
      <c r="L173">
        <v>4</v>
      </c>
      <c r="M173" s="3">
        <v>0.48593693700000001</v>
      </c>
      <c r="N173" s="3" t="str" cm="1">
        <f t="array" ref="N173">IF($D173=3,(INDEX($E:$E,ROW()-2)+INDEX($E:$E,ROW()-1)-$E173)/(INDEX($E:$E,ROW()-2)+INDEX($E:$E,ROW()-1)),"")</f>
        <v/>
      </c>
      <c r="O173">
        <v>34</v>
      </c>
      <c r="P173" s="3">
        <v>5.6909630000000003E-3</v>
      </c>
    </row>
    <row r="174" spans="1:16" x14ac:dyDescent="0.35">
      <c r="A174">
        <v>2</v>
      </c>
      <c r="B174">
        <v>70</v>
      </c>
      <c r="C174">
        <v>500</v>
      </c>
      <c r="D174">
        <v>3</v>
      </c>
      <c r="E174">
        <v>32542.95881</v>
      </c>
      <c r="F174">
        <v>7581.0621799999999</v>
      </c>
      <c r="G174">
        <v>9643.7760419999995</v>
      </c>
      <c r="H174">
        <v>9477.964532</v>
      </c>
      <c r="I174">
        <v>4557.6088129999998</v>
      </c>
      <c r="J174">
        <v>465.72808320000001</v>
      </c>
      <c r="K174">
        <v>816.81915570000001</v>
      </c>
      <c r="L174">
        <v>5</v>
      </c>
      <c r="M174" s="3">
        <v>0.65044843699999999</v>
      </c>
      <c r="N174" s="3" cm="1">
        <f t="array" ref="N174">IF($D174=3,(INDEX($E:$E,ROW()-2)+INDEX($E:$E,ROW()-1)-$E174)/(INDEX($E:$E,ROW()-2)+INDEX($E:$E,ROW()-1)),"")</f>
        <v>0.28662929971567591</v>
      </c>
      <c r="O174">
        <v>134</v>
      </c>
      <c r="P174" s="3">
        <v>9.2042489999999994E-3</v>
      </c>
    </row>
    <row r="175" spans="1:16" x14ac:dyDescent="0.35">
      <c r="A175">
        <v>2</v>
      </c>
      <c r="B175">
        <v>70</v>
      </c>
      <c r="C175">
        <v>1000</v>
      </c>
      <c r="D175">
        <v>1</v>
      </c>
      <c r="E175">
        <v>22654.005140000001</v>
      </c>
      <c r="F175">
        <v>5051.1778130000002</v>
      </c>
      <c r="G175">
        <v>7161.1057000000001</v>
      </c>
      <c r="H175">
        <v>7218.844051</v>
      </c>
      <c r="I175">
        <v>2042.473675</v>
      </c>
      <c r="J175">
        <v>465.72808320000001</v>
      </c>
      <c r="K175">
        <v>714.67582110000001</v>
      </c>
      <c r="L175">
        <v>4</v>
      </c>
      <c r="M175" s="3">
        <v>0.49541078300000002</v>
      </c>
      <c r="N175" s="3" t="str" cm="1">
        <f t="array" ref="N175">IF($D175=3,(INDEX($E:$E,ROW()-2)+INDEX($E:$E,ROW()-1)-$E175)/(INDEX($E:$E,ROW()-2)+INDEX($E:$E,ROW()-1)),"")</f>
        <v/>
      </c>
      <c r="O175">
        <v>24</v>
      </c>
      <c r="P175" s="3">
        <v>7.6476110000000003E-3</v>
      </c>
    </row>
    <row r="176" spans="1:16" x14ac:dyDescent="0.35">
      <c r="A176">
        <v>2</v>
      </c>
      <c r="B176">
        <v>70</v>
      </c>
      <c r="C176">
        <v>1000</v>
      </c>
      <c r="D176">
        <v>2</v>
      </c>
      <c r="E176">
        <v>22189.995859999999</v>
      </c>
      <c r="F176">
        <v>4989.5985469999996</v>
      </c>
      <c r="G176">
        <v>6980.7038869999997</v>
      </c>
      <c r="H176">
        <v>7031.828184</v>
      </c>
      <c r="I176">
        <v>2001.957326</v>
      </c>
      <c r="J176">
        <v>465.72808320000001</v>
      </c>
      <c r="K176">
        <v>720.1798364</v>
      </c>
      <c r="L176">
        <v>4</v>
      </c>
      <c r="M176" s="3">
        <v>0.48257636300000001</v>
      </c>
      <c r="N176" s="3" t="str" cm="1">
        <f t="array" ref="N176">IF($D176=3,(INDEX($E:$E,ROW()-2)+INDEX($E:$E,ROW()-1)-$E176)/(INDEX($E:$E,ROW()-2)+INDEX($E:$E,ROW()-1)),"")</f>
        <v/>
      </c>
      <c r="O176">
        <v>68</v>
      </c>
      <c r="P176" s="3">
        <v>5.5605020000000002E-3</v>
      </c>
    </row>
    <row r="177" spans="1:16" x14ac:dyDescent="0.35">
      <c r="A177">
        <v>2</v>
      </c>
      <c r="B177">
        <v>70</v>
      </c>
      <c r="C177">
        <v>1000</v>
      </c>
      <c r="D177">
        <v>3</v>
      </c>
      <c r="E177">
        <v>30991.597730000001</v>
      </c>
      <c r="F177">
        <v>6679.2626259999997</v>
      </c>
      <c r="G177">
        <v>9333.3944809999994</v>
      </c>
      <c r="H177">
        <v>9133.1365530000003</v>
      </c>
      <c r="I177">
        <v>4563.9786690000001</v>
      </c>
      <c r="J177">
        <v>465.72808320000001</v>
      </c>
      <c r="K177">
        <v>816.09731209999995</v>
      </c>
      <c r="L177">
        <v>5</v>
      </c>
      <c r="M177" s="3">
        <v>0.62678377500000004</v>
      </c>
      <c r="N177" s="3" cm="1">
        <f t="array" ref="N177">IF($D177=3,(INDEX($E:$E,ROW()-2)+INDEX($E:$E,ROW()-1)-$E177)/(INDEX($E:$E,ROW()-2)+INDEX($E:$E,ROW()-1)),"")</f>
        <v>0.30890203730929366</v>
      </c>
      <c r="O177">
        <v>98</v>
      </c>
      <c r="P177" s="3">
        <v>7.0456690000000001E-3</v>
      </c>
    </row>
    <row r="178" spans="1:16" x14ac:dyDescent="0.35">
      <c r="A178">
        <v>2</v>
      </c>
      <c r="B178">
        <v>70</v>
      </c>
      <c r="C178">
        <v>1000</v>
      </c>
      <c r="D178">
        <v>1</v>
      </c>
      <c r="E178">
        <v>24224.901969999999</v>
      </c>
      <c r="F178">
        <v>5361.660347</v>
      </c>
      <c r="G178">
        <v>7977.5091240000002</v>
      </c>
      <c r="H178">
        <v>8006.9959550000003</v>
      </c>
      <c r="I178">
        <v>1781.9126859999999</v>
      </c>
      <c r="J178">
        <v>465.72808320000001</v>
      </c>
      <c r="K178">
        <v>631.09577639999998</v>
      </c>
      <c r="L178">
        <v>3</v>
      </c>
      <c r="M178" s="3">
        <v>0.54949963000000002</v>
      </c>
      <c r="N178" s="3" t="str" cm="1">
        <f t="array" ref="N178">IF($D178=3,(INDEX($E:$E,ROW()-2)+INDEX($E:$E,ROW()-1)-$E178)/(INDEX($E:$E,ROW()-2)+INDEX($E:$E,ROW()-1)),"")</f>
        <v/>
      </c>
      <c r="O178">
        <v>46</v>
      </c>
      <c r="P178" s="3">
        <v>9.8810949999999995E-3</v>
      </c>
    </row>
    <row r="179" spans="1:16" x14ac:dyDescent="0.35">
      <c r="A179">
        <v>2</v>
      </c>
      <c r="B179">
        <v>70</v>
      </c>
      <c r="C179">
        <v>1000</v>
      </c>
      <c r="D179">
        <v>2</v>
      </c>
      <c r="E179">
        <v>23614.75849</v>
      </c>
      <c r="F179">
        <v>5165.4186929999996</v>
      </c>
      <c r="G179">
        <v>7811.2487149999997</v>
      </c>
      <c r="H179">
        <v>7843.288313</v>
      </c>
      <c r="I179">
        <v>1717.088023</v>
      </c>
      <c r="J179">
        <v>465.72808320000001</v>
      </c>
      <c r="K179">
        <v>611.98666109999999</v>
      </c>
      <c r="L179">
        <v>3</v>
      </c>
      <c r="M179" s="3">
        <v>0.53826479299999996</v>
      </c>
      <c r="N179" s="3" t="str" cm="1">
        <f t="array" ref="N179">IF($D179=3,(INDEX($E:$E,ROW()-2)+INDEX($E:$E,ROW()-1)-$E179)/(INDEX($E:$E,ROW()-2)+INDEX($E:$E,ROW()-1)),"")</f>
        <v/>
      </c>
      <c r="O179">
        <v>48</v>
      </c>
      <c r="P179" s="3">
        <v>8.1176010000000003E-3</v>
      </c>
    </row>
    <row r="180" spans="1:16" x14ac:dyDescent="0.35">
      <c r="A180">
        <v>2</v>
      </c>
      <c r="B180">
        <v>70</v>
      </c>
      <c r="C180">
        <v>1000</v>
      </c>
      <c r="D180">
        <v>3</v>
      </c>
      <c r="E180">
        <v>33591.610269999997</v>
      </c>
      <c r="F180">
        <v>7809.9196229999998</v>
      </c>
      <c r="G180">
        <v>10421.43174</v>
      </c>
      <c r="H180">
        <v>10143.24843</v>
      </c>
      <c r="I180">
        <v>4034.203755</v>
      </c>
      <c r="J180">
        <v>465.72808320000001</v>
      </c>
      <c r="K180">
        <v>717.07863269999996</v>
      </c>
      <c r="L180">
        <v>4</v>
      </c>
      <c r="M180" s="3">
        <v>0.69610516700000002</v>
      </c>
      <c r="N180" s="3" cm="1">
        <f t="array" ref="N180">IF($D180=3,(INDEX($E:$E,ROW()-2)+INDEX($E:$E,ROW()-1)-$E180)/(INDEX($E:$E,ROW()-2)+INDEX($E:$E,ROW()-1)),"")</f>
        <v>0.29782924989430415</v>
      </c>
      <c r="O180">
        <v>89</v>
      </c>
      <c r="P180" s="3">
        <v>9.507873E-3</v>
      </c>
    </row>
    <row r="181" spans="1:16" x14ac:dyDescent="0.35">
      <c r="A181">
        <v>2</v>
      </c>
      <c r="B181">
        <v>70</v>
      </c>
      <c r="C181">
        <v>1000</v>
      </c>
      <c r="D181">
        <v>1</v>
      </c>
      <c r="E181">
        <v>26533.88105</v>
      </c>
      <c r="F181">
        <v>5268.3668200000002</v>
      </c>
      <c r="G181">
        <v>9447.0187060000007</v>
      </c>
      <c r="H181">
        <v>9354.0576990000009</v>
      </c>
      <c r="I181">
        <v>1478.1747350000001</v>
      </c>
      <c r="J181">
        <v>465.72808320000001</v>
      </c>
      <c r="K181">
        <v>520.53500659999997</v>
      </c>
      <c r="L181">
        <v>2</v>
      </c>
      <c r="M181" s="3">
        <v>0.64194502799999997</v>
      </c>
      <c r="N181" s="3" t="str" cm="1">
        <f t="array" ref="N181">IF($D181=3,(INDEX($E:$E,ROW()-2)+INDEX($E:$E,ROW()-1)-$E181)/(INDEX($E:$E,ROW()-2)+INDEX($E:$E,ROW()-1)),"")</f>
        <v/>
      </c>
      <c r="O181">
        <v>83</v>
      </c>
      <c r="P181" s="3">
        <v>4.4265850000000002E-3</v>
      </c>
    </row>
    <row r="182" spans="1:16" x14ac:dyDescent="0.35">
      <c r="A182">
        <v>2</v>
      </c>
      <c r="B182">
        <v>70</v>
      </c>
      <c r="C182">
        <v>1000</v>
      </c>
      <c r="D182">
        <v>2</v>
      </c>
      <c r="E182">
        <v>25789.808990000001</v>
      </c>
      <c r="F182">
        <v>5362.6788839999999</v>
      </c>
      <c r="G182">
        <v>9129.448891</v>
      </c>
      <c r="H182">
        <v>8879.5593090000002</v>
      </c>
      <c r="I182">
        <v>1430.7974260000001</v>
      </c>
      <c r="J182">
        <v>465.72808320000001</v>
      </c>
      <c r="K182">
        <v>521.59639430000004</v>
      </c>
      <c r="L182">
        <v>2</v>
      </c>
      <c r="M182" s="3">
        <v>0.60938141800000001</v>
      </c>
      <c r="N182" s="3" t="str" cm="1">
        <f t="array" ref="N182">IF($D182=3,(INDEX($E:$E,ROW()-2)+INDEX($E:$E,ROW()-1)-$E182)/(INDEX($E:$E,ROW()-2)+INDEX($E:$E,ROW()-1)),"")</f>
        <v/>
      </c>
      <c r="O182">
        <v>87</v>
      </c>
      <c r="P182" s="3">
        <v>5.1362769999999999E-3</v>
      </c>
    </row>
    <row r="183" spans="1:16" x14ac:dyDescent="0.35">
      <c r="A183">
        <v>2</v>
      </c>
      <c r="B183">
        <v>70</v>
      </c>
      <c r="C183">
        <v>1000</v>
      </c>
      <c r="D183">
        <v>3</v>
      </c>
      <c r="E183">
        <v>37671.537609999999</v>
      </c>
      <c r="F183">
        <v>9573.9739649999992</v>
      </c>
      <c r="G183">
        <v>11750.06711</v>
      </c>
      <c r="H183">
        <v>11087.671249999999</v>
      </c>
      <c r="I183">
        <v>4068.1321969999999</v>
      </c>
      <c r="J183">
        <v>465.72808320000001</v>
      </c>
      <c r="K183">
        <v>725.96500249999997</v>
      </c>
      <c r="L183">
        <v>4</v>
      </c>
      <c r="M183" s="3">
        <v>0.76091848699999998</v>
      </c>
      <c r="N183" s="3" cm="1">
        <f t="array" ref="N183">IF($D183=3,(INDEX($E:$E,ROW()-2)+INDEX($E:$E,ROW()-1)-$E183)/(INDEX($E:$E,ROW()-2)+INDEX($E:$E,ROW()-1)),"")</f>
        <v>0.28002903500878551</v>
      </c>
      <c r="O183">
        <v>300</v>
      </c>
      <c r="P183" s="3">
        <v>2.1996156999999999E-2</v>
      </c>
    </row>
    <row r="184" spans="1:16" x14ac:dyDescent="0.35">
      <c r="A184">
        <v>2</v>
      </c>
      <c r="B184">
        <v>70</v>
      </c>
      <c r="C184">
        <v>2000</v>
      </c>
      <c r="D184">
        <v>1</v>
      </c>
      <c r="E184">
        <v>25284.317360000001</v>
      </c>
      <c r="F184">
        <v>5009.7224699999997</v>
      </c>
      <c r="G184">
        <v>8908.3973010000009</v>
      </c>
      <c r="H184">
        <v>8906.250505</v>
      </c>
      <c r="I184">
        <v>1474.7201709999999</v>
      </c>
      <c r="J184">
        <v>465.72808320000001</v>
      </c>
      <c r="K184">
        <v>519.49883179999995</v>
      </c>
      <c r="L184">
        <v>2</v>
      </c>
      <c r="M184" s="3">
        <v>0.61121316699999995</v>
      </c>
      <c r="N184" s="3" t="str" cm="1">
        <f t="array" ref="N184">IF($D184=3,(INDEX($E:$E,ROW()-2)+INDEX($E:$E,ROW()-1)-$E184)/(INDEX($E:$E,ROW()-2)+INDEX($E:$E,ROW()-1)),"")</f>
        <v/>
      </c>
      <c r="O184">
        <v>24</v>
      </c>
      <c r="P184" s="3">
        <v>9.7923249999999993E-3</v>
      </c>
    </row>
    <row r="185" spans="1:16" x14ac:dyDescent="0.35">
      <c r="A185">
        <v>2</v>
      </c>
      <c r="B185">
        <v>70</v>
      </c>
      <c r="C185">
        <v>2000</v>
      </c>
      <c r="D185">
        <v>2</v>
      </c>
      <c r="E185">
        <v>24657.700860000001</v>
      </c>
      <c r="F185">
        <v>4957.512428</v>
      </c>
      <c r="G185">
        <v>8752.1758790000004</v>
      </c>
      <c r="H185">
        <v>8530.7410230000005</v>
      </c>
      <c r="I185">
        <v>1431.0815909999999</v>
      </c>
      <c r="J185">
        <v>465.72808320000001</v>
      </c>
      <c r="K185">
        <v>520.46185379999997</v>
      </c>
      <c r="L185">
        <v>2</v>
      </c>
      <c r="M185" s="3">
        <v>0.58544291299999995</v>
      </c>
      <c r="N185" s="3" t="str" cm="1">
        <f t="array" ref="N185">IF($D185=3,(INDEX($E:$E,ROW()-2)+INDEX($E:$E,ROW()-1)-$E185)/(INDEX($E:$E,ROW()-2)+INDEX($E:$E,ROW()-1)),"")</f>
        <v/>
      </c>
      <c r="O185">
        <v>28</v>
      </c>
      <c r="P185" s="3">
        <v>9.9122489999999997E-3</v>
      </c>
    </row>
    <row r="186" spans="1:16" x14ac:dyDescent="0.35">
      <c r="A186">
        <v>2</v>
      </c>
      <c r="B186">
        <v>70</v>
      </c>
      <c r="C186">
        <v>2000</v>
      </c>
      <c r="D186">
        <v>3</v>
      </c>
      <c r="E186">
        <v>34726.57015</v>
      </c>
      <c r="F186">
        <v>5449.0376569999999</v>
      </c>
      <c r="G186">
        <v>13520.899509999999</v>
      </c>
      <c r="H186">
        <v>11874.894130000001</v>
      </c>
      <c r="I186">
        <v>2899.1150550000002</v>
      </c>
      <c r="J186">
        <v>465.72808320000001</v>
      </c>
      <c r="K186">
        <v>516.89571780000006</v>
      </c>
      <c r="L186">
        <v>2</v>
      </c>
      <c r="M186" s="3">
        <v>0.81494357699999997</v>
      </c>
      <c r="N186" s="3" cm="1">
        <f t="array" ref="N186">IF($D186=3,(INDEX($E:$E,ROW()-2)+INDEX($E:$E,ROW()-1)-$E186)/(INDEX($E:$E,ROW()-2)+INDEX($E:$E,ROW()-1)),"")</f>
        <v>0.30466225860105017</v>
      </c>
      <c r="O186">
        <v>40</v>
      </c>
      <c r="P186" s="3">
        <v>7.6564010000000002E-3</v>
      </c>
    </row>
    <row r="187" spans="1:16" x14ac:dyDescent="0.35">
      <c r="A187">
        <v>2</v>
      </c>
      <c r="B187">
        <v>70</v>
      </c>
      <c r="C187">
        <v>2000</v>
      </c>
      <c r="D187">
        <v>1</v>
      </c>
      <c r="E187">
        <v>26986.857660000001</v>
      </c>
      <c r="F187">
        <v>6607.3869160000004</v>
      </c>
      <c r="G187">
        <v>8954.1794640000007</v>
      </c>
      <c r="H187">
        <v>8957.9859240000005</v>
      </c>
      <c r="I187">
        <v>1478.101371</v>
      </c>
      <c r="J187">
        <v>465.72808320000001</v>
      </c>
      <c r="K187">
        <v>523.47590660000003</v>
      </c>
      <c r="L187">
        <v>2</v>
      </c>
      <c r="M187" s="3">
        <v>0.61476363599999995</v>
      </c>
      <c r="N187" s="3" t="str" cm="1">
        <f t="array" ref="N187">IF($D187=3,(INDEX($E:$E,ROW()-2)+INDEX($E:$E,ROW()-1)-$E187)/(INDEX($E:$E,ROW()-2)+INDEX($E:$E,ROW()-1)),"")</f>
        <v/>
      </c>
      <c r="O187">
        <v>18</v>
      </c>
      <c r="P187" s="3">
        <v>8.6740740000000004E-3</v>
      </c>
    </row>
    <row r="188" spans="1:16" x14ac:dyDescent="0.35">
      <c r="A188">
        <v>2</v>
      </c>
      <c r="B188">
        <v>70</v>
      </c>
      <c r="C188">
        <v>2000</v>
      </c>
      <c r="D188">
        <v>2</v>
      </c>
      <c r="E188">
        <v>26382.98258</v>
      </c>
      <c r="F188">
        <v>6703.6699269999999</v>
      </c>
      <c r="G188">
        <v>8745.0355550000004</v>
      </c>
      <c r="H188">
        <v>8522.7602179999994</v>
      </c>
      <c r="I188">
        <v>1428.8877520000001</v>
      </c>
      <c r="J188">
        <v>465.72808320000001</v>
      </c>
      <c r="K188">
        <v>516.90104550000001</v>
      </c>
      <c r="L188">
        <v>2</v>
      </c>
      <c r="M188" s="3">
        <v>0.58489521</v>
      </c>
      <c r="N188" s="3" t="str" cm="1">
        <f t="array" ref="N188">IF($D188=3,(INDEX($E:$E,ROW()-2)+INDEX($E:$E,ROW()-1)-$E188)/(INDEX($E:$E,ROW()-2)+INDEX($E:$E,ROW()-1)),"")</f>
        <v/>
      </c>
      <c r="O188">
        <v>13</v>
      </c>
      <c r="P188" s="3">
        <v>8.2293560000000002E-3</v>
      </c>
    </row>
    <row r="189" spans="1:16" x14ac:dyDescent="0.35">
      <c r="A189">
        <v>2</v>
      </c>
      <c r="B189">
        <v>70</v>
      </c>
      <c r="C189">
        <v>2000</v>
      </c>
      <c r="D189">
        <v>3</v>
      </c>
      <c r="E189">
        <v>36960.599690000003</v>
      </c>
      <c r="F189">
        <v>7771.7540600000002</v>
      </c>
      <c r="G189">
        <v>13400.571819999999</v>
      </c>
      <c r="H189">
        <v>11893.89516</v>
      </c>
      <c r="I189">
        <v>2908.574791</v>
      </c>
      <c r="J189">
        <v>465.72808320000001</v>
      </c>
      <c r="K189">
        <v>520.0757787</v>
      </c>
      <c r="L189">
        <v>2</v>
      </c>
      <c r="M189" s="3">
        <v>0.81624756899999995</v>
      </c>
      <c r="N189" s="3" cm="1">
        <f t="array" ref="N189">IF($D189=3,(INDEX($E:$E,ROW()-2)+INDEX($E:$E,ROW()-1)-$E189)/(INDEX($E:$E,ROW()-2)+INDEX($E:$E,ROW()-1)),"")</f>
        <v>0.30746280064187803</v>
      </c>
      <c r="O189">
        <v>15</v>
      </c>
      <c r="P189" s="3">
        <v>6.3591500000000003E-4</v>
      </c>
    </row>
    <row r="190" spans="1:16" x14ac:dyDescent="0.35">
      <c r="A190">
        <v>2</v>
      </c>
      <c r="B190">
        <v>70</v>
      </c>
      <c r="C190">
        <v>2000</v>
      </c>
      <c r="D190">
        <v>1</v>
      </c>
      <c r="E190">
        <v>29612.904119999999</v>
      </c>
      <c r="F190">
        <v>6395.8682680000002</v>
      </c>
      <c r="G190">
        <v>10746.433010000001</v>
      </c>
      <c r="H190">
        <v>10588.403329999999</v>
      </c>
      <c r="I190">
        <v>1046.184587</v>
      </c>
      <c r="J190">
        <v>465.72808329999998</v>
      </c>
      <c r="K190">
        <v>370.28684700000002</v>
      </c>
      <c r="L190">
        <v>1</v>
      </c>
      <c r="M190" s="3">
        <v>0.72665506400000002</v>
      </c>
      <c r="N190" s="3" t="str" cm="1">
        <f t="array" ref="N190">IF($D190=3,(INDEX($E:$E,ROW()-2)+INDEX($E:$E,ROW()-1)-$E190)/(INDEX($E:$E,ROW()-2)+INDEX($E:$E,ROW()-1)),"")</f>
        <v/>
      </c>
      <c r="O190">
        <v>48</v>
      </c>
      <c r="P190" s="3">
        <v>9.8402369999999999E-3</v>
      </c>
    </row>
    <row r="191" spans="1:16" x14ac:dyDescent="0.35">
      <c r="A191">
        <v>2</v>
      </c>
      <c r="B191">
        <v>70</v>
      </c>
      <c r="C191">
        <v>2000</v>
      </c>
      <c r="D191">
        <v>2</v>
      </c>
      <c r="E191">
        <v>28860.047279999999</v>
      </c>
      <c r="F191">
        <v>6209.9889139999996</v>
      </c>
      <c r="G191">
        <v>10684.493049999999</v>
      </c>
      <c r="H191">
        <v>10117.622240000001</v>
      </c>
      <c r="I191">
        <v>1011.929357</v>
      </c>
      <c r="J191">
        <v>465.72808320000001</v>
      </c>
      <c r="K191">
        <v>370.28563739999998</v>
      </c>
      <c r="L191">
        <v>1</v>
      </c>
      <c r="M191" s="3">
        <v>0.694346507</v>
      </c>
      <c r="N191" s="3" t="str" cm="1">
        <f t="array" ref="N191">IF($D191=3,(INDEX($E:$E,ROW()-2)+INDEX($E:$E,ROW()-1)-$E191)/(INDEX($E:$E,ROW()-2)+INDEX($E:$E,ROW()-1)),"")</f>
        <v/>
      </c>
      <c r="O191">
        <v>47</v>
      </c>
      <c r="P191" s="3">
        <v>8.8696060000000004E-3</v>
      </c>
    </row>
    <row r="192" spans="1:16" x14ac:dyDescent="0.35">
      <c r="A192">
        <v>2</v>
      </c>
      <c r="B192">
        <v>70</v>
      </c>
      <c r="C192">
        <v>2000</v>
      </c>
      <c r="D192">
        <v>3</v>
      </c>
      <c r="E192">
        <v>40796.553639999998</v>
      </c>
      <c r="F192">
        <v>10167.56187</v>
      </c>
      <c r="G192">
        <v>14232.476189999999</v>
      </c>
      <c r="H192">
        <v>12498.02663</v>
      </c>
      <c r="I192">
        <v>2910.350383</v>
      </c>
      <c r="J192">
        <v>465.72808320000001</v>
      </c>
      <c r="K192">
        <v>522.41048880000005</v>
      </c>
      <c r="L192">
        <v>2</v>
      </c>
      <c r="M192" s="3">
        <v>0.85770756500000001</v>
      </c>
      <c r="N192" s="3" cm="1">
        <f t="array" ref="N192">IF($D192=3,(INDEX($E:$E,ROW()-2)+INDEX($E:$E,ROW()-1)-$E192)/(INDEX($E:$E,ROW()-2)+INDEX($E:$E,ROW()-1)),"")</f>
        <v>0.30230041988268785</v>
      </c>
      <c r="O192">
        <v>80</v>
      </c>
      <c r="P192" s="3">
        <v>1.8368830000000001E-3</v>
      </c>
    </row>
    <row r="193" spans="1:16" x14ac:dyDescent="0.35">
      <c r="A193">
        <v>2</v>
      </c>
      <c r="B193">
        <v>100</v>
      </c>
      <c r="C193">
        <v>500</v>
      </c>
      <c r="D193">
        <v>1</v>
      </c>
      <c r="E193">
        <v>19694.420870000002</v>
      </c>
      <c r="F193">
        <v>4401.595577</v>
      </c>
      <c r="G193">
        <v>5501.1961890000002</v>
      </c>
      <c r="H193">
        <v>5609.3898390000004</v>
      </c>
      <c r="I193">
        <v>2751.0798260000001</v>
      </c>
      <c r="J193">
        <v>465.72808320000001</v>
      </c>
      <c r="K193">
        <v>965.43135570000004</v>
      </c>
      <c r="L193">
        <v>7</v>
      </c>
      <c r="M193" s="3">
        <v>0.20999048300000001</v>
      </c>
      <c r="N193" s="3" t="str" cm="1">
        <f t="array" ref="N193">IF($D193=3,(INDEX($E:$E,ROW()-2)+INDEX($E:$E,ROW()-1)-$E193)/(INDEX($E:$E,ROW()-2)+INDEX($E:$E,ROW()-1)),"")</f>
        <v/>
      </c>
      <c r="O193">
        <v>28</v>
      </c>
      <c r="P193" s="3">
        <v>7.0110420000000003E-3</v>
      </c>
    </row>
    <row r="194" spans="1:16" x14ac:dyDescent="0.35">
      <c r="A194">
        <v>2</v>
      </c>
      <c r="B194">
        <v>100</v>
      </c>
      <c r="C194">
        <v>500</v>
      </c>
      <c r="D194">
        <v>2</v>
      </c>
      <c r="E194">
        <v>18998.17756</v>
      </c>
      <c r="F194">
        <v>3780.4703249999998</v>
      </c>
      <c r="G194">
        <v>5679.2049749999996</v>
      </c>
      <c r="H194">
        <v>5765.5054959999998</v>
      </c>
      <c r="I194">
        <v>2437.670732</v>
      </c>
      <c r="J194">
        <v>465.72808320000001</v>
      </c>
      <c r="K194">
        <v>869.59794890000001</v>
      </c>
      <c r="L194">
        <v>6</v>
      </c>
      <c r="M194" s="3">
        <v>0.21583475499999999</v>
      </c>
      <c r="N194" s="3" t="str" cm="1">
        <f t="array" ref="N194">IF($D194=3,(INDEX($E:$E,ROW()-2)+INDEX($E:$E,ROW()-1)-$E194)/(INDEX($E:$E,ROW()-2)+INDEX($E:$E,ROW()-1)),"")</f>
        <v/>
      </c>
      <c r="O194">
        <v>23</v>
      </c>
      <c r="P194" s="3">
        <v>4.7527209999999997E-3</v>
      </c>
    </row>
    <row r="195" spans="1:16" x14ac:dyDescent="0.35">
      <c r="A195">
        <v>2</v>
      </c>
      <c r="B195">
        <v>100</v>
      </c>
      <c r="C195">
        <v>500</v>
      </c>
      <c r="D195">
        <v>3</v>
      </c>
      <c r="E195">
        <v>27254.400669999999</v>
      </c>
      <c r="F195">
        <v>5309.1595230000003</v>
      </c>
      <c r="G195">
        <v>7256.9583249999996</v>
      </c>
      <c r="H195">
        <v>7410.6615689999999</v>
      </c>
      <c r="I195">
        <v>5784.1111760000003</v>
      </c>
      <c r="J195">
        <v>465.72808320000001</v>
      </c>
      <c r="K195">
        <v>1027.7819959999999</v>
      </c>
      <c r="L195">
        <v>8</v>
      </c>
      <c r="M195" s="3">
        <v>0.27742204500000001</v>
      </c>
      <c r="N195" s="3" cm="1">
        <f t="array" ref="N195">IF($D195=3,(INDEX($E:$E,ROW()-2)+INDEX($E:$E,ROW()-1)-$E195)/(INDEX($E:$E,ROW()-2)+INDEX($E:$E,ROW()-1)),"")</f>
        <v>0.29561720391286733</v>
      </c>
      <c r="O195">
        <v>83</v>
      </c>
      <c r="P195" s="3">
        <v>9.7089040000000008E-3</v>
      </c>
    </row>
    <row r="196" spans="1:16" x14ac:dyDescent="0.35">
      <c r="A196">
        <v>2</v>
      </c>
      <c r="B196">
        <v>100</v>
      </c>
      <c r="C196">
        <v>500</v>
      </c>
      <c r="D196">
        <v>1</v>
      </c>
      <c r="E196">
        <v>21033.22582</v>
      </c>
      <c r="F196">
        <v>4334.1976530000002</v>
      </c>
      <c r="G196">
        <v>6515.2493260000001</v>
      </c>
      <c r="H196">
        <v>6579.4592439999997</v>
      </c>
      <c r="I196">
        <v>2321.8391270000002</v>
      </c>
      <c r="J196">
        <v>465.72808320000001</v>
      </c>
      <c r="K196">
        <v>816.75239199999999</v>
      </c>
      <c r="L196">
        <v>5</v>
      </c>
      <c r="M196" s="3">
        <v>0.24630554499999999</v>
      </c>
      <c r="N196" s="3" t="str" cm="1">
        <f t="array" ref="N196">IF($D196=3,(INDEX($E:$E,ROW()-2)+INDEX($E:$E,ROW()-1)-$E196)/(INDEX($E:$E,ROW()-2)+INDEX($E:$E,ROW()-1)),"")</f>
        <v/>
      </c>
      <c r="O196">
        <v>44</v>
      </c>
      <c r="P196" s="3">
        <v>8.9018570000000009E-3</v>
      </c>
    </row>
    <row r="197" spans="1:16" x14ac:dyDescent="0.35">
      <c r="A197">
        <v>2</v>
      </c>
      <c r="B197">
        <v>100</v>
      </c>
      <c r="C197">
        <v>500</v>
      </c>
      <c r="D197">
        <v>2</v>
      </c>
      <c r="E197">
        <v>20305.931069999999</v>
      </c>
      <c r="F197">
        <v>5058.2009539999999</v>
      </c>
      <c r="G197">
        <v>5681.6090469999999</v>
      </c>
      <c r="H197">
        <v>5764.0192639999996</v>
      </c>
      <c r="I197">
        <v>2455.263199</v>
      </c>
      <c r="J197">
        <v>465.72808320000001</v>
      </c>
      <c r="K197">
        <v>881.11052299999994</v>
      </c>
      <c r="L197">
        <v>6</v>
      </c>
      <c r="M197" s="3">
        <v>0.21577911699999999</v>
      </c>
      <c r="N197" s="3" t="str" cm="1">
        <f t="array" ref="N197">IF($D197=3,(INDEX($E:$E,ROW()-2)+INDEX($E:$E,ROW()-1)-$E197)/(INDEX($E:$E,ROW()-2)+INDEX($E:$E,ROW()-1)),"")</f>
        <v/>
      </c>
      <c r="O197">
        <v>34</v>
      </c>
      <c r="P197" s="3">
        <v>4.0725190000000001E-3</v>
      </c>
    </row>
    <row r="198" spans="1:16" x14ac:dyDescent="0.35">
      <c r="A198">
        <v>2</v>
      </c>
      <c r="B198">
        <v>100</v>
      </c>
      <c r="C198">
        <v>500</v>
      </c>
      <c r="D198">
        <v>3</v>
      </c>
      <c r="E198">
        <v>29218.649700000002</v>
      </c>
      <c r="F198">
        <v>5850.7769150000004</v>
      </c>
      <c r="G198">
        <v>8461.5109479999992</v>
      </c>
      <c r="H198">
        <v>8574.6287730000004</v>
      </c>
      <c r="I198">
        <v>4982.9449910000003</v>
      </c>
      <c r="J198">
        <v>465.72808320000001</v>
      </c>
      <c r="K198">
        <v>883.05998739999995</v>
      </c>
      <c r="L198">
        <v>6</v>
      </c>
      <c r="M198" s="3">
        <v>0.32099577400000001</v>
      </c>
      <c r="N198" s="3" cm="1">
        <f t="array" ref="N198">IF($D198=3,(INDEX($E:$E,ROW()-2)+INDEX($E:$E,ROW()-1)-$E198)/(INDEX($E:$E,ROW()-2)+INDEX($E:$E,ROW()-1)),"")</f>
        <v>0.29319676795179062</v>
      </c>
      <c r="O198">
        <v>94</v>
      </c>
      <c r="P198" s="3">
        <v>8.1274950000000002E-3</v>
      </c>
    </row>
    <row r="199" spans="1:16" x14ac:dyDescent="0.35">
      <c r="A199">
        <v>2</v>
      </c>
      <c r="B199">
        <v>100</v>
      </c>
      <c r="C199">
        <v>500</v>
      </c>
      <c r="D199">
        <v>1</v>
      </c>
      <c r="E199">
        <v>23147.943060000001</v>
      </c>
      <c r="F199">
        <v>5589.6180379999996</v>
      </c>
      <c r="G199">
        <v>7140.6754069999997</v>
      </c>
      <c r="H199">
        <v>7192.3499389999997</v>
      </c>
      <c r="I199">
        <v>2042.9664419999999</v>
      </c>
      <c r="J199">
        <v>465.72808320000001</v>
      </c>
      <c r="K199">
        <v>716.60514950000004</v>
      </c>
      <c r="L199">
        <v>4</v>
      </c>
      <c r="M199" s="3">
        <v>0.26924943299999998</v>
      </c>
      <c r="N199" s="3" t="str" cm="1">
        <f t="array" ref="N199">IF($D199=3,(INDEX($E:$E,ROW()-2)+INDEX($E:$E,ROW()-1)-$E199)/(INDEX($E:$E,ROW()-2)+INDEX($E:$E,ROW()-1)),"")</f>
        <v/>
      </c>
      <c r="O199">
        <v>62</v>
      </c>
      <c r="P199" s="3">
        <v>2.3225020000000002E-3</v>
      </c>
    </row>
    <row r="200" spans="1:16" x14ac:dyDescent="0.35">
      <c r="A200">
        <v>2</v>
      </c>
      <c r="B200">
        <v>100</v>
      </c>
      <c r="C200">
        <v>500</v>
      </c>
      <c r="D200">
        <v>2</v>
      </c>
      <c r="E200">
        <v>22602.83814</v>
      </c>
      <c r="F200">
        <v>5055.4977920000001</v>
      </c>
      <c r="G200">
        <v>7172.6892900000003</v>
      </c>
      <c r="H200">
        <v>7207.9074490000003</v>
      </c>
      <c r="I200">
        <v>1991.7373669999999</v>
      </c>
      <c r="J200">
        <v>465.72808320000001</v>
      </c>
      <c r="K200">
        <v>709.27816240000004</v>
      </c>
      <c r="L200">
        <v>4</v>
      </c>
      <c r="M200" s="3">
        <v>0.26983183700000002</v>
      </c>
      <c r="N200" s="3" t="str" cm="1">
        <f t="array" ref="N200">IF($D200=3,(INDEX($E:$E,ROW()-2)+INDEX($E:$E,ROW()-1)-$E200)/(INDEX($E:$E,ROW()-2)+INDEX($E:$E,ROW()-1)),"")</f>
        <v/>
      </c>
      <c r="O200">
        <v>109</v>
      </c>
      <c r="P200" s="3">
        <v>6.751417E-3</v>
      </c>
    </row>
    <row r="201" spans="1:16" x14ac:dyDescent="0.35">
      <c r="A201">
        <v>2</v>
      </c>
      <c r="B201">
        <v>100</v>
      </c>
      <c r="C201">
        <v>500</v>
      </c>
      <c r="D201">
        <v>3</v>
      </c>
      <c r="E201">
        <v>32566.852780000001</v>
      </c>
      <c r="F201">
        <v>8191.454514</v>
      </c>
      <c r="G201">
        <v>9229.5054689999997</v>
      </c>
      <c r="H201">
        <v>9322.6409500000009</v>
      </c>
      <c r="I201">
        <v>4544.6970670000001</v>
      </c>
      <c r="J201">
        <v>465.72808320000001</v>
      </c>
      <c r="K201">
        <v>812.82669450000003</v>
      </c>
      <c r="L201">
        <v>5</v>
      </c>
      <c r="M201" s="3">
        <v>0.348998007</v>
      </c>
      <c r="N201" s="3" cm="1">
        <f t="array" ref="N201">IF($D201=3,(INDEX($E:$E,ROW()-2)+INDEX($E:$E,ROW()-1)-$E201)/(INDEX($E:$E,ROW()-2)+INDEX($E:$E,ROW()-1)),"")</f>
        <v>0.28816837820465452</v>
      </c>
      <c r="O201">
        <v>300</v>
      </c>
      <c r="P201" s="3">
        <v>1.5693478E-2</v>
      </c>
    </row>
    <row r="202" spans="1:16" x14ac:dyDescent="0.35">
      <c r="A202">
        <v>2</v>
      </c>
      <c r="B202">
        <v>100</v>
      </c>
      <c r="C202">
        <v>1000</v>
      </c>
      <c r="D202">
        <v>1</v>
      </c>
      <c r="E202">
        <v>22605.51684</v>
      </c>
      <c r="F202">
        <v>5025.8372280000003</v>
      </c>
      <c r="G202">
        <v>7159.9029380000002</v>
      </c>
      <c r="H202">
        <v>7219.7264290000003</v>
      </c>
      <c r="I202">
        <v>2027.0960170000001</v>
      </c>
      <c r="J202">
        <v>465.72808320000001</v>
      </c>
      <c r="K202">
        <v>707.22614429999999</v>
      </c>
      <c r="L202">
        <v>4</v>
      </c>
      <c r="M202" s="3">
        <v>0.270274287</v>
      </c>
      <c r="N202" s="3" t="str" cm="1">
        <f t="array" ref="N202">IF($D202=3,(INDEX($E:$E,ROW()-2)+INDEX($E:$E,ROW()-1)-$E202)/(INDEX($E:$E,ROW()-2)+INDEX($E:$E,ROW()-1)),"")</f>
        <v/>
      </c>
      <c r="O202">
        <v>43</v>
      </c>
      <c r="P202" s="3">
        <v>7.0102589999999996E-3</v>
      </c>
    </row>
    <row r="203" spans="1:16" x14ac:dyDescent="0.35">
      <c r="A203">
        <v>2</v>
      </c>
      <c r="B203">
        <v>100</v>
      </c>
      <c r="C203">
        <v>1000</v>
      </c>
      <c r="D203">
        <v>2</v>
      </c>
      <c r="E203">
        <v>22179.624169999999</v>
      </c>
      <c r="F203">
        <v>3829.128166</v>
      </c>
      <c r="G203">
        <v>7736.6863119999998</v>
      </c>
      <c r="H203">
        <v>7772.980767</v>
      </c>
      <c r="I203">
        <v>1742.7351329999999</v>
      </c>
      <c r="J203">
        <v>465.72808320000001</v>
      </c>
      <c r="K203">
        <v>632.36571349999997</v>
      </c>
      <c r="L203">
        <v>3</v>
      </c>
      <c r="M203" s="3">
        <v>0.29098565599999998</v>
      </c>
      <c r="N203" s="3" t="str" cm="1">
        <f t="array" ref="N203">IF($D203=3,(INDEX($E:$E,ROW()-2)+INDEX($E:$E,ROW()-1)-$E203)/(INDEX($E:$E,ROW()-2)+INDEX($E:$E,ROW()-1)),"")</f>
        <v/>
      </c>
      <c r="O203">
        <v>46</v>
      </c>
      <c r="P203" s="3">
        <v>8.5176720000000004E-3</v>
      </c>
    </row>
    <row r="204" spans="1:16" x14ac:dyDescent="0.35">
      <c r="A204">
        <v>2</v>
      </c>
      <c r="B204">
        <v>100</v>
      </c>
      <c r="C204">
        <v>1000</v>
      </c>
      <c r="D204">
        <v>3</v>
      </c>
      <c r="E204">
        <v>30822.659830000001</v>
      </c>
      <c r="F204">
        <v>6642.9253099999996</v>
      </c>
      <c r="G204">
        <v>9128.4970040000007</v>
      </c>
      <c r="H204">
        <v>9225.2874279999996</v>
      </c>
      <c r="I204">
        <v>4545.5869750000002</v>
      </c>
      <c r="J204">
        <v>465.72808320000001</v>
      </c>
      <c r="K204">
        <v>814.63502759999994</v>
      </c>
      <c r="L204">
        <v>5</v>
      </c>
      <c r="M204" s="3">
        <v>0.34535352600000002</v>
      </c>
      <c r="N204" s="3" cm="1">
        <f t="array" ref="N204">IF($D204=3,(INDEX($E:$E,ROW()-2)+INDEX($E:$E,ROW()-1)-$E204)/(INDEX($E:$E,ROW()-2)+INDEX($E:$E,ROW()-1)),"")</f>
        <v>0.31176593095648264</v>
      </c>
      <c r="O204">
        <v>97</v>
      </c>
      <c r="P204" s="3">
        <v>3.5109519999999999E-3</v>
      </c>
    </row>
    <row r="205" spans="1:16" x14ac:dyDescent="0.35">
      <c r="A205">
        <v>2</v>
      </c>
      <c r="B205">
        <v>100</v>
      </c>
      <c r="C205">
        <v>1000</v>
      </c>
      <c r="D205">
        <v>1</v>
      </c>
      <c r="E205">
        <v>24243.932209999999</v>
      </c>
      <c r="F205">
        <v>5332.1765859999996</v>
      </c>
      <c r="G205">
        <v>7994.8407539999998</v>
      </c>
      <c r="H205">
        <v>8031.3889790000003</v>
      </c>
      <c r="I205">
        <v>1790.3112490000001</v>
      </c>
      <c r="J205">
        <v>465.72808320000001</v>
      </c>
      <c r="K205">
        <v>629.48655889999998</v>
      </c>
      <c r="L205">
        <v>3</v>
      </c>
      <c r="M205" s="3">
        <v>0.30065930499999999</v>
      </c>
      <c r="N205" s="3" t="str" cm="1">
        <f t="array" ref="N205">IF($D205=3,(INDEX($E:$E,ROW()-2)+INDEX($E:$E,ROW()-1)-$E205)/(INDEX($E:$E,ROW()-2)+INDEX($E:$E,ROW()-1)),"")</f>
        <v/>
      </c>
      <c r="O205">
        <v>29</v>
      </c>
      <c r="P205" s="3">
        <v>9.4430169999999997E-3</v>
      </c>
    </row>
    <row r="206" spans="1:16" x14ac:dyDescent="0.35">
      <c r="A206">
        <v>2</v>
      </c>
      <c r="B206">
        <v>100</v>
      </c>
      <c r="C206">
        <v>1000</v>
      </c>
      <c r="D206">
        <v>2</v>
      </c>
      <c r="E206">
        <v>23567.77648</v>
      </c>
      <c r="F206">
        <v>5077.1862529999999</v>
      </c>
      <c r="G206">
        <v>7830.2201590000004</v>
      </c>
      <c r="H206">
        <v>7861.3846649999996</v>
      </c>
      <c r="I206">
        <v>1721.161591</v>
      </c>
      <c r="J206">
        <v>465.72808320000001</v>
      </c>
      <c r="K206">
        <v>612.09572509999998</v>
      </c>
      <c r="L206">
        <v>3</v>
      </c>
      <c r="M206" s="3">
        <v>0.294295103</v>
      </c>
      <c r="N206" s="3" t="str" cm="1">
        <f t="array" ref="N206">IF($D206=3,(INDEX($E:$E,ROW()-2)+INDEX($E:$E,ROW()-1)-$E206)/(INDEX($E:$E,ROW()-2)+INDEX($E:$E,ROW()-1)),"")</f>
        <v/>
      </c>
      <c r="O206">
        <v>48</v>
      </c>
      <c r="P206" s="3">
        <v>7.4384500000000001E-3</v>
      </c>
    </row>
    <row r="207" spans="1:16" x14ac:dyDescent="0.35">
      <c r="A207">
        <v>2</v>
      </c>
      <c r="B207">
        <v>100</v>
      </c>
      <c r="C207">
        <v>1000</v>
      </c>
      <c r="D207">
        <v>3</v>
      </c>
      <c r="E207">
        <v>33290.840969999997</v>
      </c>
      <c r="F207">
        <v>7744.76422</v>
      </c>
      <c r="G207">
        <v>10135.039570000001</v>
      </c>
      <c r="H207">
        <v>10209.872069999999</v>
      </c>
      <c r="I207">
        <v>4022.788912</v>
      </c>
      <c r="J207">
        <v>465.72808320000001</v>
      </c>
      <c r="K207">
        <v>712.64811269999996</v>
      </c>
      <c r="L207">
        <v>4</v>
      </c>
      <c r="M207" s="3">
        <v>0.38221197400000001</v>
      </c>
      <c r="N207" s="3" cm="1">
        <f t="array" ref="N207">IF($D207=3,(INDEX($E:$E,ROW()-2)+INDEX($E:$E,ROW()-1)-$E207)/(INDEX($E:$E,ROW()-2)+INDEX($E:$E,ROW()-1)),"")</f>
        <v>0.30370944937671923</v>
      </c>
      <c r="O207">
        <v>84</v>
      </c>
      <c r="P207" s="3">
        <v>4.8700870000000004E-3</v>
      </c>
    </row>
    <row r="208" spans="1:16" x14ac:dyDescent="0.35">
      <c r="A208">
        <v>2</v>
      </c>
      <c r="B208">
        <v>100</v>
      </c>
      <c r="C208">
        <v>1000</v>
      </c>
      <c r="D208">
        <v>1</v>
      </c>
      <c r="E208">
        <v>26415.876049999999</v>
      </c>
      <c r="F208">
        <v>5154.3167819999999</v>
      </c>
      <c r="G208">
        <v>9398.2229270000007</v>
      </c>
      <c r="H208">
        <v>9398.2229270000007</v>
      </c>
      <c r="I208">
        <v>1478.701016</v>
      </c>
      <c r="J208">
        <v>465.72808320000001</v>
      </c>
      <c r="K208">
        <v>520.68431269999996</v>
      </c>
      <c r="L208">
        <v>2</v>
      </c>
      <c r="M208" s="3">
        <v>0.35182745799999998</v>
      </c>
      <c r="N208" s="3" t="str" cm="1">
        <f t="array" ref="N208">IF($D208=3,(INDEX($E:$E,ROW()-2)+INDEX($E:$E,ROW()-1)-$E208)/(INDEX($E:$E,ROW()-2)+INDEX($E:$E,ROW()-1)),"")</f>
        <v/>
      </c>
      <c r="O208">
        <v>82</v>
      </c>
      <c r="P208" s="3">
        <v>3.0163960000000002E-3</v>
      </c>
    </row>
    <row r="209" spans="1:16" x14ac:dyDescent="0.35">
      <c r="A209">
        <v>2</v>
      </c>
      <c r="B209">
        <v>100</v>
      </c>
      <c r="C209">
        <v>1000</v>
      </c>
      <c r="D209">
        <v>2</v>
      </c>
      <c r="E209">
        <v>25605.43059</v>
      </c>
      <c r="F209">
        <v>5047.6917789999998</v>
      </c>
      <c r="G209">
        <v>9069.2605939999994</v>
      </c>
      <c r="H209">
        <v>9069.2605939999994</v>
      </c>
      <c r="I209">
        <v>1430.906831</v>
      </c>
      <c r="J209">
        <v>465.72808320000001</v>
      </c>
      <c r="K209">
        <v>522.58270930000003</v>
      </c>
      <c r="L209">
        <v>2</v>
      </c>
      <c r="M209" s="3">
        <v>0.33951257899999998</v>
      </c>
      <c r="N209" s="3" t="str" cm="1">
        <f t="array" ref="N209">IF($D209=3,(INDEX($E:$E,ROW()-2)+INDEX($E:$E,ROW()-1)-$E209)/(INDEX($E:$E,ROW()-2)+INDEX($E:$E,ROW()-1)),"")</f>
        <v/>
      </c>
      <c r="O209">
        <v>47</v>
      </c>
      <c r="P209" s="3">
        <v>2.209113E-3</v>
      </c>
    </row>
    <row r="210" spans="1:16" x14ac:dyDescent="0.35">
      <c r="A210">
        <v>2</v>
      </c>
      <c r="B210">
        <v>100</v>
      </c>
      <c r="C210">
        <v>1000</v>
      </c>
      <c r="D210">
        <v>3</v>
      </c>
      <c r="E210">
        <v>37013.130069999999</v>
      </c>
      <c r="F210">
        <v>8091.9228949999997</v>
      </c>
      <c r="G210">
        <v>12153.830029999999</v>
      </c>
      <c r="H210">
        <v>12153.830029999999</v>
      </c>
      <c r="I210">
        <v>3517.5510789999998</v>
      </c>
      <c r="J210">
        <v>465.72808320000001</v>
      </c>
      <c r="K210">
        <v>630.26795719999996</v>
      </c>
      <c r="L210">
        <v>3</v>
      </c>
      <c r="M210" s="3">
        <v>0.45498507100000002</v>
      </c>
      <c r="N210" s="3" cm="1">
        <f t="array" ref="N210">IF($D210=3,(INDEX($E:$E,ROW()-2)+INDEX($E:$E,ROW()-1)-$E210)/(INDEX($E:$E,ROW()-2)+INDEX($E:$E,ROW()-1)),"")</f>
        <v>0.28850056908143817</v>
      </c>
      <c r="O210">
        <v>300</v>
      </c>
      <c r="P210" s="3">
        <v>1.4126081E-2</v>
      </c>
    </row>
    <row r="211" spans="1:16" x14ac:dyDescent="0.35">
      <c r="A211">
        <v>2</v>
      </c>
      <c r="B211">
        <v>100</v>
      </c>
      <c r="C211">
        <v>2000</v>
      </c>
      <c r="D211">
        <v>1</v>
      </c>
      <c r="E211">
        <v>25306.61465</v>
      </c>
      <c r="F211">
        <v>5004.6644329999999</v>
      </c>
      <c r="G211">
        <v>8902.2904109999999</v>
      </c>
      <c r="H211">
        <v>8931.6053080000002</v>
      </c>
      <c r="I211">
        <v>1479.510372</v>
      </c>
      <c r="J211">
        <v>465.72808320000001</v>
      </c>
      <c r="K211">
        <v>522.81604300000004</v>
      </c>
      <c r="L211">
        <v>2</v>
      </c>
      <c r="M211" s="3">
        <v>0.33435937999999998</v>
      </c>
      <c r="N211" s="3" t="str" cm="1">
        <f t="array" ref="N211">IF($D211=3,(INDEX($E:$E,ROW()-2)+INDEX($E:$E,ROW()-1)-$E211)/(INDEX($E:$E,ROW()-2)+INDEX($E:$E,ROW()-1)),"")</f>
        <v/>
      </c>
      <c r="O211">
        <v>17</v>
      </c>
      <c r="P211" s="3">
        <v>7.8542779999999993E-3</v>
      </c>
    </row>
    <row r="212" spans="1:16" x14ac:dyDescent="0.35">
      <c r="A212">
        <v>2</v>
      </c>
      <c r="B212">
        <v>100</v>
      </c>
      <c r="C212">
        <v>2000</v>
      </c>
      <c r="D212">
        <v>2</v>
      </c>
      <c r="E212">
        <v>24611.281210000001</v>
      </c>
      <c r="F212">
        <v>4921.5613389999999</v>
      </c>
      <c r="G212">
        <v>8625.7287479999995</v>
      </c>
      <c r="H212">
        <v>8647.7810310000004</v>
      </c>
      <c r="I212">
        <v>1430.6628989999999</v>
      </c>
      <c r="J212">
        <v>465.72808320000001</v>
      </c>
      <c r="K212">
        <v>519.81911379999997</v>
      </c>
      <c r="L212">
        <v>2</v>
      </c>
      <c r="M212" s="3">
        <v>0.32373426799999999</v>
      </c>
      <c r="N212" s="3" t="str" cm="1">
        <f t="array" ref="N212">IF($D212=3,(INDEX($E:$E,ROW()-2)+INDEX($E:$E,ROW()-1)-$E212)/(INDEX($E:$E,ROW()-2)+INDEX($E:$E,ROW()-1)),"")</f>
        <v/>
      </c>
      <c r="O212">
        <v>18</v>
      </c>
      <c r="P212" s="3">
        <v>9.9753410000000004E-3</v>
      </c>
    </row>
    <row r="213" spans="1:16" x14ac:dyDescent="0.35">
      <c r="A213">
        <v>2</v>
      </c>
      <c r="B213">
        <v>100</v>
      </c>
      <c r="C213">
        <v>2000</v>
      </c>
      <c r="D213">
        <v>3</v>
      </c>
      <c r="E213">
        <v>34464.392050000002</v>
      </c>
      <c r="F213">
        <v>5405.1112629999998</v>
      </c>
      <c r="G213">
        <v>12568.446099999999</v>
      </c>
      <c r="H213">
        <v>12609.093339999999</v>
      </c>
      <c r="I213">
        <v>2899.1162989999998</v>
      </c>
      <c r="J213">
        <v>465.72808320000001</v>
      </c>
      <c r="K213">
        <v>516.89696649999996</v>
      </c>
      <c r="L213">
        <v>2</v>
      </c>
      <c r="M213" s="3">
        <v>0.47202809400000001</v>
      </c>
      <c r="N213" s="3" cm="1">
        <f t="array" ref="N213">IF($D213=3,(INDEX($E:$E,ROW()-2)+INDEX($E:$E,ROW()-1)-$E213)/(INDEX($E:$E,ROW()-2)+INDEX($E:$E,ROW()-1)),"")</f>
        <v>0.30957842961452103</v>
      </c>
      <c r="O213">
        <v>34</v>
      </c>
      <c r="P213" s="3">
        <v>8.5178930000000003E-3</v>
      </c>
    </row>
    <row r="214" spans="1:16" x14ac:dyDescent="0.35">
      <c r="A214">
        <v>2</v>
      </c>
      <c r="B214">
        <v>100</v>
      </c>
      <c r="C214">
        <v>2000</v>
      </c>
      <c r="D214">
        <v>1</v>
      </c>
      <c r="E214">
        <v>26974.679230000002</v>
      </c>
      <c r="F214">
        <v>6595.5391730000001</v>
      </c>
      <c r="G214">
        <v>8941.1530490000005</v>
      </c>
      <c r="H214">
        <v>8970.6783520000008</v>
      </c>
      <c r="I214">
        <v>1478.1024090000001</v>
      </c>
      <c r="J214">
        <v>465.72808320000001</v>
      </c>
      <c r="K214">
        <v>523.47816049999994</v>
      </c>
      <c r="L214">
        <v>2</v>
      </c>
      <c r="M214" s="3">
        <v>0.33582210000000001</v>
      </c>
      <c r="N214" s="3" t="str" cm="1">
        <f t="array" ref="N214">IF($D214=3,(INDEX($E:$E,ROW()-2)+INDEX($E:$E,ROW()-1)-$E214)/(INDEX($E:$E,ROW()-2)+INDEX($E:$E,ROW()-1)),"")</f>
        <v/>
      </c>
      <c r="O214">
        <v>23</v>
      </c>
      <c r="P214" s="3">
        <v>3.1499169999999999E-3</v>
      </c>
    </row>
    <row r="215" spans="1:16" x14ac:dyDescent="0.35">
      <c r="A215">
        <v>2</v>
      </c>
      <c r="B215">
        <v>100</v>
      </c>
      <c r="C215">
        <v>2000</v>
      </c>
      <c r="D215">
        <v>2</v>
      </c>
      <c r="E215">
        <v>26293.524570000001</v>
      </c>
      <c r="F215">
        <v>6605.6363650000003</v>
      </c>
      <c r="G215">
        <v>8623.0464350000002</v>
      </c>
      <c r="H215">
        <v>8651.9357070000005</v>
      </c>
      <c r="I215">
        <v>1428.5262029999999</v>
      </c>
      <c r="J215">
        <v>465.72808320000001</v>
      </c>
      <c r="K215">
        <v>518.65177129999995</v>
      </c>
      <c r="L215">
        <v>2</v>
      </c>
      <c r="M215" s="3">
        <v>0.32388980000000001</v>
      </c>
      <c r="N215" s="3" t="str" cm="1">
        <f t="array" ref="N215">IF($D215=3,(INDEX($E:$E,ROW()-2)+INDEX($E:$E,ROW()-1)-$E215)/(INDEX($E:$E,ROW()-2)+INDEX($E:$E,ROW()-1)),"")</f>
        <v/>
      </c>
      <c r="O215">
        <v>23</v>
      </c>
      <c r="P215" s="3">
        <v>6.4910929999999999E-3</v>
      </c>
    </row>
    <row r="216" spans="1:16" x14ac:dyDescent="0.35">
      <c r="A216">
        <v>2</v>
      </c>
      <c r="B216">
        <v>100</v>
      </c>
      <c r="C216">
        <v>2000</v>
      </c>
      <c r="D216">
        <v>3</v>
      </c>
      <c r="E216">
        <v>36833.970959999999</v>
      </c>
      <c r="F216">
        <v>7812.5539760000001</v>
      </c>
      <c r="G216">
        <v>12542.23134</v>
      </c>
      <c r="H216">
        <v>12586.577020000001</v>
      </c>
      <c r="I216">
        <v>2906.3285860000001</v>
      </c>
      <c r="J216">
        <v>465.72808320000001</v>
      </c>
      <c r="K216">
        <v>520.55195279999998</v>
      </c>
      <c r="L216">
        <v>2</v>
      </c>
      <c r="M216" s="3">
        <v>0.47118518399999998</v>
      </c>
      <c r="N216" s="3" cm="1">
        <f t="array" ref="N216">IF($D216=3,(INDEX($E:$E,ROW()-2)+INDEX($E:$E,ROW()-1)-$E216)/(INDEX($E:$E,ROW()-2)+INDEX($E:$E,ROW()-1)),"")</f>
        <v>0.30851862213533099</v>
      </c>
      <c r="O216">
        <v>46</v>
      </c>
      <c r="P216" s="3">
        <v>9.1007599999999994E-3</v>
      </c>
    </row>
    <row r="217" spans="1:16" x14ac:dyDescent="0.35">
      <c r="A217">
        <v>2</v>
      </c>
      <c r="B217">
        <v>100</v>
      </c>
      <c r="C217">
        <v>2000</v>
      </c>
      <c r="D217">
        <v>1</v>
      </c>
      <c r="E217">
        <v>29551.56309</v>
      </c>
      <c r="F217">
        <v>8201.3216329999996</v>
      </c>
      <c r="G217">
        <v>9441.1680250000009</v>
      </c>
      <c r="H217">
        <v>9441.1680250000009</v>
      </c>
      <c r="I217">
        <v>1479.437087</v>
      </c>
      <c r="J217">
        <v>465.72808320000001</v>
      </c>
      <c r="K217">
        <v>522.74023790000001</v>
      </c>
      <c r="L217">
        <v>2</v>
      </c>
      <c r="M217" s="3">
        <v>0.35343513100000001</v>
      </c>
      <c r="N217" s="3" t="str" cm="1">
        <f t="array" ref="N217">IF($D217=3,(INDEX($E:$E,ROW()-2)+INDEX($E:$E,ROW()-1)-$E217)/(INDEX($E:$E,ROW()-2)+INDEX($E:$E,ROW()-1)),"")</f>
        <v/>
      </c>
      <c r="O217">
        <v>46</v>
      </c>
      <c r="P217" s="3">
        <v>8.5999860000000004E-3</v>
      </c>
    </row>
    <row r="218" spans="1:16" x14ac:dyDescent="0.35">
      <c r="A218">
        <v>2</v>
      </c>
      <c r="B218">
        <v>100</v>
      </c>
      <c r="C218">
        <v>2000</v>
      </c>
      <c r="D218">
        <v>2</v>
      </c>
      <c r="E218">
        <v>28731.267690000001</v>
      </c>
      <c r="F218">
        <v>6133.8335850000003</v>
      </c>
      <c r="G218">
        <v>10369.840679999999</v>
      </c>
      <c r="H218">
        <v>10379.651390000001</v>
      </c>
      <c r="I218">
        <v>1011.929008</v>
      </c>
      <c r="J218">
        <v>465.72808320000001</v>
      </c>
      <c r="K218">
        <v>370.28494599999999</v>
      </c>
      <c r="L218">
        <v>1</v>
      </c>
      <c r="M218" s="3">
        <v>0.38856775300000002</v>
      </c>
      <c r="N218" s="3" t="str" cm="1">
        <f t="array" ref="N218">IF($D218=3,(INDEX($E:$E,ROW()-2)+INDEX($E:$E,ROW()-1)-$E218)/(INDEX($E:$E,ROW()-2)+INDEX($E:$E,ROW()-1)),"")</f>
        <v/>
      </c>
      <c r="O218">
        <v>67</v>
      </c>
      <c r="P218" s="3">
        <v>6.5914679999999996E-3</v>
      </c>
    </row>
    <row r="219" spans="1:16" x14ac:dyDescent="0.35">
      <c r="A219">
        <v>2</v>
      </c>
      <c r="B219">
        <v>100</v>
      </c>
      <c r="C219">
        <v>2000</v>
      </c>
      <c r="D219">
        <v>3</v>
      </c>
      <c r="E219">
        <v>40324.243049999997</v>
      </c>
      <c r="F219">
        <v>9900.4575330000007</v>
      </c>
      <c r="G219">
        <v>13263.997100000001</v>
      </c>
      <c r="H219">
        <v>13263.997100000001</v>
      </c>
      <c r="I219">
        <v>2906.8211030000002</v>
      </c>
      <c r="J219">
        <v>465.72808320000001</v>
      </c>
      <c r="K219">
        <v>523.24212550000004</v>
      </c>
      <c r="L219">
        <v>2</v>
      </c>
      <c r="M219" s="3">
        <v>0.49654476400000003</v>
      </c>
      <c r="N219" s="3" cm="1">
        <f t="array" ref="N219">IF($D219=3,(INDEX($E:$E,ROW()-2)+INDEX($E:$E,ROW()-1)-$E219)/(INDEX($E:$E,ROW()-2)+INDEX($E:$E,ROW()-1)),"")</f>
        <v>0.308128268473922</v>
      </c>
      <c r="O219">
        <v>131</v>
      </c>
      <c r="P219" s="3">
        <v>2.203417E-3</v>
      </c>
    </row>
    <row r="220" spans="1:16" x14ac:dyDescent="0.35">
      <c r="A220">
        <v>3</v>
      </c>
      <c r="B220">
        <v>10</v>
      </c>
      <c r="C220">
        <v>500</v>
      </c>
      <c r="D220">
        <v>1</v>
      </c>
      <c r="E220">
        <v>20315.342430000001</v>
      </c>
      <c r="F220">
        <v>4373.5782330000002</v>
      </c>
      <c r="G220">
        <v>6421.8721340000002</v>
      </c>
      <c r="H220">
        <v>4972.7018010000002</v>
      </c>
      <c r="I220">
        <v>2730.89752</v>
      </c>
      <c r="J220">
        <v>582.49031109999999</v>
      </c>
      <c r="K220">
        <v>1233.802426</v>
      </c>
      <c r="L220">
        <v>7</v>
      </c>
      <c r="M220" s="3">
        <v>0.74804944200000001</v>
      </c>
      <c r="N220" s="3" t="str" cm="1">
        <f t="array" ref="N220">IF($D220=3,(INDEX($E:$E,ROW()-2)+INDEX($E:$E,ROW()-1)-$E220)/(INDEX($E:$E,ROW()-2)+INDEX($E:$E,ROW()-1)),"")</f>
        <v/>
      </c>
      <c r="O220">
        <v>25</v>
      </c>
      <c r="P220" s="3">
        <v>7.3681520000000002E-3</v>
      </c>
    </row>
    <row r="221" spans="1:16" x14ac:dyDescent="0.35">
      <c r="A221">
        <v>3</v>
      </c>
      <c r="B221">
        <v>10</v>
      </c>
      <c r="C221">
        <v>500</v>
      </c>
      <c r="D221">
        <v>2</v>
      </c>
      <c r="E221">
        <v>20463.471379999999</v>
      </c>
      <c r="F221">
        <v>3235.1657019999998</v>
      </c>
      <c r="G221">
        <v>7904.6252979999999</v>
      </c>
      <c r="H221">
        <v>5381.6501129999997</v>
      </c>
      <c r="I221">
        <v>2308.2370209999999</v>
      </c>
      <c r="J221">
        <v>582.49031109999999</v>
      </c>
      <c r="K221">
        <v>1051.3029320000001</v>
      </c>
      <c r="L221">
        <v>5</v>
      </c>
      <c r="M221" s="3">
        <v>0.809568022</v>
      </c>
      <c r="N221" s="3" t="str" cm="1">
        <f t="array" ref="N221">IF($D221=3,(INDEX($E:$E,ROW()-2)+INDEX($E:$E,ROW()-1)-$E221)/(INDEX($E:$E,ROW()-2)+INDEX($E:$E,ROW()-1)),"")</f>
        <v/>
      </c>
      <c r="O221">
        <v>55</v>
      </c>
      <c r="P221" s="3">
        <v>7.5469999999999999E-3</v>
      </c>
    </row>
    <row r="222" spans="1:16" x14ac:dyDescent="0.35">
      <c r="A222">
        <v>3</v>
      </c>
      <c r="B222">
        <v>10</v>
      </c>
      <c r="C222">
        <v>500</v>
      </c>
      <c r="D222">
        <v>3</v>
      </c>
      <c r="E222">
        <v>29516.892950000001</v>
      </c>
      <c r="F222">
        <v>6540.5067829999998</v>
      </c>
      <c r="G222">
        <v>9133.8155279999992</v>
      </c>
      <c r="H222">
        <v>5286.4918459999999</v>
      </c>
      <c r="I222">
        <v>6509.2013630000001</v>
      </c>
      <c r="J222">
        <v>582.49031109999999</v>
      </c>
      <c r="K222">
        <v>1464.387117</v>
      </c>
      <c r="L222">
        <v>10</v>
      </c>
      <c r="M222" s="3">
        <v>0.79525325099999999</v>
      </c>
      <c r="N222" s="3" cm="1">
        <f t="array" ref="N222">IF($D222=3,(INDEX($E:$E,ROW()-2)+INDEX($E:$E,ROW()-1)-$E222)/(INDEX($E:$E,ROW()-2)+INDEX($E:$E,ROW()-1)),"")</f>
        <v>0.2761708791352408</v>
      </c>
      <c r="O222">
        <v>49</v>
      </c>
      <c r="P222" s="3">
        <v>4.4301619999999996E-3</v>
      </c>
    </row>
    <row r="223" spans="1:16" x14ac:dyDescent="0.35">
      <c r="A223">
        <v>3</v>
      </c>
      <c r="B223">
        <v>10</v>
      </c>
      <c r="C223">
        <v>500</v>
      </c>
      <c r="D223">
        <v>1</v>
      </c>
      <c r="E223">
        <v>21650.229920000002</v>
      </c>
      <c r="F223">
        <v>5085.7812700000004</v>
      </c>
      <c r="G223">
        <v>7065.9494649999997</v>
      </c>
      <c r="H223">
        <v>5239.5724920000002</v>
      </c>
      <c r="I223">
        <v>2528.7864880000002</v>
      </c>
      <c r="J223">
        <v>582.49031109999999</v>
      </c>
      <c r="K223">
        <v>1147.6498919999999</v>
      </c>
      <c r="L223">
        <v>6</v>
      </c>
      <c r="M223" s="3">
        <v>0.788195117</v>
      </c>
      <c r="N223" s="3" t="str" cm="1">
        <f t="array" ref="N223">IF($D223=3,(INDEX($E:$E,ROW()-2)+INDEX($E:$E,ROW()-1)-$E223)/(INDEX($E:$E,ROW()-2)+INDEX($E:$E,ROW()-1)),"")</f>
        <v/>
      </c>
      <c r="O223">
        <v>24</v>
      </c>
      <c r="P223" s="3">
        <v>9.8468529999999992E-3</v>
      </c>
    </row>
    <row r="224" spans="1:16" x14ac:dyDescent="0.35">
      <c r="A224">
        <v>3</v>
      </c>
      <c r="B224">
        <v>10</v>
      </c>
      <c r="C224">
        <v>500</v>
      </c>
      <c r="D224">
        <v>2</v>
      </c>
      <c r="E224">
        <v>21648.82806</v>
      </c>
      <c r="F224">
        <v>4380.8751240000001</v>
      </c>
      <c r="G224">
        <v>7926.651081</v>
      </c>
      <c r="H224">
        <v>5383.4227890000002</v>
      </c>
      <c r="I224">
        <v>2318.5531660000001</v>
      </c>
      <c r="J224">
        <v>582.49031109999999</v>
      </c>
      <c r="K224">
        <v>1056.835585</v>
      </c>
      <c r="L224">
        <v>5</v>
      </c>
      <c r="M224" s="3">
        <v>0.80983468800000002</v>
      </c>
      <c r="N224" s="3" t="str" cm="1">
        <f t="array" ref="N224">IF($D224=3,(INDEX($E:$E,ROW()-2)+INDEX($E:$E,ROW()-1)-$E224)/(INDEX($E:$E,ROW()-2)+INDEX($E:$E,ROW()-1)),"")</f>
        <v/>
      </c>
      <c r="O224">
        <v>32</v>
      </c>
      <c r="P224" s="3">
        <v>4.7658010000000001E-3</v>
      </c>
    </row>
    <row r="225" spans="1:16" x14ac:dyDescent="0.35">
      <c r="A225">
        <v>3</v>
      </c>
      <c r="B225">
        <v>10</v>
      </c>
      <c r="C225">
        <v>500</v>
      </c>
      <c r="D225">
        <v>3</v>
      </c>
      <c r="E225">
        <v>32085.26542</v>
      </c>
      <c r="F225">
        <v>8347.7286999999997</v>
      </c>
      <c r="G225">
        <v>10231.52972</v>
      </c>
      <c r="H225">
        <v>5392.5211259999996</v>
      </c>
      <c r="I225">
        <v>6152.8300060000001</v>
      </c>
      <c r="J225">
        <v>582.49031109999999</v>
      </c>
      <c r="K225">
        <v>1378.1655599999999</v>
      </c>
      <c r="L225">
        <v>9</v>
      </c>
      <c r="M225" s="3">
        <v>0.81120336199999998</v>
      </c>
      <c r="N225" s="3" cm="1">
        <f t="array" ref="N225">IF($D225=3,(INDEX($E:$E,ROW()-2)+INDEX($E:$E,ROW()-1)-$E225)/(INDEX($E:$E,ROW()-2)+INDEX($E:$E,ROW()-1)),"")</f>
        <v>0.25898467733823893</v>
      </c>
      <c r="O225">
        <v>51</v>
      </c>
      <c r="P225" s="3">
        <v>8.7280250000000004E-3</v>
      </c>
    </row>
    <row r="226" spans="1:16" x14ac:dyDescent="0.35">
      <c r="A226">
        <v>3</v>
      </c>
      <c r="B226">
        <v>10</v>
      </c>
      <c r="C226">
        <v>500</v>
      </c>
      <c r="D226">
        <v>1</v>
      </c>
      <c r="E226">
        <v>23932.729029999999</v>
      </c>
      <c r="F226">
        <v>6640.7730860000001</v>
      </c>
      <c r="G226">
        <v>7834.0503609999996</v>
      </c>
      <c r="H226">
        <v>5502.3956959999996</v>
      </c>
      <c r="I226">
        <v>2320.1528589999998</v>
      </c>
      <c r="J226">
        <v>582.49031109999999</v>
      </c>
      <c r="K226">
        <v>1052.866714</v>
      </c>
      <c r="L226">
        <v>5</v>
      </c>
      <c r="M226" s="3">
        <v>0.82773192399999995</v>
      </c>
      <c r="N226" s="3" t="str" cm="1">
        <f t="array" ref="N226">IF($D226=3,(INDEX($E:$E,ROW()-2)+INDEX($E:$E,ROW()-1)-$E226)/(INDEX($E:$E,ROW()-2)+INDEX($E:$E,ROW()-1)),"")</f>
        <v/>
      </c>
      <c r="O226">
        <v>60</v>
      </c>
      <c r="P226" s="3">
        <v>2.2587110000000001E-3</v>
      </c>
    </row>
    <row r="227" spans="1:16" x14ac:dyDescent="0.35">
      <c r="A227">
        <v>3</v>
      </c>
      <c r="B227">
        <v>10</v>
      </c>
      <c r="C227">
        <v>500</v>
      </c>
      <c r="D227">
        <v>2</v>
      </c>
      <c r="E227">
        <v>24016.520090000002</v>
      </c>
      <c r="F227">
        <v>6386.1179309999998</v>
      </c>
      <c r="G227">
        <v>8209.3130359999996</v>
      </c>
      <c r="H227">
        <v>5481.047544</v>
      </c>
      <c r="I227">
        <v>2307.4774640000001</v>
      </c>
      <c r="J227">
        <v>582.49031109999999</v>
      </c>
      <c r="K227">
        <v>1050.073799</v>
      </c>
      <c r="L227">
        <v>5</v>
      </c>
      <c r="M227" s="3">
        <v>0.82452049599999999</v>
      </c>
      <c r="N227" s="3" t="str" cm="1">
        <f t="array" ref="N227">IF($D227=3,(INDEX($E:$E,ROW()-2)+INDEX($E:$E,ROW()-1)-$E227)/(INDEX($E:$E,ROW()-2)+INDEX($E:$E,ROW()-1)),"")</f>
        <v/>
      </c>
      <c r="O227">
        <v>33</v>
      </c>
      <c r="P227" s="3">
        <v>7.617675E-3</v>
      </c>
    </row>
    <row r="228" spans="1:16" x14ac:dyDescent="0.35">
      <c r="A228">
        <v>3</v>
      </c>
      <c r="B228">
        <v>10</v>
      </c>
      <c r="C228">
        <v>500</v>
      </c>
      <c r="D228">
        <v>3</v>
      </c>
      <c r="E228">
        <v>36393.44068</v>
      </c>
      <c r="F228">
        <v>10987.83992</v>
      </c>
      <c r="G228">
        <v>12324.462170000001</v>
      </c>
      <c r="H228">
        <v>5836.2253760000003</v>
      </c>
      <c r="I228">
        <v>5431.5715449999998</v>
      </c>
      <c r="J228">
        <v>582.49031109999999</v>
      </c>
      <c r="K228">
        <v>1230.851355</v>
      </c>
      <c r="L228">
        <v>7</v>
      </c>
      <c r="M228" s="3">
        <v>0.87795031899999998</v>
      </c>
      <c r="N228" s="3" cm="1">
        <f t="array" ref="N228">IF($D228=3,(INDEX($E:$E,ROW()-2)+INDEX($E:$E,ROW()-1)-$E228)/(INDEX($E:$E,ROW()-2)+INDEX($E:$E,ROW()-1)),"")</f>
        <v>0.24100082174550641</v>
      </c>
      <c r="O228">
        <v>67</v>
      </c>
      <c r="P228" s="3">
        <v>9.3202010000000002E-3</v>
      </c>
    </row>
    <row r="229" spans="1:16" x14ac:dyDescent="0.35">
      <c r="A229">
        <v>3</v>
      </c>
      <c r="B229">
        <v>10</v>
      </c>
      <c r="C229">
        <v>1000</v>
      </c>
      <c r="D229">
        <v>1</v>
      </c>
      <c r="E229">
        <v>23014.617440000002</v>
      </c>
      <c r="F229">
        <v>4906.4076059999998</v>
      </c>
      <c r="G229">
        <v>8884.7558800000006</v>
      </c>
      <c r="H229">
        <v>5620.3273099999997</v>
      </c>
      <c r="I229">
        <v>2079.2366959999999</v>
      </c>
      <c r="J229">
        <v>582.49031109999999</v>
      </c>
      <c r="K229">
        <v>941.3996363</v>
      </c>
      <c r="L229">
        <v>4</v>
      </c>
      <c r="M229" s="3">
        <v>0.84547251700000003</v>
      </c>
      <c r="N229" s="3" t="str" cm="1">
        <f t="array" ref="N229">IF($D229=3,(INDEX($E:$E,ROW()-2)+INDEX($E:$E,ROW()-1)-$E229)/(INDEX($E:$E,ROW()-2)+INDEX($E:$E,ROW()-1)),"")</f>
        <v/>
      </c>
      <c r="O229">
        <v>35</v>
      </c>
      <c r="P229" s="3">
        <v>1.872449E-3</v>
      </c>
    </row>
    <row r="230" spans="1:16" x14ac:dyDescent="0.35">
      <c r="A230">
        <v>3</v>
      </c>
      <c r="B230">
        <v>10</v>
      </c>
      <c r="C230">
        <v>1000</v>
      </c>
      <c r="D230">
        <v>2</v>
      </c>
      <c r="E230">
        <v>23066.095840000002</v>
      </c>
      <c r="F230">
        <v>3809.183082</v>
      </c>
      <c r="G230">
        <v>10226.90812</v>
      </c>
      <c r="H230">
        <v>5820.9185280000002</v>
      </c>
      <c r="I230">
        <v>1805.680597</v>
      </c>
      <c r="J230">
        <v>582.49031109999999</v>
      </c>
      <c r="K230">
        <v>820.91519559999995</v>
      </c>
      <c r="L230">
        <v>3</v>
      </c>
      <c r="M230" s="3">
        <v>0.87564769200000003</v>
      </c>
      <c r="N230" s="3" t="str" cm="1">
        <f t="array" ref="N230">IF($D230=3,(INDEX($E:$E,ROW()-2)+INDEX($E:$E,ROW()-1)-$E230)/(INDEX($E:$E,ROW()-2)+INDEX($E:$E,ROW()-1)),"")</f>
        <v/>
      </c>
      <c r="O230">
        <v>25</v>
      </c>
      <c r="P230" s="3">
        <v>9.1808970000000004E-3</v>
      </c>
    </row>
    <row r="231" spans="1:16" x14ac:dyDescent="0.35">
      <c r="A231">
        <v>3</v>
      </c>
      <c r="B231">
        <v>10</v>
      </c>
      <c r="C231">
        <v>1000</v>
      </c>
      <c r="D231">
        <v>3</v>
      </c>
      <c r="E231">
        <v>33754.149649999999</v>
      </c>
      <c r="F231">
        <v>7659.4297980000001</v>
      </c>
      <c r="G231">
        <v>13413.341560000001</v>
      </c>
      <c r="H231">
        <v>5865.4741830000003</v>
      </c>
      <c r="I231">
        <v>5080.193542</v>
      </c>
      <c r="J231">
        <v>582.49031109999999</v>
      </c>
      <c r="K231">
        <v>1153.2202520000001</v>
      </c>
      <c r="L231">
        <v>6</v>
      </c>
      <c r="M231" s="3">
        <v>0.88235025199999995</v>
      </c>
      <c r="N231" s="3" cm="1">
        <f t="array" ref="N231">IF($D231=3,(INDEX($E:$E,ROW()-2)+INDEX($E:$E,ROW()-1)-$E231)/(INDEX($E:$E,ROW()-2)+INDEX($E:$E,ROW()-1)),"")</f>
        <v>0.26749941033030822</v>
      </c>
      <c r="O231">
        <v>47</v>
      </c>
      <c r="P231" s="3">
        <v>3.2020360000000001E-3</v>
      </c>
    </row>
    <row r="232" spans="1:16" x14ac:dyDescent="0.35">
      <c r="A232">
        <v>3</v>
      </c>
      <c r="B232">
        <v>10</v>
      </c>
      <c r="C232">
        <v>1000</v>
      </c>
      <c r="D232">
        <v>1</v>
      </c>
      <c r="E232">
        <v>24621.734789999999</v>
      </c>
      <c r="F232">
        <v>6420.7958479999998</v>
      </c>
      <c r="G232">
        <v>8933.1784069999994</v>
      </c>
      <c r="H232">
        <v>5684.8314639999999</v>
      </c>
      <c r="I232">
        <v>2064.6495089999999</v>
      </c>
      <c r="J232">
        <v>582.49031109999999</v>
      </c>
      <c r="K232">
        <v>935.78924689999997</v>
      </c>
      <c r="L232">
        <v>4</v>
      </c>
      <c r="M232" s="3">
        <v>0.85517595300000004</v>
      </c>
      <c r="N232" s="3" t="str" cm="1">
        <f t="array" ref="N232">IF($D232=3,(INDEX($E:$E,ROW()-2)+INDEX($E:$E,ROW()-1)-$E232)/(INDEX($E:$E,ROW()-2)+INDEX($E:$E,ROW()-1)),"")</f>
        <v/>
      </c>
      <c r="O232">
        <v>38</v>
      </c>
      <c r="P232" s="3">
        <v>9.8662149999999994E-3</v>
      </c>
    </row>
    <row r="233" spans="1:16" x14ac:dyDescent="0.35">
      <c r="A233">
        <v>3</v>
      </c>
      <c r="B233">
        <v>10</v>
      </c>
      <c r="C233">
        <v>1000</v>
      </c>
      <c r="D233">
        <v>2</v>
      </c>
      <c r="E233">
        <v>24422.00603</v>
      </c>
      <c r="F233">
        <v>5202.3147099999996</v>
      </c>
      <c r="G233">
        <v>10196.32136</v>
      </c>
      <c r="H233">
        <v>5814.2850680000001</v>
      </c>
      <c r="I233">
        <v>1805.680194</v>
      </c>
      <c r="J233">
        <v>582.49031109999999</v>
      </c>
      <c r="K233">
        <v>820.91438029999995</v>
      </c>
      <c r="L233">
        <v>3</v>
      </c>
      <c r="M233" s="3">
        <v>0.874649813</v>
      </c>
      <c r="N233" s="3" t="str" cm="1">
        <f t="array" ref="N233">IF($D233=3,(INDEX($E:$E,ROW()-2)+INDEX($E:$E,ROW()-1)-$E233)/(INDEX($E:$E,ROW()-2)+INDEX($E:$E,ROW()-1)),"")</f>
        <v/>
      </c>
      <c r="O233">
        <v>20</v>
      </c>
      <c r="P233" s="3">
        <v>8.8477850000000004E-3</v>
      </c>
    </row>
    <row r="234" spans="1:16" x14ac:dyDescent="0.35">
      <c r="A234">
        <v>3</v>
      </c>
      <c r="B234">
        <v>10</v>
      </c>
      <c r="C234">
        <v>1000</v>
      </c>
      <c r="D234">
        <v>3</v>
      </c>
      <c r="E234">
        <v>36690.134050000001</v>
      </c>
      <c r="F234">
        <v>9065.5813350000008</v>
      </c>
      <c r="G234">
        <v>15277.37248</v>
      </c>
      <c r="H234">
        <v>6077.2124100000001</v>
      </c>
      <c r="I234">
        <v>4637.3896569999997</v>
      </c>
      <c r="J234">
        <v>582.49031109999999</v>
      </c>
      <c r="K234">
        <v>1050.0878520000001</v>
      </c>
      <c r="L234">
        <v>5</v>
      </c>
      <c r="M234" s="3">
        <v>0.914202285</v>
      </c>
      <c r="N234" s="3" cm="1">
        <f t="array" ref="N234">IF($D234=3,(INDEX($E:$E,ROW()-2)+INDEX($E:$E,ROW()-1)-$E234)/(INDEX($E:$E,ROW()-2)+INDEX($E:$E,ROW()-1)),"")</f>
        <v>0.25188956966680254</v>
      </c>
      <c r="O234">
        <v>53</v>
      </c>
      <c r="P234" s="3">
        <v>8.2629639999999994E-3</v>
      </c>
    </row>
    <row r="235" spans="1:16" x14ac:dyDescent="0.35">
      <c r="A235">
        <v>3</v>
      </c>
      <c r="B235">
        <v>10</v>
      </c>
      <c r="C235">
        <v>1000</v>
      </c>
      <c r="D235">
        <v>1</v>
      </c>
      <c r="E235">
        <v>27133.531910000002</v>
      </c>
      <c r="F235">
        <v>7692.4856630000004</v>
      </c>
      <c r="G235">
        <v>10392.7454</v>
      </c>
      <c r="H235">
        <v>5838.6625560000002</v>
      </c>
      <c r="I235">
        <v>1806.50026</v>
      </c>
      <c r="J235">
        <v>582.49031109999999</v>
      </c>
      <c r="K235">
        <v>820.64771640000004</v>
      </c>
      <c r="L235">
        <v>3</v>
      </c>
      <c r="M235" s="3">
        <v>0.87831694699999996</v>
      </c>
      <c r="N235" s="3" t="str" cm="1">
        <f t="array" ref="N235">IF($D235=3,(INDEX($E:$E,ROW()-2)+INDEX($E:$E,ROW()-1)-$E235)/(INDEX($E:$E,ROW()-2)+INDEX($E:$E,ROW()-1)),"")</f>
        <v/>
      </c>
      <c r="O235">
        <v>56</v>
      </c>
      <c r="P235" s="3">
        <v>5.3583959999999996E-3</v>
      </c>
    </row>
    <row r="236" spans="1:16" x14ac:dyDescent="0.35">
      <c r="A236">
        <v>3</v>
      </c>
      <c r="B236">
        <v>10</v>
      </c>
      <c r="C236">
        <v>1000</v>
      </c>
      <c r="D236">
        <v>2</v>
      </c>
      <c r="E236">
        <v>26838.19541</v>
      </c>
      <c r="F236">
        <v>7264.351909</v>
      </c>
      <c r="G236">
        <v>10384.36067</v>
      </c>
      <c r="H236">
        <v>5981.7109149999997</v>
      </c>
      <c r="I236">
        <v>1804.0689379999999</v>
      </c>
      <c r="J236">
        <v>582.49031109999999</v>
      </c>
      <c r="K236">
        <v>821.21267139999998</v>
      </c>
      <c r="L236">
        <v>3</v>
      </c>
      <c r="M236" s="3">
        <v>0.89983588199999998</v>
      </c>
      <c r="N236" s="3" t="str" cm="1">
        <f t="array" ref="N236">IF($D236=3,(INDEX($E:$E,ROW()-2)+INDEX($E:$E,ROW()-1)-$E236)/(INDEX($E:$E,ROW()-2)+INDEX($E:$E,ROW()-1)),"")</f>
        <v/>
      </c>
      <c r="O236">
        <v>5</v>
      </c>
      <c r="P236" s="3">
        <v>1.3731500000000001E-3</v>
      </c>
    </row>
    <row r="237" spans="1:16" x14ac:dyDescent="0.35">
      <c r="A237">
        <v>3</v>
      </c>
      <c r="B237">
        <v>10</v>
      </c>
      <c r="C237">
        <v>1000</v>
      </c>
      <c r="D237">
        <v>3</v>
      </c>
      <c r="E237">
        <v>41901.654609999998</v>
      </c>
      <c r="F237">
        <v>13916.112520000001</v>
      </c>
      <c r="G237">
        <v>15719.69586</v>
      </c>
      <c r="H237">
        <v>6020.7422820000002</v>
      </c>
      <c r="I237">
        <v>4614.6399199999996</v>
      </c>
      <c r="J237">
        <v>582.49031109999999</v>
      </c>
      <c r="K237">
        <v>1047.9737170000001</v>
      </c>
      <c r="L237">
        <v>5</v>
      </c>
      <c r="M237" s="3">
        <v>0.90570741700000001</v>
      </c>
      <c r="N237" s="3" cm="1">
        <f t="array" ref="N237">IF($D237=3,(INDEX($E:$E,ROW()-2)+INDEX($E:$E,ROW()-1)-$E237)/(INDEX($E:$E,ROW()-2)+INDEX($E:$E,ROW()-1)),"")</f>
        <v>0.22363695418596075</v>
      </c>
      <c r="O237">
        <v>94</v>
      </c>
      <c r="P237" s="3">
        <v>8.6948279999999999E-3</v>
      </c>
    </row>
    <row r="238" spans="1:16" x14ac:dyDescent="0.35">
      <c r="A238">
        <v>3</v>
      </c>
      <c r="B238">
        <v>10</v>
      </c>
      <c r="C238">
        <v>2000</v>
      </c>
      <c r="D238">
        <v>1</v>
      </c>
      <c r="E238">
        <v>26991.242829999999</v>
      </c>
      <c r="F238">
        <v>7517.5479020000002</v>
      </c>
      <c r="G238">
        <v>10466.83756</v>
      </c>
      <c r="H238">
        <v>5797.3401970000004</v>
      </c>
      <c r="I238">
        <v>1807.1503049999999</v>
      </c>
      <c r="J238">
        <v>582.49031109999999</v>
      </c>
      <c r="K238">
        <v>819.87656179999999</v>
      </c>
      <c r="L238">
        <v>3</v>
      </c>
      <c r="M238" s="3">
        <v>0.87210077600000002</v>
      </c>
      <c r="N238" s="3" t="str" cm="1">
        <f t="array" ref="N238">IF($D238=3,(INDEX($E:$E,ROW()-2)+INDEX($E:$E,ROW()-1)-$E238)/(INDEX($E:$E,ROW()-2)+INDEX($E:$E,ROW()-1)),"")</f>
        <v/>
      </c>
      <c r="O238">
        <v>33</v>
      </c>
      <c r="P238" s="3">
        <v>8.0296029999999997E-3</v>
      </c>
    </row>
    <row r="239" spans="1:16" x14ac:dyDescent="0.35">
      <c r="A239">
        <v>3</v>
      </c>
      <c r="B239">
        <v>10</v>
      </c>
      <c r="C239">
        <v>2000</v>
      </c>
      <c r="D239">
        <v>2</v>
      </c>
      <c r="E239">
        <v>26774.99307</v>
      </c>
      <c r="F239">
        <v>7518.0733819999996</v>
      </c>
      <c r="G239">
        <v>10226.90812</v>
      </c>
      <c r="H239">
        <v>5820.9185280000002</v>
      </c>
      <c r="I239">
        <v>1805.6821199999999</v>
      </c>
      <c r="J239">
        <v>582.49031109999999</v>
      </c>
      <c r="K239">
        <v>820.92060939999999</v>
      </c>
      <c r="L239">
        <v>3</v>
      </c>
      <c r="M239" s="3">
        <v>0.87564769200000003</v>
      </c>
      <c r="N239" s="3" t="str" cm="1">
        <f t="array" ref="N239">IF($D239=3,(INDEX($E:$E,ROW()-2)+INDEX($E:$E,ROW()-1)-$E239)/(INDEX($E:$E,ROW()-2)+INDEX($E:$E,ROW()-1)),"")</f>
        <v/>
      </c>
      <c r="O239">
        <v>14</v>
      </c>
      <c r="P239" s="3">
        <v>9.9057969999999992E-3</v>
      </c>
    </row>
    <row r="240" spans="1:16" x14ac:dyDescent="0.35">
      <c r="A240">
        <v>3</v>
      </c>
      <c r="B240">
        <v>10</v>
      </c>
      <c r="C240">
        <v>2000</v>
      </c>
      <c r="D240">
        <v>3</v>
      </c>
      <c r="E240">
        <v>39780.823360000002</v>
      </c>
      <c r="F240">
        <v>8605.2692110000007</v>
      </c>
      <c r="G240">
        <v>19951.491399999999</v>
      </c>
      <c r="H240">
        <v>6208.4837710000002</v>
      </c>
      <c r="I240">
        <v>3612.1361510000002</v>
      </c>
      <c r="J240">
        <v>582.49031109999999</v>
      </c>
      <c r="K240">
        <v>820.95252019999998</v>
      </c>
      <c r="L240">
        <v>3</v>
      </c>
      <c r="M240" s="3">
        <v>0.93394959200000005</v>
      </c>
      <c r="N240" s="3" cm="1">
        <f t="array" ref="N240">IF($D240=3,(INDEX($E:$E,ROW()-2)+INDEX($E:$E,ROW()-1)-$E240)/(INDEX($E:$E,ROW()-2)+INDEX($E:$E,ROW()-1)),"")</f>
        <v>0.26011515044518857</v>
      </c>
      <c r="O240">
        <v>25</v>
      </c>
      <c r="P240" s="3">
        <v>5.8327090000000002E-3</v>
      </c>
    </row>
    <row r="241" spans="1:16" x14ac:dyDescent="0.35">
      <c r="A241">
        <v>3</v>
      </c>
      <c r="B241">
        <v>10</v>
      </c>
      <c r="C241">
        <v>2000</v>
      </c>
      <c r="D241">
        <v>1</v>
      </c>
      <c r="E241">
        <v>29190.514179999998</v>
      </c>
      <c r="F241">
        <v>7267.8168859999996</v>
      </c>
      <c r="G241">
        <v>12905.210730000001</v>
      </c>
      <c r="H241">
        <v>6290.65146</v>
      </c>
      <c r="I241">
        <v>1474.286983</v>
      </c>
      <c r="J241">
        <v>582.49031109999999</v>
      </c>
      <c r="K241">
        <v>670.05781579999996</v>
      </c>
      <c r="L241">
        <v>2</v>
      </c>
      <c r="M241" s="3">
        <v>0.94631017500000003</v>
      </c>
      <c r="N241" s="3" t="str" cm="1">
        <f t="array" ref="N241">IF($D241=3,(INDEX($E:$E,ROW()-2)+INDEX($E:$E,ROW()-1)-$E241)/(INDEX($E:$E,ROW()-2)+INDEX($E:$E,ROW()-1)),"")</f>
        <v/>
      </c>
      <c r="O241">
        <v>21</v>
      </c>
      <c r="P241" s="3">
        <v>9.1801279999999992E-3</v>
      </c>
    </row>
    <row r="242" spans="1:16" x14ac:dyDescent="0.35">
      <c r="A242">
        <v>3</v>
      </c>
      <c r="B242">
        <v>10</v>
      </c>
      <c r="C242">
        <v>2000</v>
      </c>
      <c r="D242">
        <v>2</v>
      </c>
      <c r="E242">
        <v>29093.356400000001</v>
      </c>
      <c r="F242">
        <v>9861.6641670000008</v>
      </c>
      <c r="G242">
        <v>10138.76413</v>
      </c>
      <c r="H242">
        <v>5884.4730090000003</v>
      </c>
      <c r="I242">
        <v>1805.012739</v>
      </c>
      <c r="J242">
        <v>582.49031109999999</v>
      </c>
      <c r="K242">
        <v>820.95203670000001</v>
      </c>
      <c r="L242">
        <v>3</v>
      </c>
      <c r="M242" s="3">
        <v>0.88520826799999996</v>
      </c>
      <c r="N242" s="3" t="str" cm="1">
        <f t="array" ref="N242">IF($D242=3,(INDEX($E:$E,ROW()-2)+INDEX($E:$E,ROW()-1)-$E242)/(INDEX($E:$E,ROW()-2)+INDEX($E:$E,ROW()-1)),"")</f>
        <v/>
      </c>
      <c r="O242">
        <v>43</v>
      </c>
      <c r="P242" s="3">
        <v>9.8426290000000003E-3</v>
      </c>
    </row>
    <row r="243" spans="1:16" x14ac:dyDescent="0.35">
      <c r="A243">
        <v>3</v>
      </c>
      <c r="B243">
        <v>10</v>
      </c>
      <c r="C243">
        <v>2000</v>
      </c>
      <c r="D243">
        <v>3</v>
      </c>
      <c r="E243">
        <v>44088.56652</v>
      </c>
      <c r="F243">
        <v>12811.16102</v>
      </c>
      <c r="G243">
        <v>20037.13623</v>
      </c>
      <c r="H243">
        <v>6225.3203240000003</v>
      </c>
      <c r="I243">
        <v>3611.8113990000002</v>
      </c>
      <c r="J243">
        <v>582.49031109999999</v>
      </c>
      <c r="K243">
        <v>820.6472268</v>
      </c>
      <c r="L243">
        <v>3</v>
      </c>
      <c r="M243" s="3">
        <v>0.936482335</v>
      </c>
      <c r="N243" s="3" cm="1">
        <f t="array" ref="N243">IF($D243=3,(INDEX($E:$E,ROW()-2)+INDEX($E:$E,ROW()-1)-$E243)/(INDEX($E:$E,ROW()-2)+INDEX($E:$E,ROW()-1)),"")</f>
        <v>0.24355458755120998</v>
      </c>
      <c r="O243">
        <v>33</v>
      </c>
      <c r="P243" s="3">
        <v>4.5604399999999998E-3</v>
      </c>
    </row>
    <row r="244" spans="1:16" x14ac:dyDescent="0.35">
      <c r="A244">
        <v>3</v>
      </c>
      <c r="B244">
        <v>10</v>
      </c>
      <c r="C244">
        <v>2000</v>
      </c>
      <c r="D244">
        <v>1</v>
      </c>
      <c r="E244">
        <v>32784.120730000002</v>
      </c>
      <c r="F244">
        <v>10221.56201</v>
      </c>
      <c r="G244">
        <v>13341.16467</v>
      </c>
      <c r="H244">
        <v>6491.922442</v>
      </c>
      <c r="I244">
        <v>1476.28549</v>
      </c>
      <c r="J244">
        <v>582.49031109999999</v>
      </c>
      <c r="K244">
        <v>670.69580440000004</v>
      </c>
      <c r="L244">
        <v>2</v>
      </c>
      <c r="M244" s="3">
        <v>0.976587608</v>
      </c>
      <c r="N244" s="3" t="str" cm="1">
        <f t="array" ref="N244">IF($D244=3,(INDEX($E:$E,ROW()-2)+INDEX($E:$E,ROW()-1)-$E244)/(INDEX($E:$E,ROW()-2)+INDEX($E:$E,ROW()-1)),"")</f>
        <v/>
      </c>
      <c r="O244">
        <v>15</v>
      </c>
      <c r="P244" s="3">
        <v>7.4286739999999997E-3</v>
      </c>
    </row>
    <row r="245" spans="1:16" x14ac:dyDescent="0.35">
      <c r="A245">
        <v>3</v>
      </c>
      <c r="B245">
        <v>10</v>
      </c>
      <c r="C245">
        <v>2000</v>
      </c>
      <c r="D245">
        <v>2</v>
      </c>
      <c r="E245">
        <v>33252.364150000001</v>
      </c>
      <c r="F245">
        <v>10175.51331</v>
      </c>
      <c r="G245">
        <v>13915.94369</v>
      </c>
      <c r="H245">
        <v>6438.7016409999997</v>
      </c>
      <c r="I245">
        <v>1469.8438900000001</v>
      </c>
      <c r="J245">
        <v>582.49031109999999</v>
      </c>
      <c r="K245">
        <v>669.87130969999998</v>
      </c>
      <c r="L245">
        <v>2</v>
      </c>
      <c r="M245" s="3">
        <v>0.96858153999999996</v>
      </c>
      <c r="N245" s="3" t="str" cm="1">
        <f t="array" ref="N245">IF($D245=3,(INDEX($E:$E,ROW()-2)+INDEX($E:$E,ROW()-1)-$E245)/(INDEX($E:$E,ROW()-2)+INDEX($E:$E,ROW()-1)),"")</f>
        <v/>
      </c>
      <c r="O245">
        <v>62</v>
      </c>
      <c r="P245" s="3">
        <v>5.0645150000000003E-3</v>
      </c>
    </row>
    <row r="246" spans="1:16" x14ac:dyDescent="0.35">
      <c r="A246">
        <v>3</v>
      </c>
      <c r="B246">
        <v>10</v>
      </c>
      <c r="C246">
        <v>2000</v>
      </c>
      <c r="D246">
        <v>3</v>
      </c>
      <c r="E246">
        <v>52309.40711</v>
      </c>
      <c r="F246">
        <v>19434.203450000001</v>
      </c>
      <c r="G246">
        <v>21451.661049999999</v>
      </c>
      <c r="H246">
        <v>6421.0629259999996</v>
      </c>
      <c r="I246">
        <v>3602.0122139999999</v>
      </c>
      <c r="J246">
        <v>582.49031109999999</v>
      </c>
      <c r="K246">
        <v>817.9771561</v>
      </c>
      <c r="L246">
        <v>3</v>
      </c>
      <c r="M246" s="3">
        <v>0.96592812699999997</v>
      </c>
      <c r="N246" s="3" cm="1">
        <f t="array" ref="N246">IF($D246=3,(INDEX($E:$E,ROW()-2)+INDEX($E:$E,ROW()-1)-$E246)/(INDEX($E:$E,ROW()-2)+INDEX($E:$E,ROW()-1)),"")</f>
        <v>0.20787111541361622</v>
      </c>
      <c r="O246">
        <v>120</v>
      </c>
      <c r="P246" s="3">
        <v>6.4438589999999997E-3</v>
      </c>
    </row>
    <row r="247" spans="1:16" x14ac:dyDescent="0.35">
      <c r="A247">
        <v>3</v>
      </c>
      <c r="B247">
        <v>40</v>
      </c>
      <c r="C247">
        <v>500</v>
      </c>
      <c r="D247">
        <v>1</v>
      </c>
      <c r="E247">
        <v>19968.06106</v>
      </c>
      <c r="F247">
        <v>3178.3613329999998</v>
      </c>
      <c r="G247">
        <v>6393.8878210000003</v>
      </c>
      <c r="H247">
        <v>6429.0126270000001</v>
      </c>
      <c r="I247">
        <v>2328.498799</v>
      </c>
      <c r="J247">
        <v>582.49031109999999</v>
      </c>
      <c r="K247">
        <v>1055.810174</v>
      </c>
      <c r="L247">
        <v>5</v>
      </c>
      <c r="M247" s="3">
        <v>0.60664483499999999</v>
      </c>
      <c r="N247" s="3" t="str" cm="1">
        <f t="array" ref="N247">IF($D247=3,(INDEX($E:$E,ROW()-2)+INDEX($E:$E,ROW()-1)-$E247)/(INDEX($E:$E,ROW()-2)+INDEX($E:$E,ROW()-1)),"")</f>
        <v/>
      </c>
      <c r="O247">
        <v>64</v>
      </c>
      <c r="P247" s="3">
        <v>6.7544440000000001E-3</v>
      </c>
    </row>
    <row r="248" spans="1:16" x14ac:dyDescent="0.35">
      <c r="A248">
        <v>3</v>
      </c>
      <c r="B248">
        <v>40</v>
      </c>
      <c r="C248">
        <v>500</v>
      </c>
      <c r="D248">
        <v>2</v>
      </c>
      <c r="E248">
        <v>19985.163759999999</v>
      </c>
      <c r="F248">
        <v>3731.5522449999999</v>
      </c>
      <c r="G248">
        <v>6063.5764810000001</v>
      </c>
      <c r="H248">
        <v>5986.8874059999998</v>
      </c>
      <c r="I248">
        <v>2485.0796220000002</v>
      </c>
      <c r="J248">
        <v>582.49031109999999</v>
      </c>
      <c r="K248">
        <v>1135.5776980000001</v>
      </c>
      <c r="L248">
        <v>6</v>
      </c>
      <c r="M248" s="3">
        <v>0.56492567900000001</v>
      </c>
      <c r="N248" s="3" t="str" cm="1">
        <f t="array" ref="N248">IF($D248=3,(INDEX($E:$E,ROW()-2)+INDEX($E:$E,ROW()-1)-$E248)/(INDEX($E:$E,ROW()-2)+INDEX($E:$E,ROW()-1)),"")</f>
        <v/>
      </c>
      <c r="O248">
        <v>67</v>
      </c>
      <c r="P248" s="3">
        <v>9.4497330000000001E-3</v>
      </c>
    </row>
    <row r="249" spans="1:16" x14ac:dyDescent="0.35">
      <c r="A249">
        <v>3</v>
      </c>
      <c r="B249">
        <v>40</v>
      </c>
      <c r="C249">
        <v>500</v>
      </c>
      <c r="D249">
        <v>3</v>
      </c>
      <c r="E249">
        <v>28109.04724</v>
      </c>
      <c r="F249">
        <v>4665.4955229999996</v>
      </c>
      <c r="G249">
        <v>8434.6714400000001</v>
      </c>
      <c r="H249">
        <v>7747.1997929999998</v>
      </c>
      <c r="I249">
        <v>5444.2596729999996</v>
      </c>
      <c r="J249">
        <v>582.49031109999999</v>
      </c>
      <c r="K249">
        <v>1234.930501</v>
      </c>
      <c r="L249">
        <v>7</v>
      </c>
      <c r="M249" s="3">
        <v>0.73102963300000001</v>
      </c>
      <c r="N249" s="3" cm="1">
        <f t="array" ref="N249">IF($D249=3,(INDEX($E:$E,ROW()-2)+INDEX($E:$E,ROW()-1)-$E249)/(INDEX($E:$E,ROW()-2)+INDEX($E:$E,ROW()-1)),"")</f>
        <v>0.29645110334300173</v>
      </c>
      <c r="O249">
        <v>174</v>
      </c>
      <c r="P249" s="3">
        <v>8.6437800000000002E-3</v>
      </c>
    </row>
    <row r="250" spans="1:16" x14ac:dyDescent="0.35">
      <c r="A250">
        <v>3</v>
      </c>
      <c r="B250">
        <v>40</v>
      </c>
      <c r="C250">
        <v>500</v>
      </c>
      <c r="D250">
        <v>1</v>
      </c>
      <c r="E250">
        <v>21048.91316</v>
      </c>
      <c r="F250">
        <v>4230.7791159999997</v>
      </c>
      <c r="G250">
        <v>6428.4007410000004</v>
      </c>
      <c r="H250">
        <v>6430.1698779999997</v>
      </c>
      <c r="I250">
        <v>2323.7481779999998</v>
      </c>
      <c r="J250">
        <v>582.49031109999999</v>
      </c>
      <c r="K250">
        <v>1053.324936</v>
      </c>
      <c r="L250">
        <v>5</v>
      </c>
      <c r="M250" s="3">
        <v>0.60675403400000005</v>
      </c>
      <c r="N250" s="3" t="str" cm="1">
        <f t="array" ref="N250">IF($D250=3,(INDEX($E:$E,ROW()-2)+INDEX($E:$E,ROW()-1)-$E250)/(INDEX($E:$E,ROW()-2)+INDEX($E:$E,ROW()-1)),"")</f>
        <v/>
      </c>
      <c r="O250">
        <v>46</v>
      </c>
      <c r="P250" s="3">
        <v>6.3899999999999998E-3</v>
      </c>
    </row>
    <row r="251" spans="1:16" x14ac:dyDescent="0.35">
      <c r="A251">
        <v>3</v>
      </c>
      <c r="B251">
        <v>40</v>
      </c>
      <c r="C251">
        <v>500</v>
      </c>
      <c r="D251">
        <v>2</v>
      </c>
      <c r="E251">
        <v>21002.05341</v>
      </c>
      <c r="F251">
        <v>4213.994009</v>
      </c>
      <c r="G251">
        <v>6467.1881569999996</v>
      </c>
      <c r="H251">
        <v>6366.9234479999996</v>
      </c>
      <c r="I251">
        <v>2315.876937</v>
      </c>
      <c r="J251">
        <v>582.49031109999999</v>
      </c>
      <c r="K251">
        <v>1055.5805439999999</v>
      </c>
      <c r="L251">
        <v>5</v>
      </c>
      <c r="M251" s="3">
        <v>0.60078606899999998</v>
      </c>
      <c r="N251" s="3" t="str" cm="1">
        <f t="array" ref="N251">IF($D251=3,(INDEX($E:$E,ROW()-2)+INDEX($E:$E,ROW()-1)-$E251)/(INDEX($E:$E,ROW()-2)+INDEX($E:$E,ROW()-1)),"")</f>
        <v/>
      </c>
      <c r="O251">
        <v>35</v>
      </c>
      <c r="P251" s="3">
        <v>5.9659300000000004E-3</v>
      </c>
    </row>
    <row r="252" spans="1:16" x14ac:dyDescent="0.35">
      <c r="A252">
        <v>3</v>
      </c>
      <c r="B252">
        <v>40</v>
      </c>
      <c r="C252">
        <v>500</v>
      </c>
      <c r="D252">
        <v>3</v>
      </c>
      <c r="E252">
        <v>29970.44109</v>
      </c>
      <c r="F252">
        <v>5048.7362979999998</v>
      </c>
      <c r="G252">
        <v>10214.346509999999</v>
      </c>
      <c r="H252">
        <v>8419.9061999999994</v>
      </c>
      <c r="I252">
        <v>4648.7245229999999</v>
      </c>
      <c r="J252">
        <v>582.49031109999999</v>
      </c>
      <c r="K252">
        <v>1056.237245</v>
      </c>
      <c r="L252">
        <v>5</v>
      </c>
      <c r="M252" s="3">
        <v>0.79450654499999995</v>
      </c>
      <c r="N252" s="3" cm="1">
        <f t="array" ref="N252">IF($D252=3,(INDEX($E:$E,ROW()-2)+INDEX($E:$E,ROW()-1)-$E252)/(INDEX($E:$E,ROW()-2)+INDEX($E:$E,ROW()-1)),"")</f>
        <v>0.28728294413614003</v>
      </c>
      <c r="O252">
        <v>67</v>
      </c>
      <c r="P252" s="3">
        <v>8.1491199999999993E-3</v>
      </c>
    </row>
    <row r="253" spans="1:16" x14ac:dyDescent="0.35">
      <c r="A253">
        <v>3</v>
      </c>
      <c r="B253">
        <v>40</v>
      </c>
      <c r="C253">
        <v>500</v>
      </c>
      <c r="D253">
        <v>1</v>
      </c>
      <c r="E253">
        <v>22848.33669</v>
      </c>
      <c r="F253">
        <v>4442.0981330000004</v>
      </c>
      <c r="G253">
        <v>7828.6991360000002</v>
      </c>
      <c r="H253">
        <v>7366.6563260000003</v>
      </c>
      <c r="I253">
        <v>1807.161987</v>
      </c>
      <c r="J253">
        <v>582.49031109999999</v>
      </c>
      <c r="K253">
        <v>821.23079399999995</v>
      </c>
      <c r="L253">
        <v>3</v>
      </c>
      <c r="M253" s="3">
        <v>0.69512136199999996</v>
      </c>
      <c r="N253" s="3" t="str" cm="1">
        <f t="array" ref="N253">IF($D253=3,(INDEX($E:$E,ROW()-2)+INDEX($E:$E,ROW()-1)-$E253)/(INDEX($E:$E,ROW()-2)+INDEX($E:$E,ROW()-1)),"")</f>
        <v/>
      </c>
      <c r="O253">
        <v>135</v>
      </c>
      <c r="P253" s="3">
        <v>7.411595E-3</v>
      </c>
    </row>
    <row r="254" spans="1:16" x14ac:dyDescent="0.35">
      <c r="A254">
        <v>3</v>
      </c>
      <c r="B254">
        <v>40</v>
      </c>
      <c r="C254">
        <v>500</v>
      </c>
      <c r="D254">
        <v>2</v>
      </c>
      <c r="E254">
        <v>22709.027290000002</v>
      </c>
      <c r="F254">
        <v>4364.4851749999998</v>
      </c>
      <c r="G254">
        <v>7730.1172509999997</v>
      </c>
      <c r="H254">
        <v>7405.85</v>
      </c>
      <c r="I254">
        <v>1804.82979</v>
      </c>
      <c r="J254">
        <v>582.49031109999999</v>
      </c>
      <c r="K254">
        <v>821.25476119999996</v>
      </c>
      <c r="L254">
        <v>3</v>
      </c>
      <c r="M254" s="3">
        <v>0.69881969700000002</v>
      </c>
      <c r="N254" s="3" t="str" cm="1">
        <f t="array" ref="N254">IF($D254=3,(INDEX($E:$E,ROW()-2)+INDEX($E:$E,ROW()-1)-$E254)/(INDEX($E:$E,ROW()-2)+INDEX($E:$E,ROW()-1)),"")</f>
        <v/>
      </c>
      <c r="O254">
        <v>57</v>
      </c>
      <c r="P254" s="3">
        <v>2.1191679999999998E-3</v>
      </c>
    </row>
    <row r="255" spans="1:16" x14ac:dyDescent="0.35">
      <c r="A255">
        <v>3</v>
      </c>
      <c r="B255">
        <v>40</v>
      </c>
      <c r="C255">
        <v>500</v>
      </c>
      <c r="D255">
        <v>3</v>
      </c>
      <c r="E255">
        <v>33143.670030000001</v>
      </c>
      <c r="F255">
        <v>8019.4430620000003</v>
      </c>
      <c r="G255">
        <v>10304.081260000001</v>
      </c>
      <c r="H255">
        <v>8571.2537260000008</v>
      </c>
      <c r="I255">
        <v>4616.0053269999999</v>
      </c>
      <c r="J255">
        <v>582.49031109999999</v>
      </c>
      <c r="K255">
        <v>1050.3963450000001</v>
      </c>
      <c r="L255">
        <v>5</v>
      </c>
      <c r="M255" s="3">
        <v>0.80878777300000004</v>
      </c>
      <c r="N255" s="3" cm="1">
        <f t="array" ref="N255">IF($D255=3,(INDEX($E:$E,ROW()-2)+INDEX($E:$E,ROW()-1)-$E255)/(INDEX($E:$E,ROW()-2)+INDEX($E:$E,ROW()-1)),"")</f>
        <v>0.2724849039871951</v>
      </c>
      <c r="O255">
        <v>118</v>
      </c>
      <c r="P255" s="3">
        <v>8.9073880000000005E-3</v>
      </c>
    </row>
    <row r="256" spans="1:16" x14ac:dyDescent="0.35">
      <c r="A256">
        <v>3</v>
      </c>
      <c r="B256">
        <v>40</v>
      </c>
      <c r="C256">
        <v>1000</v>
      </c>
      <c r="D256">
        <v>1</v>
      </c>
      <c r="E256">
        <v>22246.787369999998</v>
      </c>
      <c r="F256">
        <v>3728.8258470000001</v>
      </c>
      <c r="G256">
        <v>7951.2061610000001</v>
      </c>
      <c r="H256">
        <v>7354.9466920000004</v>
      </c>
      <c r="I256">
        <v>1808.150856</v>
      </c>
      <c r="J256">
        <v>582.49031109999999</v>
      </c>
      <c r="K256">
        <v>821.16750209999998</v>
      </c>
      <c r="L256">
        <v>3</v>
      </c>
      <c r="M256" s="3">
        <v>0.69401643499999999</v>
      </c>
      <c r="N256" s="3" t="str" cm="1">
        <f t="array" ref="N256">IF($D256=3,(INDEX($E:$E,ROW()-2)+INDEX($E:$E,ROW()-1)-$E256)/(INDEX($E:$E,ROW()-2)+INDEX($E:$E,ROW()-1)),"")</f>
        <v/>
      </c>
      <c r="O256">
        <v>34</v>
      </c>
      <c r="P256" s="3">
        <v>8.5325920000000003E-3</v>
      </c>
    </row>
    <row r="257" spans="1:16" x14ac:dyDescent="0.35">
      <c r="A257">
        <v>3</v>
      </c>
      <c r="B257">
        <v>40</v>
      </c>
      <c r="C257">
        <v>1000</v>
      </c>
      <c r="D257">
        <v>2</v>
      </c>
      <c r="E257">
        <v>22051.921190000001</v>
      </c>
      <c r="F257">
        <v>3773.8853960000001</v>
      </c>
      <c r="G257">
        <v>7713.891971</v>
      </c>
      <c r="H257">
        <v>7358.4411440000003</v>
      </c>
      <c r="I257">
        <v>1803.6610459999999</v>
      </c>
      <c r="J257">
        <v>582.49031109999999</v>
      </c>
      <c r="K257">
        <v>819.55131989999995</v>
      </c>
      <c r="L257">
        <v>3</v>
      </c>
      <c r="M257" s="3">
        <v>0.69434617300000001</v>
      </c>
      <c r="N257" s="3" t="str" cm="1">
        <f t="array" ref="N257">IF($D257=3,(INDEX($E:$E,ROW()-2)+INDEX($E:$E,ROW()-1)-$E257)/(INDEX($E:$E,ROW()-2)+INDEX($E:$E,ROW()-1)),"")</f>
        <v/>
      </c>
      <c r="O257">
        <v>53</v>
      </c>
      <c r="P257" s="3">
        <v>9.4618749999999998E-3</v>
      </c>
    </row>
    <row r="258" spans="1:16" x14ac:dyDescent="0.35">
      <c r="A258">
        <v>3</v>
      </c>
      <c r="B258">
        <v>40</v>
      </c>
      <c r="C258">
        <v>1000</v>
      </c>
      <c r="D258">
        <v>3</v>
      </c>
      <c r="E258">
        <v>31353.990450000001</v>
      </c>
      <c r="F258">
        <v>6426.7409120000002</v>
      </c>
      <c r="G258">
        <v>10271.31587</v>
      </c>
      <c r="H258">
        <v>8399.0179160000007</v>
      </c>
      <c r="I258">
        <v>4622.9000260000003</v>
      </c>
      <c r="J258">
        <v>582.49031109999999</v>
      </c>
      <c r="K258">
        <v>1051.525416</v>
      </c>
      <c r="L258">
        <v>5</v>
      </c>
      <c r="M258" s="3">
        <v>0.79253551600000005</v>
      </c>
      <c r="N258" s="3" cm="1">
        <f t="array" ref="N258">IF($D258=3,(INDEX($E:$E,ROW()-2)+INDEX($E:$E,ROW()-1)-$E258)/(INDEX($E:$E,ROW()-2)+INDEX($E:$E,ROW()-1)),"")</f>
        <v>0.2922143450856392</v>
      </c>
      <c r="O258">
        <v>148</v>
      </c>
      <c r="P258" s="3">
        <v>9.0438670000000006E-3</v>
      </c>
    </row>
    <row r="259" spans="1:16" x14ac:dyDescent="0.35">
      <c r="A259">
        <v>3</v>
      </c>
      <c r="B259">
        <v>40</v>
      </c>
      <c r="C259">
        <v>1000</v>
      </c>
      <c r="D259">
        <v>1</v>
      </c>
      <c r="E259">
        <v>23405.038700000001</v>
      </c>
      <c r="F259">
        <v>4959.5815720000001</v>
      </c>
      <c r="G259">
        <v>7887.5728980000004</v>
      </c>
      <c r="H259">
        <v>7350.1775399999997</v>
      </c>
      <c r="I259">
        <v>1805.64237</v>
      </c>
      <c r="J259">
        <v>582.49031109999999</v>
      </c>
      <c r="K259">
        <v>819.57400559999996</v>
      </c>
      <c r="L259">
        <v>3</v>
      </c>
      <c r="M259" s="3">
        <v>0.69356641500000005</v>
      </c>
      <c r="N259" s="3" t="str" cm="1">
        <f t="array" ref="N259">IF($D259=3,(INDEX($E:$E,ROW()-2)+INDEX($E:$E,ROW()-1)-$E259)/(INDEX($E:$E,ROW()-2)+INDEX($E:$E,ROW()-1)),"")</f>
        <v/>
      </c>
      <c r="O259">
        <v>71</v>
      </c>
      <c r="P259" s="3">
        <v>8.1141100000000008E-3</v>
      </c>
    </row>
    <row r="260" spans="1:16" x14ac:dyDescent="0.35">
      <c r="A260">
        <v>3</v>
      </c>
      <c r="B260">
        <v>40</v>
      </c>
      <c r="C260">
        <v>1000</v>
      </c>
      <c r="D260">
        <v>2</v>
      </c>
      <c r="E260">
        <v>23242.028040000001</v>
      </c>
      <c r="F260">
        <v>4931.6830739999996</v>
      </c>
      <c r="G260">
        <v>7717.059029</v>
      </c>
      <c r="H260">
        <v>7384.8343130000003</v>
      </c>
      <c r="I260">
        <v>1805.3124350000001</v>
      </c>
      <c r="J260">
        <v>582.49031109999999</v>
      </c>
      <c r="K260">
        <v>820.64888159999998</v>
      </c>
      <c r="L260">
        <v>3</v>
      </c>
      <c r="M260" s="3">
        <v>0.69683664599999995</v>
      </c>
      <c r="N260" s="3" t="str" cm="1">
        <f t="array" ref="N260">IF($D260=3,(INDEX($E:$E,ROW()-2)+INDEX($E:$E,ROW()-1)-$E260)/(INDEX($E:$E,ROW()-2)+INDEX($E:$E,ROW()-1)),"")</f>
        <v/>
      </c>
      <c r="O260">
        <v>53</v>
      </c>
      <c r="P260" s="3">
        <v>8.6614919999999998E-3</v>
      </c>
    </row>
    <row r="261" spans="1:16" x14ac:dyDescent="0.35">
      <c r="A261">
        <v>3</v>
      </c>
      <c r="B261">
        <v>40</v>
      </c>
      <c r="C261">
        <v>1000</v>
      </c>
      <c r="D261">
        <v>3</v>
      </c>
      <c r="E261">
        <v>33228.509259999999</v>
      </c>
      <c r="F261">
        <v>6017.8882700000004</v>
      </c>
      <c r="G261">
        <v>12977.08786</v>
      </c>
      <c r="H261">
        <v>9218.561361</v>
      </c>
      <c r="I261">
        <v>3611.3133809999999</v>
      </c>
      <c r="J261">
        <v>582.49031109999999</v>
      </c>
      <c r="K261">
        <v>821.16806859999997</v>
      </c>
      <c r="L261">
        <v>3</v>
      </c>
      <c r="M261" s="3">
        <v>0.86986804399999995</v>
      </c>
      <c r="N261" s="3" cm="1">
        <f t="array" ref="N261">IF($D261=3,(INDEX($E:$E,ROW()-2)+INDEX($E:$E,ROW()-1)-$E261)/(INDEX($E:$E,ROW()-2)+INDEX($E:$E,ROW()-1)),"")</f>
        <v>0.28766133473712185</v>
      </c>
      <c r="O261">
        <v>71</v>
      </c>
      <c r="P261" s="3">
        <v>9.1229359999999999E-3</v>
      </c>
    </row>
    <row r="262" spans="1:16" x14ac:dyDescent="0.35">
      <c r="A262">
        <v>3</v>
      </c>
      <c r="B262">
        <v>40</v>
      </c>
      <c r="C262">
        <v>1000</v>
      </c>
      <c r="D262">
        <v>1</v>
      </c>
      <c r="E262">
        <v>25600.917819999999</v>
      </c>
      <c r="F262">
        <v>4629.8320910000002</v>
      </c>
      <c r="G262">
        <v>9564.8438029999998</v>
      </c>
      <c r="H262">
        <v>8678.0177540000004</v>
      </c>
      <c r="I262">
        <v>1475.20272</v>
      </c>
      <c r="J262">
        <v>582.49031109999999</v>
      </c>
      <c r="K262">
        <v>670.53113699999994</v>
      </c>
      <c r="L262">
        <v>2</v>
      </c>
      <c r="M262" s="3">
        <v>0.81886208000000005</v>
      </c>
      <c r="N262" s="3" t="str" cm="1">
        <f t="array" ref="N262">IF($D262=3,(INDEX($E:$E,ROW()-2)+INDEX($E:$E,ROW()-1)-$E262)/(INDEX($E:$E,ROW()-2)+INDEX($E:$E,ROW()-1)),"")</f>
        <v/>
      </c>
      <c r="O262">
        <v>81</v>
      </c>
      <c r="P262" s="3">
        <v>3.772592E-3</v>
      </c>
    </row>
    <row r="263" spans="1:16" x14ac:dyDescent="0.35">
      <c r="A263">
        <v>3</v>
      </c>
      <c r="B263">
        <v>40</v>
      </c>
      <c r="C263">
        <v>1000</v>
      </c>
      <c r="D263">
        <v>2</v>
      </c>
      <c r="E263">
        <v>25497.98791</v>
      </c>
      <c r="F263">
        <v>6566.4885700000004</v>
      </c>
      <c r="G263">
        <v>8033.8102179999996</v>
      </c>
      <c r="H263">
        <v>7689.3640379999997</v>
      </c>
      <c r="I263">
        <v>1805.163409</v>
      </c>
      <c r="J263">
        <v>582.49031109999999</v>
      </c>
      <c r="K263">
        <v>820.67136540000001</v>
      </c>
      <c r="L263">
        <v>3</v>
      </c>
      <c r="M263" s="3">
        <v>0.72557222200000004</v>
      </c>
      <c r="N263" s="3" t="str" cm="1">
        <f t="array" ref="N263">IF($D263=3,(INDEX($E:$E,ROW()-2)+INDEX($E:$E,ROW()-1)-$E263)/(INDEX($E:$E,ROW()-2)+INDEX($E:$E,ROW()-1)),"")</f>
        <v/>
      </c>
      <c r="O263">
        <v>61</v>
      </c>
      <c r="P263" s="3">
        <v>1.678971E-3</v>
      </c>
    </row>
    <row r="264" spans="1:16" x14ac:dyDescent="0.35">
      <c r="A264">
        <v>3</v>
      </c>
      <c r="B264">
        <v>40</v>
      </c>
      <c r="C264">
        <v>1000</v>
      </c>
      <c r="D264">
        <v>3</v>
      </c>
      <c r="E264">
        <v>36936.593889999996</v>
      </c>
      <c r="F264">
        <v>8582.8974199999993</v>
      </c>
      <c r="G264">
        <v>13795.575930000001</v>
      </c>
      <c r="H264">
        <v>9541.9707330000001</v>
      </c>
      <c r="I264">
        <v>3612.990906</v>
      </c>
      <c r="J264">
        <v>582.49031109999999</v>
      </c>
      <c r="K264">
        <v>820.66858830000001</v>
      </c>
      <c r="L264">
        <v>3</v>
      </c>
      <c r="M264" s="3">
        <v>0.90038511300000001</v>
      </c>
      <c r="N264" s="3" cm="1">
        <f t="array" ref="N264">IF($D264=3,(INDEX($E:$E,ROW()-2)+INDEX($E:$E,ROW()-1)-$E264)/(INDEX($E:$E,ROW()-2)+INDEX($E:$E,ROW()-1)),"")</f>
        <v>0.27715489476099203</v>
      </c>
      <c r="O264">
        <v>170</v>
      </c>
      <c r="P264" s="3">
        <v>5.7787639999999996E-3</v>
      </c>
    </row>
    <row r="265" spans="1:16" x14ac:dyDescent="0.35">
      <c r="A265">
        <v>3</v>
      </c>
      <c r="B265">
        <v>40</v>
      </c>
      <c r="C265">
        <v>2000</v>
      </c>
      <c r="D265">
        <v>1</v>
      </c>
      <c r="E265">
        <v>25117.741559999999</v>
      </c>
      <c r="F265">
        <v>4966.4233400000003</v>
      </c>
      <c r="G265">
        <v>9166.0425899999991</v>
      </c>
      <c r="H265">
        <v>8261.7772249999998</v>
      </c>
      <c r="I265">
        <v>1471.633542</v>
      </c>
      <c r="J265">
        <v>582.49031109999999</v>
      </c>
      <c r="K265">
        <v>669.37455409999995</v>
      </c>
      <c r="L265">
        <v>2</v>
      </c>
      <c r="M265" s="3">
        <v>0.77958541599999998</v>
      </c>
      <c r="N265" s="3" t="str" cm="1">
        <f t="array" ref="N265">IF($D265=3,(INDEX($E:$E,ROW()-2)+INDEX($E:$E,ROW()-1)-$E265)/(INDEX($E:$E,ROW()-2)+INDEX($E:$E,ROW()-1)),"")</f>
        <v/>
      </c>
      <c r="O265">
        <v>67</v>
      </c>
      <c r="P265" s="3">
        <v>9.9527950000000004E-3</v>
      </c>
    </row>
    <row r="266" spans="1:16" x14ac:dyDescent="0.35">
      <c r="A266">
        <v>3</v>
      </c>
      <c r="B266">
        <v>40</v>
      </c>
      <c r="C266">
        <v>2000</v>
      </c>
      <c r="D266">
        <v>2</v>
      </c>
      <c r="E266">
        <v>25265.589240000001</v>
      </c>
      <c r="F266">
        <v>4991.2478680000004</v>
      </c>
      <c r="G266">
        <v>9411.7357069999998</v>
      </c>
      <c r="H266">
        <v>8140.6387189999996</v>
      </c>
      <c r="I266">
        <v>1469.9284600000001</v>
      </c>
      <c r="J266">
        <v>582.49031109999999</v>
      </c>
      <c r="K266">
        <v>669.54817079999998</v>
      </c>
      <c r="L266">
        <v>2</v>
      </c>
      <c r="M266" s="3">
        <v>0.76815472600000001</v>
      </c>
      <c r="N266" s="3" t="str" cm="1">
        <f t="array" ref="N266">IF($D266=3,(INDEX($E:$E,ROW()-2)+INDEX($E:$E,ROW()-1)-$E266)/(INDEX($E:$E,ROW()-2)+INDEX($E:$E,ROW()-1)),"")</f>
        <v/>
      </c>
      <c r="O266">
        <v>15</v>
      </c>
      <c r="P266" s="3">
        <v>4.507591E-3</v>
      </c>
    </row>
    <row r="267" spans="1:16" x14ac:dyDescent="0.35">
      <c r="A267">
        <v>3</v>
      </c>
      <c r="B267">
        <v>40</v>
      </c>
      <c r="C267">
        <v>2000</v>
      </c>
      <c r="D267">
        <v>3</v>
      </c>
      <c r="E267">
        <v>35207.025320000001</v>
      </c>
      <c r="F267">
        <v>7852.7304199999999</v>
      </c>
      <c r="G267">
        <v>13177.248600000001</v>
      </c>
      <c r="H267">
        <v>9160.1383999999998</v>
      </c>
      <c r="I267">
        <v>3613.4958959999999</v>
      </c>
      <c r="J267">
        <v>582.49031109999999</v>
      </c>
      <c r="K267">
        <v>820.92169679999995</v>
      </c>
      <c r="L267">
        <v>3</v>
      </c>
      <c r="M267" s="3">
        <v>0.86435522399999998</v>
      </c>
      <c r="N267" s="3" cm="1">
        <f t="array" ref="N267">IF($D267=3,(INDEX($E:$E,ROW()-2)+INDEX($E:$E,ROW()-1)-$E267)/(INDEX($E:$E,ROW()-2)+INDEX($E:$E,ROW()-1)),"")</f>
        <v>0.30121679609161522</v>
      </c>
      <c r="O267">
        <v>27</v>
      </c>
      <c r="P267" s="3">
        <v>9.539512E-3</v>
      </c>
    </row>
    <row r="268" spans="1:16" x14ac:dyDescent="0.35">
      <c r="A268">
        <v>3</v>
      </c>
      <c r="B268">
        <v>40</v>
      </c>
      <c r="C268">
        <v>2000</v>
      </c>
      <c r="D268">
        <v>1</v>
      </c>
      <c r="E268">
        <v>26769.19872</v>
      </c>
      <c r="F268">
        <v>6361.2226209999999</v>
      </c>
      <c r="G268">
        <v>9184.4690750000009</v>
      </c>
      <c r="H268">
        <v>8494.3144420000008</v>
      </c>
      <c r="I268">
        <v>1476.065713</v>
      </c>
      <c r="J268">
        <v>582.49031109999999</v>
      </c>
      <c r="K268">
        <v>670.63656170000002</v>
      </c>
      <c r="L268">
        <v>2</v>
      </c>
      <c r="M268" s="3">
        <v>0.80152774400000004</v>
      </c>
      <c r="N268" s="3" t="str" cm="1">
        <f t="array" ref="N268">IF($D268=3,(INDEX($E:$E,ROW()-2)+INDEX($E:$E,ROW()-1)-$E268)/(INDEX($E:$E,ROW()-2)+INDEX($E:$E,ROW()-1)),"")</f>
        <v/>
      </c>
      <c r="O268">
        <v>27</v>
      </c>
      <c r="P268" s="3">
        <v>9.9700789999999997E-3</v>
      </c>
    </row>
    <row r="269" spans="1:16" x14ac:dyDescent="0.35">
      <c r="A269">
        <v>3</v>
      </c>
      <c r="B269">
        <v>40</v>
      </c>
      <c r="C269">
        <v>2000</v>
      </c>
      <c r="D269">
        <v>2</v>
      </c>
      <c r="E269">
        <v>26866.50231</v>
      </c>
      <c r="F269">
        <v>6686.2192489999998</v>
      </c>
      <c r="G269">
        <v>9275.0582319999994</v>
      </c>
      <c r="H269">
        <v>8218.8978239999997</v>
      </c>
      <c r="I269">
        <v>1446.187531</v>
      </c>
      <c r="J269">
        <v>582.49031109999999</v>
      </c>
      <c r="K269">
        <v>657.64915929999995</v>
      </c>
      <c r="L269">
        <v>2</v>
      </c>
      <c r="M269" s="3">
        <v>0.77553929399999999</v>
      </c>
      <c r="N269" s="3" t="str" cm="1">
        <f t="array" ref="N269">IF($D269=3,(INDEX($E:$E,ROW()-2)+INDEX($E:$E,ROW()-1)-$E269)/(INDEX($E:$E,ROW()-2)+INDEX($E:$E,ROW()-1)),"")</f>
        <v/>
      </c>
      <c r="O269">
        <v>18</v>
      </c>
      <c r="P269" s="3">
        <v>9.8014169999999998E-3</v>
      </c>
    </row>
    <row r="270" spans="1:16" x14ac:dyDescent="0.35">
      <c r="A270">
        <v>3</v>
      </c>
      <c r="B270">
        <v>40</v>
      </c>
      <c r="C270">
        <v>2000</v>
      </c>
      <c r="D270">
        <v>3</v>
      </c>
      <c r="E270">
        <v>38130.530930000001</v>
      </c>
      <c r="F270">
        <v>10830.5697</v>
      </c>
      <c r="G270">
        <v>13077.82574</v>
      </c>
      <c r="H270">
        <v>9205.2355860000007</v>
      </c>
      <c r="I270">
        <v>3613.4948509999999</v>
      </c>
      <c r="J270">
        <v>582.49031109999999</v>
      </c>
      <c r="K270">
        <v>820.91473819999999</v>
      </c>
      <c r="L270">
        <v>3</v>
      </c>
      <c r="M270" s="3">
        <v>0.86861061699999997</v>
      </c>
      <c r="N270" s="3" cm="1">
        <f t="array" ref="N270">IF($D270=3,(INDEX($E:$E,ROW()-2)+INDEX($E:$E,ROW()-1)-$E270)/(INDEX($E:$E,ROW()-2)+INDEX($E:$E,ROW()-1)),"")</f>
        <v>0.28908301378083057</v>
      </c>
      <c r="O270">
        <v>27</v>
      </c>
      <c r="P270" s="3">
        <v>9.3166470000000008E-3</v>
      </c>
    </row>
    <row r="271" spans="1:16" x14ac:dyDescent="0.35">
      <c r="A271">
        <v>3</v>
      </c>
      <c r="B271">
        <v>40</v>
      </c>
      <c r="C271">
        <v>2000</v>
      </c>
      <c r="D271">
        <v>1</v>
      </c>
      <c r="E271">
        <v>29151.255789999999</v>
      </c>
      <c r="F271">
        <v>8233.8413209999999</v>
      </c>
      <c r="G271">
        <v>9517.4435329999997</v>
      </c>
      <c r="H271">
        <v>8674.1157660000008</v>
      </c>
      <c r="I271">
        <v>1473.493553</v>
      </c>
      <c r="J271">
        <v>582.49031109999999</v>
      </c>
      <c r="K271">
        <v>669.87131039999997</v>
      </c>
      <c r="L271">
        <v>2</v>
      </c>
      <c r="M271" s="3">
        <v>0.81849388599999995</v>
      </c>
      <c r="N271" s="3" t="str" cm="1">
        <f t="array" ref="N271">IF($D271=3,(INDEX($E:$E,ROW()-2)+INDEX($E:$E,ROW()-1)-$E271)/(INDEX($E:$E,ROW()-2)+INDEX($E:$E,ROW()-1)),"")</f>
        <v/>
      </c>
      <c r="O271">
        <v>26</v>
      </c>
      <c r="P271" s="3">
        <v>1.3541409999999999E-3</v>
      </c>
    </row>
    <row r="272" spans="1:16" x14ac:dyDescent="0.35">
      <c r="A272">
        <v>3</v>
      </c>
      <c r="B272">
        <v>40</v>
      </c>
      <c r="C272">
        <v>2000</v>
      </c>
      <c r="D272">
        <v>2</v>
      </c>
      <c r="E272">
        <v>29487.349709999999</v>
      </c>
      <c r="F272">
        <v>8222.6279680000007</v>
      </c>
      <c r="G272">
        <v>9896.5927620000002</v>
      </c>
      <c r="H272">
        <v>8641.5973699999995</v>
      </c>
      <c r="I272">
        <v>1473.330672</v>
      </c>
      <c r="J272">
        <v>582.49031109999999</v>
      </c>
      <c r="K272">
        <v>670.71063179999999</v>
      </c>
      <c r="L272">
        <v>2</v>
      </c>
      <c r="M272" s="3">
        <v>0.815425434</v>
      </c>
      <c r="N272" s="3" t="str" cm="1">
        <f t="array" ref="N272">IF($D272=3,(INDEX($E:$E,ROW()-2)+INDEX($E:$E,ROW()-1)-$E272)/(INDEX($E:$E,ROW()-2)+INDEX($E:$E,ROW()-1)),"")</f>
        <v/>
      </c>
      <c r="O272">
        <v>66</v>
      </c>
      <c r="P272" s="3">
        <v>1.9845750000000001E-3</v>
      </c>
    </row>
    <row r="273" spans="1:16" x14ac:dyDescent="0.35">
      <c r="A273">
        <v>3</v>
      </c>
      <c r="B273">
        <v>40</v>
      </c>
      <c r="C273">
        <v>2000</v>
      </c>
      <c r="D273">
        <v>3</v>
      </c>
      <c r="E273">
        <v>42747.526129999998</v>
      </c>
      <c r="F273">
        <v>11159.078649999999</v>
      </c>
      <c r="G273">
        <v>17088.525420000002</v>
      </c>
      <c r="H273">
        <v>10304.222330000001</v>
      </c>
      <c r="I273">
        <v>2943.337802</v>
      </c>
      <c r="J273">
        <v>582.49031109999999</v>
      </c>
      <c r="K273">
        <v>669.8716124</v>
      </c>
      <c r="L273">
        <v>2</v>
      </c>
      <c r="M273" s="3">
        <v>0.97231155400000002</v>
      </c>
      <c r="N273" s="3" cm="1">
        <f t="array" ref="N273">IF($D273=3,(INDEX($E:$E,ROW()-2)+INDEX($E:$E,ROW()-1)-$E273)/(INDEX($E:$E,ROW()-2)+INDEX($E:$E,ROW()-1)),"")</f>
        <v>0.27100029467788078</v>
      </c>
      <c r="O273">
        <v>70</v>
      </c>
      <c r="P273" s="3">
        <v>1.378446E-3</v>
      </c>
    </row>
    <row r="274" spans="1:16" x14ac:dyDescent="0.35">
      <c r="A274">
        <v>3</v>
      </c>
      <c r="B274">
        <v>70</v>
      </c>
      <c r="C274">
        <v>500</v>
      </c>
      <c r="D274">
        <v>1</v>
      </c>
      <c r="E274">
        <v>20014.85744</v>
      </c>
      <c r="F274">
        <v>3193.206784</v>
      </c>
      <c r="G274">
        <v>6390.7618169999996</v>
      </c>
      <c r="H274">
        <v>6462.3084509999999</v>
      </c>
      <c r="I274">
        <v>2330.1731279999999</v>
      </c>
      <c r="J274">
        <v>582.49031109999999</v>
      </c>
      <c r="K274">
        <v>1055.916948</v>
      </c>
      <c r="L274">
        <v>5</v>
      </c>
      <c r="M274" s="3">
        <v>0.45583267999999999</v>
      </c>
      <c r="N274" s="3" t="str" cm="1">
        <f t="array" ref="N274">IF($D274=3,(INDEX($E:$E,ROW()-2)+INDEX($E:$E,ROW()-1)-$E274)/(INDEX($E:$E,ROW()-2)+INDEX($E:$E,ROW()-1)),"")</f>
        <v/>
      </c>
      <c r="O274">
        <v>53</v>
      </c>
      <c r="P274" s="3">
        <v>9.4925760000000008E-3</v>
      </c>
    </row>
    <row r="275" spans="1:16" x14ac:dyDescent="0.35">
      <c r="A275">
        <v>3</v>
      </c>
      <c r="B275">
        <v>70</v>
      </c>
      <c r="C275">
        <v>500</v>
      </c>
      <c r="D275">
        <v>2</v>
      </c>
      <c r="E275">
        <v>19934.71689</v>
      </c>
      <c r="F275">
        <v>3183.7396229999999</v>
      </c>
      <c r="G275">
        <v>6369.7492629999997</v>
      </c>
      <c r="H275">
        <v>6438.5861500000001</v>
      </c>
      <c r="I275">
        <v>2307.589344</v>
      </c>
      <c r="J275">
        <v>582.49031109999999</v>
      </c>
      <c r="K275">
        <v>1052.562199</v>
      </c>
      <c r="L275">
        <v>5</v>
      </c>
      <c r="M275" s="3">
        <v>0.45415937699999998</v>
      </c>
      <c r="N275" s="3" t="str" cm="1">
        <f t="array" ref="N275">IF($D275=3,(INDEX($E:$E,ROW()-2)+INDEX($E:$E,ROW()-1)-$E275)/(INDEX($E:$E,ROW()-2)+INDEX($E:$E,ROW()-1)),"")</f>
        <v/>
      </c>
      <c r="O275">
        <v>39</v>
      </c>
      <c r="P275" s="3">
        <v>8.5443949999999998E-3</v>
      </c>
    </row>
    <row r="276" spans="1:16" x14ac:dyDescent="0.35">
      <c r="A276">
        <v>3</v>
      </c>
      <c r="B276">
        <v>70</v>
      </c>
      <c r="C276">
        <v>500</v>
      </c>
      <c r="D276">
        <v>3</v>
      </c>
      <c r="E276">
        <v>28044.014899999998</v>
      </c>
      <c r="F276">
        <v>4702.6329450000003</v>
      </c>
      <c r="G276">
        <v>8021.618829</v>
      </c>
      <c r="H276">
        <v>8071.4239209999996</v>
      </c>
      <c r="I276">
        <v>5433.4775989999998</v>
      </c>
      <c r="J276">
        <v>582.49031109999999</v>
      </c>
      <c r="K276">
        <v>1232.3712989999999</v>
      </c>
      <c r="L276">
        <v>7</v>
      </c>
      <c r="M276" s="3">
        <v>0.56933506499999997</v>
      </c>
      <c r="N276" s="3" cm="1">
        <f t="array" ref="N276">IF($D276=3,(INDEX($E:$E,ROW()-2)+INDEX($E:$E,ROW()-1)-$E276)/(INDEX($E:$E,ROW()-2)+INDEX($E:$E,ROW()-1)),"")</f>
        <v>0.29801467549203808</v>
      </c>
      <c r="O276">
        <v>300</v>
      </c>
      <c r="P276" s="3">
        <v>1.0220853E-2</v>
      </c>
    </row>
    <row r="277" spans="1:16" x14ac:dyDescent="0.35">
      <c r="A277">
        <v>3</v>
      </c>
      <c r="B277">
        <v>70</v>
      </c>
      <c r="C277">
        <v>500</v>
      </c>
      <c r="D277">
        <v>1</v>
      </c>
      <c r="E277">
        <v>21120.050329999998</v>
      </c>
      <c r="F277">
        <v>4278.2835619999996</v>
      </c>
      <c r="G277">
        <v>6409.8135650000004</v>
      </c>
      <c r="H277">
        <v>6476.6013549999998</v>
      </c>
      <c r="I277">
        <v>2320.1051980000002</v>
      </c>
      <c r="J277">
        <v>582.49031109999999</v>
      </c>
      <c r="K277">
        <v>1052.7563419999999</v>
      </c>
      <c r="L277">
        <v>5</v>
      </c>
      <c r="M277" s="3">
        <v>0.45684086099999999</v>
      </c>
      <c r="N277" s="3" t="str" cm="1">
        <f t="array" ref="N277">IF($D277=3,(INDEX($E:$E,ROW()-2)+INDEX($E:$E,ROW()-1)-$E277)/(INDEX($E:$E,ROW()-2)+INDEX($E:$E,ROW()-1)),"")</f>
        <v/>
      </c>
      <c r="O277">
        <v>79</v>
      </c>
      <c r="P277" s="3">
        <v>6.8108259999999999E-3</v>
      </c>
    </row>
    <row r="278" spans="1:16" x14ac:dyDescent="0.35">
      <c r="A278">
        <v>3</v>
      </c>
      <c r="B278">
        <v>70</v>
      </c>
      <c r="C278">
        <v>500</v>
      </c>
      <c r="D278">
        <v>2</v>
      </c>
      <c r="E278">
        <v>21087.463319999999</v>
      </c>
      <c r="F278">
        <v>4307.436933</v>
      </c>
      <c r="G278">
        <v>6403.9863939999996</v>
      </c>
      <c r="H278">
        <v>6469.7800370000004</v>
      </c>
      <c r="I278">
        <v>2280.5756219999998</v>
      </c>
      <c r="J278">
        <v>582.49031109999999</v>
      </c>
      <c r="K278">
        <v>1043.1940259999999</v>
      </c>
      <c r="L278">
        <v>5</v>
      </c>
      <c r="M278" s="3">
        <v>0.45635970399999998</v>
      </c>
      <c r="N278" s="3" t="str" cm="1">
        <f t="array" ref="N278">IF($D278=3,(INDEX($E:$E,ROW()-2)+INDEX($E:$E,ROW()-1)-$E278)/(INDEX($E:$E,ROW()-2)+INDEX($E:$E,ROW()-1)),"")</f>
        <v/>
      </c>
      <c r="O278">
        <v>57</v>
      </c>
      <c r="P278" s="3">
        <v>9.700976E-3</v>
      </c>
    </row>
    <row r="279" spans="1:16" x14ac:dyDescent="0.35">
      <c r="A279">
        <v>3</v>
      </c>
      <c r="B279">
        <v>70</v>
      </c>
      <c r="C279">
        <v>500</v>
      </c>
      <c r="D279">
        <v>3</v>
      </c>
      <c r="E279">
        <v>29741.967639999999</v>
      </c>
      <c r="F279">
        <v>5084.6691339999998</v>
      </c>
      <c r="G279">
        <v>9275.8572060000006</v>
      </c>
      <c r="H279">
        <v>9104.9994289999995</v>
      </c>
      <c r="I279">
        <v>4638.857591</v>
      </c>
      <c r="J279">
        <v>582.49031109999999</v>
      </c>
      <c r="K279">
        <v>1055.093973</v>
      </c>
      <c r="L279">
        <v>5</v>
      </c>
      <c r="M279" s="3">
        <v>0.64224051299999996</v>
      </c>
      <c r="N279" s="3" cm="1">
        <f t="array" ref="N279">IF($D279=3,(INDEX($E:$E,ROW()-2)+INDEX($E:$E,ROW()-1)-$E279)/(INDEX($E:$E,ROW()-2)+INDEX($E:$E,ROW()-1)),"")</f>
        <v>0.29533950076682608</v>
      </c>
      <c r="O279">
        <v>133</v>
      </c>
      <c r="P279" s="3">
        <v>8.3078590000000008E-3</v>
      </c>
    </row>
    <row r="280" spans="1:16" x14ac:dyDescent="0.35">
      <c r="A280">
        <v>3</v>
      </c>
      <c r="B280">
        <v>70</v>
      </c>
      <c r="C280">
        <v>500</v>
      </c>
      <c r="D280">
        <v>1</v>
      </c>
      <c r="E280">
        <v>22851.30012</v>
      </c>
      <c r="F280">
        <v>4488.6088040000004</v>
      </c>
      <c r="G280">
        <v>7557.6612940000005</v>
      </c>
      <c r="H280">
        <v>7594.7356719999998</v>
      </c>
      <c r="I280">
        <v>1806.6348250000001</v>
      </c>
      <c r="J280">
        <v>582.49031109999999</v>
      </c>
      <c r="K280">
        <v>821.16921309999998</v>
      </c>
      <c r="L280">
        <v>3</v>
      </c>
      <c r="M280" s="3">
        <v>0.53571084400000002</v>
      </c>
      <c r="N280" s="3" t="str" cm="1">
        <f t="array" ref="N280">IF($D280=3,(INDEX($E:$E,ROW()-2)+INDEX($E:$E,ROW()-1)-$E280)/(INDEX($E:$E,ROW()-2)+INDEX($E:$E,ROW()-1)),"")</f>
        <v/>
      </c>
      <c r="O280">
        <v>75</v>
      </c>
      <c r="P280" s="3">
        <v>2.0269910000000001E-3</v>
      </c>
    </row>
    <row r="281" spans="1:16" x14ac:dyDescent="0.35">
      <c r="A281">
        <v>3</v>
      </c>
      <c r="B281">
        <v>70</v>
      </c>
      <c r="C281">
        <v>500</v>
      </c>
      <c r="D281">
        <v>2</v>
      </c>
      <c r="E281">
        <v>22743.00373</v>
      </c>
      <c r="F281">
        <v>4419.2225360000002</v>
      </c>
      <c r="G281">
        <v>7542.1048209999999</v>
      </c>
      <c r="H281">
        <v>7572.5915139999997</v>
      </c>
      <c r="I281">
        <v>1805.6801929999999</v>
      </c>
      <c r="J281">
        <v>582.49031109999999</v>
      </c>
      <c r="K281">
        <v>820.91435609999996</v>
      </c>
      <c r="L281">
        <v>3</v>
      </c>
      <c r="M281" s="3">
        <v>0.53414885899999998</v>
      </c>
      <c r="N281" s="3" t="str" cm="1">
        <f t="array" ref="N281">IF($D281=3,(INDEX($E:$E,ROW()-2)+INDEX($E:$E,ROW()-1)-$E281)/(INDEX($E:$E,ROW()-2)+INDEX($E:$E,ROW()-1)),"")</f>
        <v/>
      </c>
      <c r="O281">
        <v>35</v>
      </c>
      <c r="P281" s="3">
        <v>5.5644789999999998E-3</v>
      </c>
    </row>
    <row r="282" spans="1:16" x14ac:dyDescent="0.35">
      <c r="A282">
        <v>3</v>
      </c>
      <c r="B282">
        <v>70</v>
      </c>
      <c r="C282">
        <v>500</v>
      </c>
      <c r="D282">
        <v>3</v>
      </c>
      <c r="E282">
        <v>32561.319800000001</v>
      </c>
      <c r="F282">
        <v>5841.9812670000001</v>
      </c>
      <c r="G282">
        <v>11162.253350000001</v>
      </c>
      <c r="H282">
        <v>10547.892970000001</v>
      </c>
      <c r="I282">
        <v>3606.7787440000002</v>
      </c>
      <c r="J282">
        <v>582.49031109999999</v>
      </c>
      <c r="K282">
        <v>819.92315919999999</v>
      </c>
      <c r="L282">
        <v>3</v>
      </c>
      <c r="M282" s="3">
        <v>0.74401808000000003</v>
      </c>
      <c r="N282" s="3" cm="1">
        <f t="array" ref="N282">IF($D282=3,(INDEX($E:$E,ROW()-2)+INDEX($E:$E,ROW()-1)-$E282)/(INDEX($E:$E,ROW()-2)+INDEX($E:$E,ROW()-1)),"")</f>
        <v>0.28584676043913315</v>
      </c>
      <c r="O282">
        <v>183</v>
      </c>
      <c r="P282" s="3">
        <v>4.15366E-3</v>
      </c>
    </row>
    <row r="283" spans="1:16" x14ac:dyDescent="0.35">
      <c r="A283">
        <v>3</v>
      </c>
      <c r="B283">
        <v>70</v>
      </c>
      <c r="C283">
        <v>1000</v>
      </c>
      <c r="D283">
        <v>1</v>
      </c>
      <c r="E283">
        <v>22121.169099999999</v>
      </c>
      <c r="F283">
        <v>3763.1535840000001</v>
      </c>
      <c r="G283">
        <v>7554.9063050000004</v>
      </c>
      <c r="H283">
        <v>7593.5932329999996</v>
      </c>
      <c r="I283">
        <v>1807.149895</v>
      </c>
      <c r="J283">
        <v>582.49031109999999</v>
      </c>
      <c r="K283">
        <v>819.87577069999998</v>
      </c>
      <c r="L283">
        <v>3</v>
      </c>
      <c r="M283" s="3">
        <v>0.53563026000000002</v>
      </c>
      <c r="N283" s="3" t="str" cm="1">
        <f t="array" ref="N283">IF($D283=3,(INDEX($E:$E,ROW()-2)+INDEX($E:$E,ROW()-1)-$E283)/(INDEX($E:$E,ROW()-2)+INDEX($E:$E,ROW()-1)),"")</f>
        <v/>
      </c>
      <c r="O283">
        <v>37</v>
      </c>
      <c r="P283" s="3">
        <v>9.6411829999999994E-3</v>
      </c>
    </row>
    <row r="284" spans="1:16" x14ac:dyDescent="0.35">
      <c r="A284">
        <v>3</v>
      </c>
      <c r="B284">
        <v>70</v>
      </c>
      <c r="C284">
        <v>1000</v>
      </c>
      <c r="D284">
        <v>2</v>
      </c>
      <c r="E284">
        <v>22037.238539999998</v>
      </c>
      <c r="F284">
        <v>3760.4604370000002</v>
      </c>
      <c r="G284">
        <v>7515.7183340000001</v>
      </c>
      <c r="H284">
        <v>7551.9667300000001</v>
      </c>
      <c r="I284">
        <v>1805.6821199999999</v>
      </c>
      <c r="J284">
        <v>582.49031109999999</v>
      </c>
      <c r="K284">
        <v>820.92060939999999</v>
      </c>
      <c r="L284">
        <v>3</v>
      </c>
      <c r="M284" s="3">
        <v>0.53269404600000003</v>
      </c>
      <c r="N284" s="3" t="str" cm="1">
        <f t="array" ref="N284">IF($D284=3,(INDEX($E:$E,ROW()-2)+INDEX($E:$E,ROW()-1)-$E284)/(INDEX($E:$E,ROW()-2)+INDEX($E:$E,ROW()-1)),"")</f>
        <v/>
      </c>
      <c r="O284">
        <v>20</v>
      </c>
      <c r="P284" s="3">
        <v>8.8481930000000007E-3</v>
      </c>
    </row>
    <row r="285" spans="1:16" x14ac:dyDescent="0.35">
      <c r="A285">
        <v>3</v>
      </c>
      <c r="B285">
        <v>70</v>
      </c>
      <c r="C285">
        <v>1000</v>
      </c>
      <c r="D285">
        <v>3</v>
      </c>
      <c r="E285">
        <v>30710.52234</v>
      </c>
      <c r="F285">
        <v>4086.346587</v>
      </c>
      <c r="G285">
        <v>11069.09167</v>
      </c>
      <c r="H285">
        <v>10538.85684</v>
      </c>
      <c r="I285">
        <v>3612.5106179999998</v>
      </c>
      <c r="J285">
        <v>582.49031109999999</v>
      </c>
      <c r="K285">
        <v>821.22631469999999</v>
      </c>
      <c r="L285">
        <v>3</v>
      </c>
      <c r="M285" s="3">
        <v>0.74338069699999998</v>
      </c>
      <c r="N285" s="3" cm="1">
        <f t="array" ref="N285">IF($D285=3,(INDEX($E:$E,ROW()-2)+INDEX($E:$E,ROW()-1)-$E285)/(INDEX($E:$E,ROW()-2)+INDEX($E:$E,ROW()-1)),"")</f>
        <v>0.30453736940954601</v>
      </c>
      <c r="O285">
        <v>152</v>
      </c>
      <c r="P285" s="3">
        <v>8.9813129999999994E-3</v>
      </c>
    </row>
    <row r="286" spans="1:16" x14ac:dyDescent="0.35">
      <c r="A286">
        <v>3</v>
      </c>
      <c r="B286">
        <v>70</v>
      </c>
      <c r="C286">
        <v>1000</v>
      </c>
      <c r="D286">
        <v>1</v>
      </c>
      <c r="E286">
        <v>23400.424640000001</v>
      </c>
      <c r="F286">
        <v>5001.6190120000001</v>
      </c>
      <c r="G286">
        <v>7574.8703379999997</v>
      </c>
      <c r="H286">
        <v>7612.7157230000003</v>
      </c>
      <c r="I286">
        <v>1807.814498</v>
      </c>
      <c r="J286">
        <v>582.49031109999999</v>
      </c>
      <c r="K286">
        <v>820.91476179999995</v>
      </c>
      <c r="L286">
        <v>3</v>
      </c>
      <c r="M286" s="3">
        <v>0.53697910500000001</v>
      </c>
      <c r="N286" s="3" t="str" cm="1">
        <f t="array" ref="N286">IF($D286=3,(INDEX($E:$E,ROW()-2)+INDEX($E:$E,ROW()-1)-$E286)/(INDEX($E:$E,ROW()-2)+INDEX($E:$E,ROW()-1)),"")</f>
        <v/>
      </c>
      <c r="O286">
        <v>25</v>
      </c>
      <c r="P286" s="3">
        <v>9.4459609999999992E-3</v>
      </c>
    </row>
    <row r="287" spans="1:16" x14ac:dyDescent="0.35">
      <c r="A287">
        <v>3</v>
      </c>
      <c r="B287">
        <v>70</v>
      </c>
      <c r="C287">
        <v>1000</v>
      </c>
      <c r="D287">
        <v>2</v>
      </c>
      <c r="E287">
        <v>23370.40494</v>
      </c>
      <c r="F287">
        <v>5059.7738360000003</v>
      </c>
      <c r="G287">
        <v>7530.0133219999998</v>
      </c>
      <c r="H287">
        <v>7572.1505459999998</v>
      </c>
      <c r="I287">
        <v>1805.0150229999999</v>
      </c>
      <c r="J287">
        <v>582.49031109999999</v>
      </c>
      <c r="K287">
        <v>820.96190009999998</v>
      </c>
      <c r="L287">
        <v>3</v>
      </c>
      <c r="M287" s="3">
        <v>0.53411775399999994</v>
      </c>
      <c r="N287" s="3" t="str" cm="1">
        <f t="array" ref="N287">IF($D287=3,(INDEX($E:$E,ROW()-2)+INDEX($E:$E,ROW()-1)-$E287)/(INDEX($E:$E,ROW()-2)+INDEX($E:$E,ROW()-1)),"")</f>
        <v/>
      </c>
      <c r="O287">
        <v>23</v>
      </c>
      <c r="P287" s="3">
        <v>9.867252E-3</v>
      </c>
    </row>
    <row r="288" spans="1:16" x14ac:dyDescent="0.35">
      <c r="A288">
        <v>3</v>
      </c>
      <c r="B288">
        <v>70</v>
      </c>
      <c r="C288">
        <v>1000</v>
      </c>
      <c r="D288">
        <v>3</v>
      </c>
      <c r="E288">
        <v>32582.797910000001</v>
      </c>
      <c r="F288">
        <v>5838.3088660000003</v>
      </c>
      <c r="G288">
        <v>11174.28191</v>
      </c>
      <c r="H288">
        <v>10553.97039</v>
      </c>
      <c r="I288">
        <v>3612.519828</v>
      </c>
      <c r="J288">
        <v>582.49031109999999</v>
      </c>
      <c r="K288">
        <v>821.22660150000002</v>
      </c>
      <c r="L288">
        <v>3</v>
      </c>
      <c r="M288" s="3">
        <v>0.74444676300000001</v>
      </c>
      <c r="N288" s="3" cm="1">
        <f t="array" ref="N288">IF($D288=3,(INDEX($E:$E,ROW()-2)+INDEX($E:$E,ROW()-1)-$E288)/(INDEX($E:$E,ROW()-2)+INDEX($E:$E,ROW()-1)),"")</f>
        <v>0.30335214913671416</v>
      </c>
      <c r="O288">
        <v>37</v>
      </c>
      <c r="P288" s="3">
        <v>8.5383830000000001E-3</v>
      </c>
    </row>
    <row r="289" spans="1:16" x14ac:dyDescent="0.35">
      <c r="A289">
        <v>3</v>
      </c>
      <c r="B289">
        <v>70</v>
      </c>
      <c r="C289">
        <v>1000</v>
      </c>
      <c r="D289">
        <v>1</v>
      </c>
      <c r="E289">
        <v>25427.371930000001</v>
      </c>
      <c r="F289">
        <v>4605.7007320000002</v>
      </c>
      <c r="G289">
        <v>9099.6339840000001</v>
      </c>
      <c r="H289">
        <v>8996.1824710000001</v>
      </c>
      <c r="I289">
        <v>1473.4934510000001</v>
      </c>
      <c r="J289">
        <v>582.49031109999999</v>
      </c>
      <c r="K289">
        <v>669.87098579999997</v>
      </c>
      <c r="L289">
        <v>2</v>
      </c>
      <c r="M289" s="3">
        <v>0.63456487699999997</v>
      </c>
      <c r="N289" s="3" t="str" cm="1">
        <f t="array" ref="N289">IF($D289=3,(INDEX($E:$E,ROW()-2)+INDEX($E:$E,ROW()-1)-$E289)/(INDEX($E:$E,ROW()-2)+INDEX($E:$E,ROW()-1)),"")</f>
        <v/>
      </c>
      <c r="O289">
        <v>80</v>
      </c>
      <c r="P289" s="3">
        <v>1.7392429999999999E-3</v>
      </c>
    </row>
    <row r="290" spans="1:16" x14ac:dyDescent="0.35">
      <c r="A290">
        <v>3</v>
      </c>
      <c r="B290">
        <v>70</v>
      </c>
      <c r="C290">
        <v>1000</v>
      </c>
      <c r="D290">
        <v>2</v>
      </c>
      <c r="E290">
        <v>25500.289069999999</v>
      </c>
      <c r="F290">
        <v>6596.1103860000003</v>
      </c>
      <c r="G290">
        <v>7843.0105960000001</v>
      </c>
      <c r="H290">
        <v>7853.3183600000002</v>
      </c>
      <c r="I290">
        <v>1804.9684580000001</v>
      </c>
      <c r="J290">
        <v>582.49031109999999</v>
      </c>
      <c r="K290">
        <v>820.39095950000001</v>
      </c>
      <c r="L290">
        <v>3</v>
      </c>
      <c r="M290" s="3">
        <v>0.55395052499999997</v>
      </c>
      <c r="N290" s="3" t="str" cm="1">
        <f t="array" ref="N290">IF($D290=3,(INDEX($E:$E,ROW()-2)+INDEX($E:$E,ROW()-1)-$E290)/(INDEX($E:$E,ROW()-2)+INDEX($E:$E,ROW()-1)),"")</f>
        <v/>
      </c>
      <c r="O290">
        <v>60</v>
      </c>
      <c r="P290" s="3">
        <v>2.373226E-3</v>
      </c>
    </row>
    <row r="291" spans="1:16" x14ac:dyDescent="0.35">
      <c r="A291">
        <v>3</v>
      </c>
      <c r="B291">
        <v>70</v>
      </c>
      <c r="C291">
        <v>1000</v>
      </c>
      <c r="D291">
        <v>3</v>
      </c>
      <c r="E291">
        <v>35975.53529</v>
      </c>
      <c r="F291">
        <v>7247.7344839999996</v>
      </c>
      <c r="G291">
        <v>12324.15481</v>
      </c>
      <c r="H291">
        <v>11395.08102</v>
      </c>
      <c r="I291">
        <v>3607.6911530000002</v>
      </c>
      <c r="J291">
        <v>582.49031109999999</v>
      </c>
      <c r="K291">
        <v>818.38351920000002</v>
      </c>
      <c r="L291">
        <v>3</v>
      </c>
      <c r="M291" s="3">
        <v>0.80377629100000003</v>
      </c>
      <c r="N291" s="3" cm="1">
        <f t="array" ref="N291">IF($D291=3,(INDEX($E:$E,ROW()-2)+INDEX($E:$E,ROW()-1)-$E291)/(INDEX($E:$E,ROW()-2)+INDEX($E:$E,ROW()-1)),"")</f>
        <v>0.29359537462362545</v>
      </c>
      <c r="O291">
        <v>134</v>
      </c>
      <c r="P291" s="3">
        <v>6.6172189999999997E-3</v>
      </c>
    </row>
    <row r="292" spans="1:16" x14ac:dyDescent="0.35">
      <c r="A292">
        <v>3</v>
      </c>
      <c r="B292">
        <v>70</v>
      </c>
      <c r="C292">
        <v>2000</v>
      </c>
      <c r="D292">
        <v>1</v>
      </c>
      <c r="E292">
        <v>25136.535619999999</v>
      </c>
      <c r="F292">
        <v>5115.6274960000001</v>
      </c>
      <c r="G292">
        <v>8693.1255160000001</v>
      </c>
      <c r="H292">
        <v>8643.9792649999999</v>
      </c>
      <c r="I292">
        <v>1443.6631970000001</v>
      </c>
      <c r="J292">
        <v>582.49031109999999</v>
      </c>
      <c r="K292">
        <v>657.64983400000006</v>
      </c>
      <c r="L292">
        <v>2</v>
      </c>
      <c r="M292" s="3">
        <v>0.60972147399999999</v>
      </c>
      <c r="N292" s="3" t="str" cm="1">
        <f t="array" ref="N292">IF($D292=3,(INDEX($E:$E,ROW()-2)+INDEX($E:$E,ROW()-1)-$E292)/(INDEX($E:$E,ROW()-2)+INDEX($E:$E,ROW()-1)),"")</f>
        <v/>
      </c>
      <c r="O292">
        <v>69</v>
      </c>
      <c r="P292" s="3">
        <v>8.3257490000000003E-3</v>
      </c>
    </row>
    <row r="293" spans="1:16" x14ac:dyDescent="0.35">
      <c r="A293">
        <v>3</v>
      </c>
      <c r="B293">
        <v>70</v>
      </c>
      <c r="C293">
        <v>2000</v>
      </c>
      <c r="D293">
        <v>2</v>
      </c>
      <c r="E293">
        <v>25195.566330000001</v>
      </c>
      <c r="F293">
        <v>5073.2166610000004</v>
      </c>
      <c r="G293">
        <v>8717.1824030000007</v>
      </c>
      <c r="H293">
        <v>8683.1930969999994</v>
      </c>
      <c r="I293">
        <v>1469.9299430000001</v>
      </c>
      <c r="J293">
        <v>582.49031109999999</v>
      </c>
      <c r="K293">
        <v>669.55391789999999</v>
      </c>
      <c r="L293">
        <v>2</v>
      </c>
      <c r="M293" s="3">
        <v>0.61248750500000004</v>
      </c>
      <c r="N293" s="3" t="str" cm="1">
        <f t="array" ref="N293">IF($D293=3,(INDEX($E:$E,ROW()-2)+INDEX($E:$E,ROW()-1)-$E293)/(INDEX($E:$E,ROW()-2)+INDEX($E:$E,ROW()-1)),"")</f>
        <v/>
      </c>
      <c r="O293">
        <v>26</v>
      </c>
      <c r="P293" s="3">
        <v>9.7100810000000006E-3</v>
      </c>
    </row>
    <row r="294" spans="1:16" x14ac:dyDescent="0.35">
      <c r="A294">
        <v>3</v>
      </c>
      <c r="B294">
        <v>70</v>
      </c>
      <c r="C294">
        <v>2000</v>
      </c>
      <c r="D294">
        <v>3</v>
      </c>
      <c r="E294">
        <v>34647.68765</v>
      </c>
      <c r="F294">
        <v>7949.8562009999996</v>
      </c>
      <c r="G294">
        <v>11161.96168</v>
      </c>
      <c r="H294">
        <v>10518.961869999999</v>
      </c>
      <c r="I294">
        <v>3613.495891</v>
      </c>
      <c r="J294">
        <v>582.49031109999999</v>
      </c>
      <c r="K294">
        <v>820.92170250000004</v>
      </c>
      <c r="L294">
        <v>3</v>
      </c>
      <c r="M294" s="3">
        <v>0.74197736299999995</v>
      </c>
      <c r="N294" s="3" cm="1">
        <f t="array" ref="N294">IF($D294=3,(INDEX($E:$E,ROW()-2)+INDEX($E:$E,ROW()-1)-$E294)/(INDEX($E:$E,ROW()-2)+INDEX($E:$E,ROW()-1)),"")</f>
        <v>0.31161850374500399</v>
      </c>
      <c r="O294">
        <v>66</v>
      </c>
      <c r="P294" s="3">
        <v>9.4196790000000002E-3</v>
      </c>
    </row>
    <row r="295" spans="1:16" x14ac:dyDescent="0.35">
      <c r="A295">
        <v>3</v>
      </c>
      <c r="B295">
        <v>70</v>
      </c>
      <c r="C295">
        <v>2000</v>
      </c>
      <c r="D295">
        <v>1</v>
      </c>
      <c r="E295">
        <v>26871.564740000002</v>
      </c>
      <c r="F295">
        <v>6812.5158220000003</v>
      </c>
      <c r="G295">
        <v>8696.3565400000007</v>
      </c>
      <c r="H295">
        <v>8639.1888600000002</v>
      </c>
      <c r="I295">
        <v>1471.63528</v>
      </c>
      <c r="J295">
        <v>582.49031109999999</v>
      </c>
      <c r="K295">
        <v>669.37793120000003</v>
      </c>
      <c r="L295">
        <v>2</v>
      </c>
      <c r="M295" s="3">
        <v>0.60938357300000001</v>
      </c>
      <c r="N295" s="3" t="str" cm="1">
        <f t="array" ref="N295">IF($D295=3,(INDEX($E:$E,ROW()-2)+INDEX($E:$E,ROW()-1)-$E295)/(INDEX($E:$E,ROW()-2)+INDEX($E:$E,ROW()-1)),"")</f>
        <v/>
      </c>
      <c r="O295">
        <v>61</v>
      </c>
      <c r="P295" s="3">
        <v>8.9722250000000003E-3</v>
      </c>
    </row>
    <row r="296" spans="1:16" x14ac:dyDescent="0.35">
      <c r="A296">
        <v>3</v>
      </c>
      <c r="B296">
        <v>70</v>
      </c>
      <c r="C296">
        <v>2000</v>
      </c>
      <c r="D296">
        <v>2</v>
      </c>
      <c r="E296">
        <v>26985.33613</v>
      </c>
      <c r="F296">
        <v>6925.6393959999996</v>
      </c>
      <c r="G296">
        <v>8685.5860159999993</v>
      </c>
      <c r="H296">
        <v>8683.5241590000005</v>
      </c>
      <c r="I296">
        <v>1448.3097909999999</v>
      </c>
      <c r="J296">
        <v>582.49031109999999</v>
      </c>
      <c r="K296">
        <v>659.78645610000001</v>
      </c>
      <c r="L296">
        <v>2</v>
      </c>
      <c r="M296" s="3">
        <v>0.61251085699999996</v>
      </c>
      <c r="N296" s="3" t="str" cm="1">
        <f t="array" ref="N296">IF($D296=3,(INDEX($E:$E,ROW()-2)+INDEX($E:$E,ROW()-1)-$E296)/(INDEX($E:$E,ROW()-2)+INDEX($E:$E,ROW()-1)),"")</f>
        <v/>
      </c>
      <c r="O296">
        <v>16</v>
      </c>
      <c r="P296" s="3">
        <v>2.211368E-3</v>
      </c>
    </row>
    <row r="297" spans="1:16" x14ac:dyDescent="0.35">
      <c r="A297">
        <v>3</v>
      </c>
      <c r="B297">
        <v>70</v>
      </c>
      <c r="C297">
        <v>2000</v>
      </c>
      <c r="D297">
        <v>3</v>
      </c>
      <c r="E297">
        <v>37453.79178</v>
      </c>
      <c r="F297">
        <v>8263.286059</v>
      </c>
      <c r="G297">
        <v>13356.25604</v>
      </c>
      <c r="H297">
        <v>11704.25461</v>
      </c>
      <c r="I297">
        <v>2889.8529109999999</v>
      </c>
      <c r="J297">
        <v>582.49031109999999</v>
      </c>
      <c r="K297">
        <v>657.6518542</v>
      </c>
      <c r="L297">
        <v>2</v>
      </c>
      <c r="M297" s="3">
        <v>0.82558450900000002</v>
      </c>
      <c r="N297" s="3" cm="1">
        <f t="array" ref="N297">IF($D297=3,(INDEX($E:$E,ROW()-2)+INDEX($E:$E,ROW()-1)-$E297)/(INDEX($E:$E,ROW()-2)+INDEX($E:$E,ROW()-1)),"")</f>
        <v>0.30456838074648757</v>
      </c>
      <c r="O297">
        <v>106</v>
      </c>
      <c r="P297" s="3">
        <v>8.5313520000000007E-3</v>
      </c>
    </row>
    <row r="298" spans="1:16" x14ac:dyDescent="0.35">
      <c r="A298">
        <v>3</v>
      </c>
      <c r="B298">
        <v>70</v>
      </c>
      <c r="C298">
        <v>2000</v>
      </c>
      <c r="D298">
        <v>1</v>
      </c>
      <c r="E298">
        <v>29484.00099</v>
      </c>
      <c r="F298">
        <v>6635.5419529999999</v>
      </c>
      <c r="G298">
        <v>10569.948179999999</v>
      </c>
      <c r="H298">
        <v>10177.45419</v>
      </c>
      <c r="I298">
        <v>1044.2711240000001</v>
      </c>
      <c r="J298">
        <v>582.49031119999995</v>
      </c>
      <c r="K298">
        <v>474.29522359999999</v>
      </c>
      <c r="L298">
        <v>1</v>
      </c>
      <c r="M298" s="3">
        <v>0.71788843899999999</v>
      </c>
      <c r="N298" s="3" t="str" cm="1">
        <f t="array" ref="N298">IF($D298=3,(INDEX($E:$E,ROW()-2)+INDEX($E:$E,ROW()-1)-$E298)/(INDEX($E:$E,ROW()-2)+INDEX($E:$E,ROW()-1)),"")</f>
        <v/>
      </c>
      <c r="O298">
        <v>60</v>
      </c>
      <c r="P298" s="3">
        <v>8.402807E-3</v>
      </c>
    </row>
    <row r="299" spans="1:16" x14ac:dyDescent="0.35">
      <c r="A299">
        <v>3</v>
      </c>
      <c r="B299">
        <v>70</v>
      </c>
      <c r="C299">
        <v>2000</v>
      </c>
      <c r="D299">
        <v>2</v>
      </c>
      <c r="E299">
        <v>29560.871480000002</v>
      </c>
      <c r="F299">
        <v>6563.8309980000004</v>
      </c>
      <c r="G299">
        <v>10681.66433</v>
      </c>
      <c r="H299">
        <v>10215.693880000001</v>
      </c>
      <c r="I299">
        <v>1042.894781</v>
      </c>
      <c r="J299">
        <v>582.49031119999995</v>
      </c>
      <c r="K299">
        <v>474.29718029999998</v>
      </c>
      <c r="L299">
        <v>1</v>
      </c>
      <c r="M299" s="3">
        <v>0.72058578299999998</v>
      </c>
      <c r="N299" s="3" t="str" cm="1">
        <f t="array" ref="N299">IF($D299=3,(INDEX($E:$E,ROW()-2)+INDEX($E:$E,ROW()-1)-$E299)/(INDEX($E:$E,ROW()-2)+INDEX($E:$E,ROW()-1)),"")</f>
        <v/>
      </c>
      <c r="O299">
        <v>70</v>
      </c>
      <c r="P299" s="3">
        <v>8.5014110000000004E-3</v>
      </c>
    </row>
    <row r="300" spans="1:16" x14ac:dyDescent="0.35">
      <c r="A300">
        <v>3</v>
      </c>
      <c r="B300">
        <v>70</v>
      </c>
      <c r="C300">
        <v>2000</v>
      </c>
      <c r="D300">
        <v>3</v>
      </c>
      <c r="E300">
        <v>41265.911760000003</v>
      </c>
      <c r="F300">
        <v>10802.03355</v>
      </c>
      <c r="G300">
        <v>13977.801670000001</v>
      </c>
      <c r="H300">
        <v>12290.37693</v>
      </c>
      <c r="I300">
        <v>2943.337747</v>
      </c>
      <c r="J300">
        <v>582.49031109999999</v>
      </c>
      <c r="K300">
        <v>669.87154959999998</v>
      </c>
      <c r="L300">
        <v>2</v>
      </c>
      <c r="M300" s="3">
        <v>0.86692789400000003</v>
      </c>
      <c r="N300" s="3" cm="1">
        <f t="array" ref="N300">IF($D300=3,(INDEX($E:$E,ROW()-2)+INDEX($E:$E,ROW()-1)-$E300)/(INDEX($E:$E,ROW()-2)+INDEX($E:$E,ROW()-1)),"")</f>
        <v>0.30110930833212107</v>
      </c>
      <c r="O300">
        <v>52</v>
      </c>
      <c r="P300" s="3">
        <v>1.7516159999999999E-3</v>
      </c>
    </row>
    <row r="301" spans="1:16" x14ac:dyDescent="0.35">
      <c r="A301">
        <v>3</v>
      </c>
      <c r="B301">
        <v>100</v>
      </c>
      <c r="C301">
        <v>500</v>
      </c>
      <c r="D301">
        <v>1</v>
      </c>
      <c r="E301">
        <v>19988.968270000001</v>
      </c>
      <c r="F301">
        <v>3206.2369629999998</v>
      </c>
      <c r="G301">
        <v>6372.9406820000004</v>
      </c>
      <c r="H301">
        <v>6443.0024329999997</v>
      </c>
      <c r="I301">
        <v>2328.717396</v>
      </c>
      <c r="J301">
        <v>582.49031109999999</v>
      </c>
      <c r="K301">
        <v>1055.5804889999999</v>
      </c>
      <c r="L301">
        <v>5</v>
      </c>
      <c r="M301" s="3">
        <v>0.24742995400000001</v>
      </c>
      <c r="N301" s="3" t="str" cm="1">
        <f t="array" ref="N301">IF($D301=3,(INDEX($E:$E,ROW()-2)+INDEX($E:$E,ROW()-1)-$E301)/(INDEX($E:$E,ROW()-2)+INDEX($E:$E,ROW()-1)),"")</f>
        <v/>
      </c>
      <c r="O301">
        <v>194</v>
      </c>
      <c r="P301" s="3">
        <v>9.8303090000000006E-3</v>
      </c>
    </row>
    <row r="302" spans="1:16" x14ac:dyDescent="0.35">
      <c r="A302">
        <v>3</v>
      </c>
      <c r="B302">
        <v>100</v>
      </c>
      <c r="C302">
        <v>500</v>
      </c>
      <c r="D302">
        <v>2</v>
      </c>
      <c r="E302">
        <v>19985.270820000002</v>
      </c>
      <c r="F302">
        <v>3200.6836050000002</v>
      </c>
      <c r="G302">
        <v>6410.0405719999999</v>
      </c>
      <c r="H302">
        <v>6475.8342149999999</v>
      </c>
      <c r="I302">
        <v>2274.7668520000002</v>
      </c>
      <c r="J302">
        <v>582.49031109999999</v>
      </c>
      <c r="K302">
        <v>1041.4552650000001</v>
      </c>
      <c r="L302">
        <v>5</v>
      </c>
      <c r="M302" s="3">
        <v>0.248690789</v>
      </c>
      <c r="N302" s="3" t="str" cm="1">
        <f t="array" ref="N302">IF($D302=3,(INDEX($E:$E,ROW()-2)+INDEX($E:$E,ROW()-1)-$E302)/(INDEX($E:$E,ROW()-2)+INDEX($E:$E,ROW()-1)),"")</f>
        <v/>
      </c>
      <c r="O302">
        <v>63</v>
      </c>
      <c r="P302" s="3">
        <v>8.6098289999999994E-3</v>
      </c>
    </row>
    <row r="303" spans="1:16" x14ac:dyDescent="0.35">
      <c r="A303">
        <v>3</v>
      </c>
      <c r="B303">
        <v>100</v>
      </c>
      <c r="C303">
        <v>500</v>
      </c>
      <c r="D303">
        <v>3</v>
      </c>
      <c r="E303">
        <v>28066.074049999999</v>
      </c>
      <c r="F303">
        <v>4738.6130910000002</v>
      </c>
      <c r="G303">
        <v>7973.55267</v>
      </c>
      <c r="H303">
        <v>8119.2213439999996</v>
      </c>
      <c r="I303">
        <v>5422.8364549999997</v>
      </c>
      <c r="J303">
        <v>582.49031109999999</v>
      </c>
      <c r="K303">
        <v>1229.3601759999999</v>
      </c>
      <c r="L303">
        <v>7</v>
      </c>
      <c r="M303" s="3">
        <v>0.31180161499999998</v>
      </c>
      <c r="N303" s="3" cm="1">
        <f t="array" ref="N303">IF($D303=3,(INDEX($E:$E,ROW()-2)+INDEX($E:$E,ROW()-1)-$E303)/(INDEX($E:$E,ROW()-2)+INDEX($E:$E,ROW()-1)),"")</f>
        <v>0.2978959777868283</v>
      </c>
      <c r="O303">
        <v>282</v>
      </c>
      <c r="P303" s="3">
        <v>9.7615949999999996E-3</v>
      </c>
    </row>
    <row r="304" spans="1:16" x14ac:dyDescent="0.35">
      <c r="A304">
        <v>3</v>
      </c>
      <c r="B304">
        <v>100</v>
      </c>
      <c r="C304">
        <v>500</v>
      </c>
      <c r="D304">
        <v>1</v>
      </c>
      <c r="E304">
        <v>21166.563549999999</v>
      </c>
      <c r="F304">
        <v>4340.1121009999997</v>
      </c>
      <c r="G304">
        <v>6399.8573539999998</v>
      </c>
      <c r="H304">
        <v>6466.6451440000001</v>
      </c>
      <c r="I304">
        <v>2323.5009519999999</v>
      </c>
      <c r="J304">
        <v>582.49031109999999</v>
      </c>
      <c r="K304">
        <v>1053.9576830000001</v>
      </c>
      <c r="L304">
        <v>5</v>
      </c>
      <c r="M304" s="3">
        <v>0.248337903</v>
      </c>
      <c r="N304" s="3" t="str" cm="1">
        <f t="array" ref="N304">IF($D304=3,(INDEX($E:$E,ROW()-2)+INDEX($E:$E,ROW()-1)-$E304)/(INDEX($E:$E,ROW()-2)+INDEX($E:$E,ROW()-1)),"")</f>
        <v/>
      </c>
      <c r="O304">
        <v>71</v>
      </c>
      <c r="P304" s="3">
        <v>6.5327500000000004E-3</v>
      </c>
    </row>
    <row r="305" spans="1:16" x14ac:dyDescent="0.35">
      <c r="A305">
        <v>3</v>
      </c>
      <c r="B305">
        <v>100</v>
      </c>
      <c r="C305">
        <v>500</v>
      </c>
      <c r="D305">
        <v>2</v>
      </c>
      <c r="E305">
        <v>21158.520400000001</v>
      </c>
      <c r="F305">
        <v>3610.2747169999998</v>
      </c>
      <c r="G305">
        <v>6951.1971970000004</v>
      </c>
      <c r="H305">
        <v>7006.125755</v>
      </c>
      <c r="I305">
        <v>2066.4504139999999</v>
      </c>
      <c r="J305">
        <v>582.49031109999999</v>
      </c>
      <c r="K305">
        <v>941.9820082</v>
      </c>
      <c r="L305">
        <v>4</v>
      </c>
      <c r="M305" s="3">
        <v>0.26905551999999999</v>
      </c>
      <c r="N305" s="3" t="str" cm="1">
        <f t="array" ref="N305">IF($D305=3,(INDEX($E:$E,ROW()-2)+INDEX($E:$E,ROW()-1)-$E305)/(INDEX($E:$E,ROW()-2)+INDEX($E:$E,ROW()-1)),"")</f>
        <v/>
      </c>
      <c r="O305">
        <v>63</v>
      </c>
      <c r="P305" s="3">
        <v>9.4839929999999996E-3</v>
      </c>
    </row>
    <row r="306" spans="1:16" x14ac:dyDescent="0.35">
      <c r="A306">
        <v>3</v>
      </c>
      <c r="B306">
        <v>100</v>
      </c>
      <c r="C306">
        <v>500</v>
      </c>
      <c r="D306">
        <v>3</v>
      </c>
      <c r="E306">
        <v>29739.195640000002</v>
      </c>
      <c r="F306">
        <v>5122.822674</v>
      </c>
      <c r="G306">
        <v>9117.0794160000005</v>
      </c>
      <c r="H306">
        <v>9211.6716919999999</v>
      </c>
      <c r="I306">
        <v>4648.2961160000004</v>
      </c>
      <c r="J306">
        <v>582.49031109999999</v>
      </c>
      <c r="K306">
        <v>1056.8354360000001</v>
      </c>
      <c r="L306">
        <v>5</v>
      </c>
      <c r="M306" s="3">
        <v>0.353754872</v>
      </c>
      <c r="N306" s="3" cm="1">
        <f t="array" ref="N306">IF($D306=3,(INDEX($E:$E,ROW()-2)+INDEX($E:$E,ROW()-1)-$E306)/(INDEX($E:$E,ROW()-2)+INDEX($E:$E,ROW()-1)),"")</f>
        <v>0.29736239448144081</v>
      </c>
      <c r="O306">
        <v>157</v>
      </c>
      <c r="P306" s="3">
        <v>6.1541920000000002E-3</v>
      </c>
    </row>
    <row r="307" spans="1:16" x14ac:dyDescent="0.35">
      <c r="A307">
        <v>3</v>
      </c>
      <c r="B307">
        <v>100</v>
      </c>
      <c r="C307">
        <v>500</v>
      </c>
      <c r="D307">
        <v>1</v>
      </c>
      <c r="E307">
        <v>22952.799620000002</v>
      </c>
      <c r="F307">
        <v>4590.1097159999999</v>
      </c>
      <c r="G307">
        <v>7557.6612940000005</v>
      </c>
      <c r="H307">
        <v>7594.7356719999998</v>
      </c>
      <c r="I307">
        <v>1806.6343959999999</v>
      </c>
      <c r="J307">
        <v>582.49031109999999</v>
      </c>
      <c r="K307">
        <v>821.16823060000002</v>
      </c>
      <c r="L307">
        <v>3</v>
      </c>
      <c r="M307" s="3">
        <v>0.291659846</v>
      </c>
      <c r="N307" s="3" t="str" cm="1">
        <f t="array" ref="N307">IF($D307=3,(INDEX($E:$E,ROW()-2)+INDEX($E:$E,ROW()-1)-$E307)/(INDEX($E:$E,ROW()-2)+INDEX($E:$E,ROW()-1)),"")</f>
        <v/>
      </c>
      <c r="O307">
        <v>53</v>
      </c>
      <c r="P307" s="3">
        <v>3.8056959999999999E-3</v>
      </c>
    </row>
    <row r="308" spans="1:16" x14ac:dyDescent="0.35">
      <c r="A308">
        <v>3</v>
      </c>
      <c r="B308">
        <v>100</v>
      </c>
      <c r="C308">
        <v>500</v>
      </c>
      <c r="D308">
        <v>2</v>
      </c>
      <c r="E308">
        <v>22828.951410000001</v>
      </c>
      <c r="F308">
        <v>4519.9144470000001</v>
      </c>
      <c r="G308">
        <v>7534.8379949999999</v>
      </c>
      <c r="H308">
        <v>7565.3246879999997</v>
      </c>
      <c r="I308">
        <v>1805.2153929999999</v>
      </c>
      <c r="J308">
        <v>582.49031109999999</v>
      </c>
      <c r="K308">
        <v>821.16857419999997</v>
      </c>
      <c r="L308">
        <v>3</v>
      </c>
      <c r="M308" s="3">
        <v>0.29053037900000001</v>
      </c>
      <c r="N308" s="3" t="str" cm="1">
        <f t="array" ref="N308">IF($D308=3,(INDEX($E:$E,ROW()-2)+INDEX($E:$E,ROW()-1)-$E308)/(INDEX($E:$E,ROW()-2)+INDEX($E:$E,ROW()-1)),"")</f>
        <v/>
      </c>
      <c r="O308">
        <v>68</v>
      </c>
      <c r="P308" s="3">
        <v>1.263445E-3</v>
      </c>
    </row>
    <row r="309" spans="1:16" x14ac:dyDescent="0.35">
      <c r="A309">
        <v>3</v>
      </c>
      <c r="B309">
        <v>100</v>
      </c>
      <c r="C309">
        <v>500</v>
      </c>
      <c r="D309">
        <v>3</v>
      </c>
      <c r="E309">
        <v>32592.288550000001</v>
      </c>
      <c r="F309">
        <v>5845.2692040000002</v>
      </c>
      <c r="G309">
        <v>10840.523010000001</v>
      </c>
      <c r="H309">
        <v>10889.779329999999</v>
      </c>
      <c r="I309">
        <v>3612.92868</v>
      </c>
      <c r="J309">
        <v>582.49031109999999</v>
      </c>
      <c r="K309">
        <v>821.29802040000004</v>
      </c>
      <c r="L309">
        <v>3</v>
      </c>
      <c r="M309" s="3">
        <v>0.41819906600000001</v>
      </c>
      <c r="N309" s="3" cm="1">
        <f t="array" ref="N309">IF($D309=3,(INDEX($E:$E,ROW()-2)+INDEX($E:$E,ROW()-1)-$E309)/(INDEX($E:$E,ROW()-2)+INDEX($E:$E,ROW()-1)),"")</f>
        <v>0.28809432106162058</v>
      </c>
      <c r="O309">
        <v>207</v>
      </c>
      <c r="P309" s="3">
        <v>4.8343290000000001E-3</v>
      </c>
    </row>
    <row r="310" spans="1:16" x14ac:dyDescent="0.35">
      <c r="A310">
        <v>3</v>
      </c>
      <c r="B310">
        <v>100</v>
      </c>
      <c r="C310">
        <v>1000</v>
      </c>
      <c r="D310">
        <v>1</v>
      </c>
      <c r="E310">
        <v>22056.122950000001</v>
      </c>
      <c r="F310">
        <v>3739.6568889999999</v>
      </c>
      <c r="G310">
        <v>7531.3529859999999</v>
      </c>
      <c r="H310">
        <v>7574.2370019999998</v>
      </c>
      <c r="I310">
        <v>1807.1595150000001</v>
      </c>
      <c r="J310">
        <v>582.49031109999999</v>
      </c>
      <c r="K310">
        <v>821.22624289999999</v>
      </c>
      <c r="L310">
        <v>3</v>
      </c>
      <c r="M310" s="3">
        <v>0.29087263800000002</v>
      </c>
      <c r="N310" s="3" t="str" cm="1">
        <f t="array" ref="N310">IF($D310=3,(INDEX($E:$E,ROW()-2)+INDEX($E:$E,ROW()-1)-$E310)/(INDEX($E:$E,ROW()-2)+INDEX($E:$E,ROW()-1)),"")</f>
        <v/>
      </c>
      <c r="O310">
        <v>34</v>
      </c>
      <c r="P310" s="3">
        <v>2.5265629999999999E-3</v>
      </c>
    </row>
    <row r="311" spans="1:16" x14ac:dyDescent="0.35">
      <c r="A311">
        <v>3</v>
      </c>
      <c r="B311">
        <v>100</v>
      </c>
      <c r="C311">
        <v>1000</v>
      </c>
      <c r="D311">
        <v>2</v>
      </c>
      <c r="E311">
        <v>21988.692490000001</v>
      </c>
      <c r="F311">
        <v>3785.4308249999999</v>
      </c>
      <c r="G311">
        <v>7473.1894979999997</v>
      </c>
      <c r="H311">
        <v>7521.6230599999999</v>
      </c>
      <c r="I311">
        <v>1805.3114</v>
      </c>
      <c r="J311">
        <v>582.49031109999999</v>
      </c>
      <c r="K311">
        <v>820.64739699999996</v>
      </c>
      <c r="L311">
        <v>3</v>
      </c>
      <c r="M311" s="3">
        <v>0.28885211</v>
      </c>
      <c r="N311" s="3" t="str" cm="1">
        <f t="array" ref="N311">IF($D311=3,(INDEX($E:$E,ROW()-2)+INDEX($E:$E,ROW()-1)-$E311)/(INDEX($E:$E,ROW()-2)+INDEX($E:$E,ROW()-1)),"")</f>
        <v/>
      </c>
      <c r="O311">
        <v>57</v>
      </c>
      <c r="P311" s="3">
        <v>8.4480760000000005E-3</v>
      </c>
    </row>
    <row r="312" spans="1:16" x14ac:dyDescent="0.35">
      <c r="A312">
        <v>3</v>
      </c>
      <c r="B312">
        <v>100</v>
      </c>
      <c r="C312">
        <v>1000</v>
      </c>
      <c r="D312">
        <v>3</v>
      </c>
      <c r="E312">
        <v>30668.11089</v>
      </c>
      <c r="F312">
        <v>4091.8086389999999</v>
      </c>
      <c r="G312">
        <v>10750.990599999999</v>
      </c>
      <c r="H312">
        <v>10813.73287</v>
      </c>
      <c r="I312">
        <v>3609.517879</v>
      </c>
      <c r="J312">
        <v>582.49031109999999</v>
      </c>
      <c r="K312">
        <v>819.57059819999995</v>
      </c>
      <c r="L312">
        <v>3</v>
      </c>
      <c r="M312" s="3">
        <v>0.41527866099999999</v>
      </c>
      <c r="N312" s="3" cm="1">
        <f t="array" ref="N312">IF($D312=3,(INDEX($E:$E,ROW()-2)+INDEX($E:$E,ROW()-1)-$E312)/(INDEX($E:$E,ROW()-2)+INDEX($E:$E,ROW()-1)),"")</f>
        <v>0.30370667730966894</v>
      </c>
      <c r="O312">
        <v>121</v>
      </c>
      <c r="P312" s="3">
        <v>4.4651439999999999E-3</v>
      </c>
    </row>
    <row r="313" spans="1:16" x14ac:dyDescent="0.35">
      <c r="A313">
        <v>3</v>
      </c>
      <c r="B313">
        <v>100</v>
      </c>
      <c r="C313">
        <v>1000</v>
      </c>
      <c r="D313">
        <v>1</v>
      </c>
      <c r="E313">
        <v>23365.428960000001</v>
      </c>
      <c r="F313">
        <v>4966.6239820000001</v>
      </c>
      <c r="G313">
        <v>7574.8703379999997</v>
      </c>
      <c r="H313">
        <v>7612.7157230000003</v>
      </c>
      <c r="I313">
        <v>1807.8142620000001</v>
      </c>
      <c r="J313">
        <v>582.49031109999999</v>
      </c>
      <c r="K313">
        <v>820.91434300000003</v>
      </c>
      <c r="L313">
        <v>3</v>
      </c>
      <c r="M313" s="3">
        <v>0.29235033199999999</v>
      </c>
      <c r="N313" s="3" t="str" cm="1">
        <f t="array" ref="N313">IF($D313=3,(INDEX($E:$E,ROW()-2)+INDEX($E:$E,ROW()-1)-$E313)/(INDEX($E:$E,ROW()-2)+INDEX($E:$E,ROW()-1)),"")</f>
        <v/>
      </c>
      <c r="O313">
        <v>28</v>
      </c>
      <c r="P313" s="3">
        <v>9.1908839999999999E-3</v>
      </c>
    </row>
    <row r="314" spans="1:16" x14ac:dyDescent="0.35">
      <c r="A314">
        <v>3</v>
      </c>
      <c r="B314">
        <v>100</v>
      </c>
      <c r="C314">
        <v>1000</v>
      </c>
      <c r="D314">
        <v>2</v>
      </c>
      <c r="E314">
        <v>23334.393169999999</v>
      </c>
      <c r="F314">
        <v>5023.7620649999999</v>
      </c>
      <c r="G314">
        <v>7530.0133219999998</v>
      </c>
      <c r="H314">
        <v>7572.1505459999998</v>
      </c>
      <c r="I314">
        <v>1805.0150229999999</v>
      </c>
      <c r="J314">
        <v>582.49031109999999</v>
      </c>
      <c r="K314">
        <v>820.96190009999998</v>
      </c>
      <c r="L314">
        <v>3</v>
      </c>
      <c r="M314" s="3">
        <v>0.290792512</v>
      </c>
      <c r="N314" s="3" t="str" cm="1">
        <f t="array" ref="N314">IF($D314=3,(INDEX($E:$E,ROW()-2)+INDEX($E:$E,ROW()-1)-$E314)/(INDEX($E:$E,ROW()-2)+INDEX($E:$E,ROW()-1)),"")</f>
        <v/>
      </c>
      <c r="O314">
        <v>29</v>
      </c>
      <c r="P314" s="3">
        <v>9.6473419999999997E-3</v>
      </c>
    </row>
    <row r="315" spans="1:16" x14ac:dyDescent="0.35">
      <c r="A315">
        <v>3</v>
      </c>
      <c r="B315">
        <v>100</v>
      </c>
      <c r="C315">
        <v>1000</v>
      </c>
      <c r="D315">
        <v>3</v>
      </c>
      <c r="E315">
        <v>32400.738369999999</v>
      </c>
      <c r="F315">
        <v>5761.6156810000002</v>
      </c>
      <c r="G315">
        <v>10782.94743</v>
      </c>
      <c r="H315">
        <v>10839.149369999999</v>
      </c>
      <c r="I315">
        <v>3613.3668910000001</v>
      </c>
      <c r="J315">
        <v>582.49031109999999</v>
      </c>
      <c r="K315">
        <v>821.16868750000003</v>
      </c>
      <c r="L315">
        <v>3</v>
      </c>
      <c r="M315" s="3">
        <v>0.41625472899999999</v>
      </c>
      <c r="N315" s="3" cm="1">
        <f t="array" ref="N315">IF($D315=3,(INDEX($E:$E,ROW()-2)+INDEX($E:$E,ROW()-1)-$E315)/(INDEX($E:$E,ROW()-2)+INDEX($E:$E,ROW()-1)),"")</f>
        <v>0.30619139662234945</v>
      </c>
      <c r="O315">
        <v>54</v>
      </c>
      <c r="P315" s="3">
        <v>7.3968469999999998E-3</v>
      </c>
    </row>
    <row r="316" spans="1:16" x14ac:dyDescent="0.35">
      <c r="A316">
        <v>3</v>
      </c>
      <c r="B316">
        <v>100</v>
      </c>
      <c r="C316">
        <v>1000</v>
      </c>
      <c r="D316">
        <v>1</v>
      </c>
      <c r="E316">
        <v>25365.359810000002</v>
      </c>
      <c r="F316">
        <v>4553.0308340000001</v>
      </c>
      <c r="G316">
        <v>9043.2252239999998</v>
      </c>
      <c r="H316">
        <v>9043.2252239999998</v>
      </c>
      <c r="I316">
        <v>1473.5015519999999</v>
      </c>
      <c r="J316">
        <v>582.49031109999999</v>
      </c>
      <c r="K316">
        <v>669.88666539999997</v>
      </c>
      <c r="L316">
        <v>2</v>
      </c>
      <c r="M316" s="3">
        <v>0.34728604000000002</v>
      </c>
      <c r="N316" s="3" t="str" cm="1">
        <f t="array" ref="N316">IF($D316=3,(INDEX($E:$E,ROW()-2)+INDEX($E:$E,ROW()-1)-$E316)/(INDEX($E:$E,ROW()-2)+INDEX($E:$E,ROW()-1)),"")</f>
        <v/>
      </c>
      <c r="O316">
        <v>85</v>
      </c>
      <c r="P316" s="3">
        <v>1.3296390000000001E-3</v>
      </c>
    </row>
    <row r="317" spans="1:16" x14ac:dyDescent="0.35">
      <c r="A317">
        <v>3</v>
      </c>
      <c r="B317">
        <v>100</v>
      </c>
      <c r="C317">
        <v>1000</v>
      </c>
      <c r="D317">
        <v>2</v>
      </c>
      <c r="E317">
        <v>25522.220959999999</v>
      </c>
      <c r="F317">
        <v>6522.621725</v>
      </c>
      <c r="G317">
        <v>7890.0123139999996</v>
      </c>
      <c r="H317">
        <v>7900.3200779999997</v>
      </c>
      <c r="I317">
        <v>1805.419406</v>
      </c>
      <c r="J317">
        <v>582.49031109999999</v>
      </c>
      <c r="K317">
        <v>821.35712760000001</v>
      </c>
      <c r="L317">
        <v>3</v>
      </c>
      <c r="M317" s="3">
        <v>0.30339517199999999</v>
      </c>
      <c r="N317" s="3" t="str" cm="1">
        <f t="array" ref="N317">IF($D317=3,(INDEX($E:$E,ROW()-2)+INDEX($E:$E,ROW()-1)-$E317)/(INDEX($E:$E,ROW()-2)+INDEX($E:$E,ROW()-1)),"")</f>
        <v/>
      </c>
      <c r="O317">
        <v>99</v>
      </c>
      <c r="P317" s="3">
        <v>5.5133100000000004E-3</v>
      </c>
    </row>
    <row r="318" spans="1:16" x14ac:dyDescent="0.35">
      <c r="A318">
        <v>3</v>
      </c>
      <c r="B318">
        <v>100</v>
      </c>
      <c r="C318">
        <v>1000</v>
      </c>
      <c r="D318">
        <v>3</v>
      </c>
      <c r="E318">
        <v>35735.108840000001</v>
      </c>
      <c r="F318">
        <v>7070.5468369999999</v>
      </c>
      <c r="G318">
        <v>11830.90681</v>
      </c>
      <c r="H318">
        <v>11830.90681</v>
      </c>
      <c r="I318">
        <v>3602.9443470000001</v>
      </c>
      <c r="J318">
        <v>582.49031109999999</v>
      </c>
      <c r="K318">
        <v>817.31371869999998</v>
      </c>
      <c r="L318">
        <v>3</v>
      </c>
      <c r="M318" s="3">
        <v>0.45434108699999998</v>
      </c>
      <c r="N318" s="3" cm="1">
        <f t="array" ref="N318">IF($D318=3,(INDEX($E:$E,ROW()-2)+INDEX($E:$E,ROW()-1)-$E318)/(INDEX($E:$E,ROW()-2)+INDEX($E:$E,ROW()-1)),"")</f>
        <v>0.29776365275617328</v>
      </c>
      <c r="O318">
        <v>168</v>
      </c>
      <c r="P318" s="3">
        <v>6.8456319999999999E-3</v>
      </c>
    </row>
    <row r="319" spans="1:16" x14ac:dyDescent="0.35">
      <c r="A319">
        <v>3</v>
      </c>
      <c r="B319">
        <v>100</v>
      </c>
      <c r="C319">
        <v>2000</v>
      </c>
      <c r="D319">
        <v>1</v>
      </c>
      <c r="E319">
        <v>25024.202700000002</v>
      </c>
      <c r="F319">
        <v>5008.771041</v>
      </c>
      <c r="G319">
        <v>8651.6760979999999</v>
      </c>
      <c r="H319">
        <v>8679.9520159999993</v>
      </c>
      <c r="I319">
        <v>1443.6632959999999</v>
      </c>
      <c r="J319">
        <v>582.49031109999999</v>
      </c>
      <c r="K319">
        <v>657.64993379999999</v>
      </c>
      <c r="L319">
        <v>2</v>
      </c>
      <c r="M319" s="3">
        <v>0.33333529699999997</v>
      </c>
      <c r="N319" s="3" t="str" cm="1">
        <f t="array" ref="N319">IF($D319=3,(INDEX($E:$E,ROW()-2)+INDEX($E:$E,ROW()-1)-$E319)/(INDEX($E:$E,ROW()-2)+INDEX($E:$E,ROW()-1)),"")</f>
        <v/>
      </c>
      <c r="O319">
        <v>28</v>
      </c>
      <c r="P319" s="3">
        <v>7.3625180000000002E-3</v>
      </c>
    </row>
    <row r="320" spans="1:16" x14ac:dyDescent="0.35">
      <c r="A320">
        <v>3</v>
      </c>
      <c r="B320">
        <v>100</v>
      </c>
      <c r="C320">
        <v>2000</v>
      </c>
      <c r="D320">
        <v>2</v>
      </c>
      <c r="E320">
        <v>25091.71787</v>
      </c>
      <c r="F320">
        <v>4970.7606409999999</v>
      </c>
      <c r="G320">
        <v>8686.5676039999998</v>
      </c>
      <c r="H320">
        <v>8712.4200020000007</v>
      </c>
      <c r="I320">
        <v>1469.9295890000001</v>
      </c>
      <c r="J320">
        <v>582.49031109999999</v>
      </c>
      <c r="K320">
        <v>669.54972359999999</v>
      </c>
      <c r="L320">
        <v>2</v>
      </c>
      <c r="M320" s="3">
        <v>0.33458216099999999</v>
      </c>
      <c r="N320" s="3" t="str" cm="1">
        <f t="array" ref="N320">IF($D320=3,(INDEX($E:$E,ROW()-2)+INDEX($E:$E,ROW()-1)-$E320)/(INDEX($E:$E,ROW()-2)+INDEX($E:$E,ROW()-1)),"")</f>
        <v/>
      </c>
      <c r="O320">
        <v>13</v>
      </c>
      <c r="P320" s="3">
        <v>3.7057420000000002E-3</v>
      </c>
    </row>
    <row r="321" spans="1:16" x14ac:dyDescent="0.35">
      <c r="A321">
        <v>3</v>
      </c>
      <c r="B321">
        <v>100</v>
      </c>
      <c r="C321">
        <v>2000</v>
      </c>
      <c r="D321">
        <v>3</v>
      </c>
      <c r="E321">
        <v>34347.296170000001</v>
      </c>
      <c r="F321">
        <v>5393.1144469999999</v>
      </c>
      <c r="G321">
        <v>12362.25222</v>
      </c>
      <c r="H321">
        <v>12401.745699999999</v>
      </c>
      <c r="I321">
        <v>2938.3185990000002</v>
      </c>
      <c r="J321">
        <v>582.49031109999999</v>
      </c>
      <c r="K321">
        <v>669.37489149999999</v>
      </c>
      <c r="L321">
        <v>2</v>
      </c>
      <c r="M321" s="3">
        <v>0.47626295299999999</v>
      </c>
      <c r="N321" s="3" cm="1">
        <f t="array" ref="N321">IF($D321=3,(INDEX($E:$E,ROW()-2)+INDEX($E:$E,ROW()-1)-$E321)/(INDEX($E:$E,ROW()-2)+INDEX($E:$E,ROW()-1)),"")</f>
        <v>0.31464301604467165</v>
      </c>
      <c r="O321">
        <v>269</v>
      </c>
      <c r="P321" s="3">
        <v>8.8900379999999994E-3</v>
      </c>
    </row>
    <row r="322" spans="1:16" x14ac:dyDescent="0.35">
      <c r="A322">
        <v>3</v>
      </c>
      <c r="B322">
        <v>100</v>
      </c>
      <c r="C322">
        <v>2000</v>
      </c>
      <c r="D322">
        <v>1</v>
      </c>
      <c r="E322">
        <v>26567.812000000002</v>
      </c>
      <c r="F322">
        <v>6255.9955550000004</v>
      </c>
      <c r="G322">
        <v>8784.4186140000002</v>
      </c>
      <c r="H322">
        <v>8801.7367149999991</v>
      </c>
      <c r="I322">
        <v>1473.5400749999999</v>
      </c>
      <c r="J322">
        <v>582.49031109999999</v>
      </c>
      <c r="K322">
        <v>669.63072599999998</v>
      </c>
      <c r="L322">
        <v>2</v>
      </c>
      <c r="M322" s="3">
        <v>0.33801218199999999</v>
      </c>
      <c r="N322" s="3" t="str" cm="1">
        <f t="array" ref="N322">IF($D322=3,(INDEX($E:$E,ROW()-2)+INDEX($E:$E,ROW()-1)-$E322)/(INDEX($E:$E,ROW()-2)+INDEX($E:$E,ROW()-1)),"")</f>
        <v/>
      </c>
      <c r="O322">
        <v>121</v>
      </c>
      <c r="P322" s="3">
        <v>4.3783140000000003E-3</v>
      </c>
    </row>
    <row r="323" spans="1:16" x14ac:dyDescent="0.35">
      <c r="A323">
        <v>3</v>
      </c>
      <c r="B323">
        <v>100</v>
      </c>
      <c r="C323">
        <v>2000</v>
      </c>
      <c r="D323">
        <v>2</v>
      </c>
      <c r="E323">
        <v>26760.120749999998</v>
      </c>
      <c r="F323">
        <v>3814.0166509999999</v>
      </c>
      <c r="G323">
        <v>10418.48698</v>
      </c>
      <c r="H323">
        <v>10427.907709999999</v>
      </c>
      <c r="I323">
        <v>1042.903951</v>
      </c>
      <c r="J323">
        <v>582.49031109999999</v>
      </c>
      <c r="K323">
        <v>474.31515150000001</v>
      </c>
      <c r="L323">
        <v>1</v>
      </c>
      <c r="M323" s="3">
        <v>0.400461858</v>
      </c>
      <c r="N323" s="3" t="str" cm="1">
        <f t="array" ref="N323">IF($D323=3,(INDEX($E:$E,ROW()-2)+INDEX($E:$E,ROW()-1)-$E323)/(INDEX($E:$E,ROW()-2)+INDEX($E:$E,ROW()-1)),"")</f>
        <v/>
      </c>
      <c r="O323">
        <v>14</v>
      </c>
      <c r="P323" s="3">
        <v>4.4311439999999997E-3</v>
      </c>
    </row>
    <row r="324" spans="1:16" x14ac:dyDescent="0.35">
      <c r="A324">
        <v>3</v>
      </c>
      <c r="B324">
        <v>100</v>
      </c>
      <c r="C324">
        <v>2000</v>
      </c>
      <c r="D324">
        <v>3</v>
      </c>
      <c r="E324">
        <v>36742.417609999997</v>
      </c>
      <c r="F324">
        <v>7813.8409590000001</v>
      </c>
      <c r="G324">
        <v>12379.948189999999</v>
      </c>
      <c r="H324">
        <v>12418.550670000001</v>
      </c>
      <c r="I324">
        <v>2889.8664290000002</v>
      </c>
      <c r="J324">
        <v>582.49031109999999</v>
      </c>
      <c r="K324">
        <v>657.7210536</v>
      </c>
      <c r="L324">
        <v>2</v>
      </c>
      <c r="M324" s="3">
        <v>0.47690831299999997</v>
      </c>
      <c r="N324" s="3" cm="1">
        <f t="array" ref="N324">IF($D324=3,(INDEX($E:$E,ROW()-2)+INDEX($E:$E,ROW()-1)-$E324)/(INDEX($E:$E,ROW()-2)+INDEX($E:$E,ROW()-1)),"")</f>
        <v>0.31100990202925133</v>
      </c>
      <c r="O324">
        <v>63</v>
      </c>
      <c r="P324" s="3">
        <v>9.2881590000000007E-3</v>
      </c>
    </row>
    <row r="325" spans="1:16" x14ac:dyDescent="0.35">
      <c r="A325">
        <v>3</v>
      </c>
      <c r="B325">
        <v>100</v>
      </c>
      <c r="C325">
        <v>2000</v>
      </c>
      <c r="D325">
        <v>1</v>
      </c>
      <c r="E325">
        <v>28972.10341</v>
      </c>
      <c r="F325">
        <v>6149.1627090000002</v>
      </c>
      <c r="G325">
        <v>10355.020109999999</v>
      </c>
      <c r="H325">
        <v>10366.3117</v>
      </c>
      <c r="I325">
        <v>1044.454367</v>
      </c>
      <c r="J325">
        <v>582.49031109999999</v>
      </c>
      <c r="K325">
        <v>474.66422189999997</v>
      </c>
      <c r="L325">
        <v>1</v>
      </c>
      <c r="M325" s="3">
        <v>0.39809639299999999</v>
      </c>
      <c r="N325" s="3" t="str" cm="1">
        <f t="array" ref="N325">IF($D325=3,(INDEX($E:$E,ROW()-2)+INDEX($E:$E,ROW()-1)-$E325)/(INDEX($E:$E,ROW()-2)+INDEX($E:$E,ROW()-1)),"")</f>
        <v/>
      </c>
      <c r="O325">
        <v>78</v>
      </c>
      <c r="P325" s="3">
        <v>6.7113340000000002E-3</v>
      </c>
    </row>
    <row r="326" spans="1:16" x14ac:dyDescent="0.35">
      <c r="A326">
        <v>3</v>
      </c>
      <c r="B326">
        <v>100</v>
      </c>
      <c r="C326">
        <v>2000</v>
      </c>
      <c r="D326">
        <v>2</v>
      </c>
      <c r="E326">
        <v>29027.60901</v>
      </c>
      <c r="F326">
        <v>6081.538364</v>
      </c>
      <c r="G326">
        <v>10418.48682</v>
      </c>
      <c r="H326">
        <v>10427.90754</v>
      </c>
      <c r="I326">
        <v>1042.8928539999999</v>
      </c>
      <c r="J326">
        <v>582.49031109999999</v>
      </c>
      <c r="K326">
        <v>474.29312329999999</v>
      </c>
      <c r="L326">
        <v>1</v>
      </c>
      <c r="M326" s="3">
        <v>0.400461858</v>
      </c>
      <c r="N326" s="3" t="str" cm="1">
        <f t="array" ref="N326">IF($D326=3,(INDEX($E:$E,ROW()-2)+INDEX($E:$E,ROW()-1)-$E326)/(INDEX($E:$E,ROW()-2)+INDEX($E:$E,ROW()-1)),"")</f>
        <v/>
      </c>
      <c r="O326">
        <v>64</v>
      </c>
      <c r="P326" s="3">
        <v>7.0552039999999998E-3</v>
      </c>
    </row>
    <row r="327" spans="1:16" x14ac:dyDescent="0.35">
      <c r="A327">
        <v>3</v>
      </c>
      <c r="B327">
        <v>100</v>
      </c>
      <c r="C327">
        <v>2000</v>
      </c>
      <c r="D327">
        <v>3</v>
      </c>
      <c r="E327">
        <v>40147.884660000003</v>
      </c>
      <c r="F327">
        <v>9900.2650639999993</v>
      </c>
      <c r="G327">
        <v>13025.960230000001</v>
      </c>
      <c r="H327">
        <v>13025.960230000001</v>
      </c>
      <c r="I327">
        <v>2943.3376109999999</v>
      </c>
      <c r="J327">
        <v>582.49031109999999</v>
      </c>
      <c r="K327">
        <v>669.87122490000002</v>
      </c>
      <c r="L327">
        <v>2</v>
      </c>
      <c r="M327" s="3">
        <v>0.500234599</v>
      </c>
      <c r="N327" s="3" cm="1">
        <f t="array" ref="N327">IF($D327=3,(INDEX($E:$E,ROW()-2)+INDEX($E:$E,ROW()-1)-$E327)/(INDEX($E:$E,ROW()-2)+INDEX($E:$E,ROW()-1)),"")</f>
        <v>0.30779165990906121</v>
      </c>
      <c r="O327">
        <v>114</v>
      </c>
      <c r="P327" s="3">
        <v>1.638315E-3</v>
      </c>
    </row>
    <row r="328" spans="1:16" x14ac:dyDescent="0.35">
      <c r="A328">
        <v>4</v>
      </c>
      <c r="B328">
        <v>10</v>
      </c>
      <c r="C328">
        <v>500</v>
      </c>
      <c r="D328">
        <v>1</v>
      </c>
      <c r="E328">
        <v>20075.38263</v>
      </c>
      <c r="F328">
        <v>3207.075108</v>
      </c>
      <c r="G328">
        <v>7456.5222199999998</v>
      </c>
      <c r="H328">
        <v>5363.560536</v>
      </c>
      <c r="I328">
        <v>2372.3386489999998</v>
      </c>
      <c r="J328">
        <v>606.80188980000003</v>
      </c>
      <c r="K328">
        <v>1069.084231</v>
      </c>
      <c r="L328">
        <v>5</v>
      </c>
      <c r="M328" s="3">
        <v>0.813870608</v>
      </c>
      <c r="N328" s="3" t="str" cm="1">
        <f t="array" ref="N328">IF($D328=3,(INDEX($E:$E,ROW()-2)+INDEX($E:$E,ROW()-1)-$E328)/(INDEX($E:$E,ROW()-2)+INDEX($E:$E,ROW()-1)),"")</f>
        <v/>
      </c>
      <c r="O328">
        <v>32</v>
      </c>
      <c r="P328" s="3">
        <v>7.1699930000000004E-3</v>
      </c>
    </row>
    <row r="329" spans="1:16" x14ac:dyDescent="0.35">
      <c r="A329">
        <v>4</v>
      </c>
      <c r="B329">
        <v>10</v>
      </c>
      <c r="C329">
        <v>500</v>
      </c>
      <c r="D329">
        <v>2</v>
      </c>
      <c r="E329">
        <v>19907.705580000002</v>
      </c>
      <c r="F329">
        <v>3139.1146960000001</v>
      </c>
      <c r="G329">
        <v>7472.6882999999998</v>
      </c>
      <c r="H329">
        <v>5359.6390259999998</v>
      </c>
      <c r="I329">
        <v>2267.5492810000001</v>
      </c>
      <c r="J329">
        <v>606.80188980000003</v>
      </c>
      <c r="K329">
        <v>1061.9123830000001</v>
      </c>
      <c r="L329">
        <v>5</v>
      </c>
      <c r="M329" s="3">
        <v>0.81327555500000004</v>
      </c>
      <c r="N329" s="3" t="str" cm="1">
        <f t="array" ref="N329">IF($D329=3,(INDEX($E:$E,ROW()-2)+INDEX($E:$E,ROW()-1)-$E329)/(INDEX($E:$E,ROW()-2)+INDEX($E:$E,ROW()-1)),"")</f>
        <v/>
      </c>
      <c r="O329">
        <v>25</v>
      </c>
      <c r="P329" s="3">
        <v>8.3889329999999995E-3</v>
      </c>
    </row>
    <row r="330" spans="1:16" x14ac:dyDescent="0.35">
      <c r="A330">
        <v>4</v>
      </c>
      <c r="B330">
        <v>10</v>
      </c>
      <c r="C330">
        <v>500</v>
      </c>
      <c r="D330">
        <v>3</v>
      </c>
      <c r="E330">
        <v>29050.235509999999</v>
      </c>
      <c r="F330">
        <v>5297.9670569999998</v>
      </c>
      <c r="G330">
        <v>10425.736140000001</v>
      </c>
      <c r="H330">
        <v>5618.4663479999999</v>
      </c>
      <c r="I330">
        <v>5782.874519</v>
      </c>
      <c r="J330">
        <v>606.80188980000003</v>
      </c>
      <c r="K330">
        <v>1318.389557</v>
      </c>
      <c r="L330">
        <v>8</v>
      </c>
      <c r="M330" s="3">
        <v>0.85255020199999998</v>
      </c>
      <c r="N330" s="3" cm="1">
        <f t="array" ref="N330">IF($D330=3,(INDEX($E:$E,ROW()-2)+INDEX($E:$E,ROW()-1)-$E330)/(INDEX($E:$E,ROW()-2)+INDEX($E:$E,ROW()-1)),"")</f>
        <v>0.27343692519642926</v>
      </c>
      <c r="O330">
        <v>22</v>
      </c>
      <c r="P330" s="3">
        <v>7.9979809999999995E-3</v>
      </c>
    </row>
    <row r="331" spans="1:16" x14ac:dyDescent="0.35">
      <c r="A331">
        <v>4</v>
      </c>
      <c r="B331">
        <v>10</v>
      </c>
      <c r="C331">
        <v>500</v>
      </c>
      <c r="D331">
        <v>1</v>
      </c>
      <c r="E331">
        <v>21232.83412</v>
      </c>
      <c r="F331">
        <v>4389.7025519999997</v>
      </c>
      <c r="G331">
        <v>7414.6748109999999</v>
      </c>
      <c r="H331">
        <v>5380.2312199999997</v>
      </c>
      <c r="I331">
        <v>2372.3389189999998</v>
      </c>
      <c r="J331">
        <v>606.80188980000003</v>
      </c>
      <c r="K331">
        <v>1069.0847249999999</v>
      </c>
      <c r="L331">
        <v>5</v>
      </c>
      <c r="M331" s="3">
        <v>0.81640022899999998</v>
      </c>
      <c r="N331" s="3" t="str" cm="1">
        <f t="array" ref="N331">IF($D331=3,(INDEX($E:$E,ROW()-2)+INDEX($E:$E,ROW()-1)-$E331)/(INDEX($E:$E,ROW()-2)+INDEX($E:$E,ROW()-1)),"")</f>
        <v/>
      </c>
      <c r="O331">
        <v>11</v>
      </c>
      <c r="P331" s="3">
        <v>1.748767E-3</v>
      </c>
    </row>
    <row r="332" spans="1:16" x14ac:dyDescent="0.35">
      <c r="A332">
        <v>4</v>
      </c>
      <c r="B332">
        <v>10</v>
      </c>
      <c r="C332">
        <v>500</v>
      </c>
      <c r="D332">
        <v>2</v>
      </c>
      <c r="E332">
        <v>20900.644830000001</v>
      </c>
      <c r="F332">
        <v>4251.7349850000001</v>
      </c>
      <c r="G332">
        <v>7382.0364</v>
      </c>
      <c r="H332">
        <v>5315.2749999999996</v>
      </c>
      <c r="I332">
        <v>2277.9628200000002</v>
      </c>
      <c r="J332">
        <v>606.80188980000003</v>
      </c>
      <c r="K332">
        <v>1066.8337349999999</v>
      </c>
      <c r="L332">
        <v>5</v>
      </c>
      <c r="M332" s="3">
        <v>0.80654372500000004</v>
      </c>
      <c r="N332" s="3" t="str" cm="1">
        <f t="array" ref="N332">IF($D332=3,(INDEX($E:$E,ROW()-2)+INDEX($E:$E,ROW()-1)-$E332)/(INDEX($E:$E,ROW()-2)+INDEX($E:$E,ROW()-1)),"")</f>
        <v/>
      </c>
      <c r="O332">
        <v>32</v>
      </c>
      <c r="P332" s="3">
        <v>1.608338E-3</v>
      </c>
    </row>
    <row r="333" spans="1:16" x14ac:dyDescent="0.35">
      <c r="A333">
        <v>4</v>
      </c>
      <c r="B333">
        <v>10</v>
      </c>
      <c r="C333">
        <v>500</v>
      </c>
      <c r="D333">
        <v>3</v>
      </c>
      <c r="E333">
        <v>31137.349139999998</v>
      </c>
      <c r="F333">
        <v>7439.726971</v>
      </c>
      <c r="G333">
        <v>10346.919900000001</v>
      </c>
      <c r="H333">
        <v>5652.6680660000002</v>
      </c>
      <c r="I333">
        <v>5774.9440359999999</v>
      </c>
      <c r="J333">
        <v>606.80188980000003</v>
      </c>
      <c r="K333">
        <v>1316.28828</v>
      </c>
      <c r="L333">
        <v>8</v>
      </c>
      <c r="M333" s="3">
        <v>0.85773999599999995</v>
      </c>
      <c r="N333" s="3" cm="1">
        <f t="array" ref="N333">IF($D333=3,(INDEX($E:$E,ROW()-2)+INDEX($E:$E,ROW()-1)-$E333)/(INDEX($E:$E,ROW()-2)+INDEX($E:$E,ROW()-1)),"")</f>
        <v>0.26098319160991107</v>
      </c>
      <c r="O333">
        <v>20</v>
      </c>
      <c r="P333" s="3">
        <v>5.4920799999999999E-3</v>
      </c>
    </row>
    <row r="334" spans="1:16" x14ac:dyDescent="0.35">
      <c r="A334">
        <v>4</v>
      </c>
      <c r="B334">
        <v>10</v>
      </c>
      <c r="C334">
        <v>500</v>
      </c>
      <c r="D334">
        <v>1</v>
      </c>
      <c r="E334">
        <v>23622.222330000001</v>
      </c>
      <c r="F334">
        <v>6648.7084720000003</v>
      </c>
      <c r="G334">
        <v>7517.6032189999996</v>
      </c>
      <c r="H334">
        <v>5408.4771650000002</v>
      </c>
      <c r="I334">
        <v>2371.5175899999999</v>
      </c>
      <c r="J334">
        <v>606.80188980000003</v>
      </c>
      <c r="K334">
        <v>1069.1139900000001</v>
      </c>
      <c r="L334">
        <v>5</v>
      </c>
      <c r="M334" s="3">
        <v>0.82068629000000004</v>
      </c>
      <c r="N334" s="3" t="str" cm="1">
        <f t="array" ref="N334">IF($D334=3,(INDEX($E:$E,ROW()-2)+INDEX($E:$E,ROW()-1)-$E334)/(INDEX($E:$E,ROW()-2)+INDEX($E:$E,ROW()-1)),"")</f>
        <v/>
      </c>
      <c r="O334">
        <v>7</v>
      </c>
      <c r="P334" s="3">
        <v>9.1500250000000009E-3</v>
      </c>
    </row>
    <row r="335" spans="1:16" x14ac:dyDescent="0.35">
      <c r="A335">
        <v>4</v>
      </c>
      <c r="B335">
        <v>10</v>
      </c>
      <c r="C335">
        <v>500</v>
      </c>
      <c r="D335">
        <v>2</v>
      </c>
      <c r="E335">
        <v>23042.148529999999</v>
      </c>
      <c r="F335">
        <v>5483.7706120000003</v>
      </c>
      <c r="G335">
        <v>8402.2709309999991</v>
      </c>
      <c r="H335">
        <v>5543.1717360000002</v>
      </c>
      <c r="I335">
        <v>2049.7622999999999</v>
      </c>
      <c r="J335">
        <v>606.80188980000003</v>
      </c>
      <c r="K335">
        <v>956.37105750000001</v>
      </c>
      <c r="L335">
        <v>4</v>
      </c>
      <c r="M335" s="3">
        <v>0.84112494299999996</v>
      </c>
      <c r="N335" s="3" t="str" cm="1">
        <f t="array" ref="N335">IF($D335=3,(INDEX($E:$E,ROW()-2)+INDEX($E:$E,ROW()-1)-$E335)/(INDEX($E:$E,ROW()-2)+INDEX($E:$E,ROW()-1)),"")</f>
        <v/>
      </c>
      <c r="O335">
        <v>19</v>
      </c>
      <c r="P335" s="3">
        <v>5.8390569999999999E-3</v>
      </c>
    </row>
    <row r="336" spans="1:16" x14ac:dyDescent="0.35">
      <c r="A336">
        <v>4</v>
      </c>
      <c r="B336">
        <v>10</v>
      </c>
      <c r="C336">
        <v>500</v>
      </c>
      <c r="D336">
        <v>3</v>
      </c>
      <c r="E336">
        <v>35431.064030000001</v>
      </c>
      <c r="F336">
        <v>10154.975839999999</v>
      </c>
      <c r="G336">
        <v>12064.27399</v>
      </c>
      <c r="H336">
        <v>5930.0389160000004</v>
      </c>
      <c r="I336">
        <v>5432.9305359999998</v>
      </c>
      <c r="J336">
        <v>606.80188980000003</v>
      </c>
      <c r="K336">
        <v>1242.042848</v>
      </c>
      <c r="L336">
        <v>7</v>
      </c>
      <c r="M336" s="3">
        <v>0.89982845199999995</v>
      </c>
      <c r="N336" s="3" cm="1">
        <f t="array" ref="N336">IF($D336=3,(INDEX($E:$E,ROW()-2)+INDEX($E:$E,ROW()-1)-$E336)/(INDEX($E:$E,ROW()-2)+INDEX($E:$E,ROW()-1)),"")</f>
        <v>0.2407255604859985</v>
      </c>
      <c r="O336">
        <v>49</v>
      </c>
      <c r="P336" s="3">
        <v>5.5249449999999999E-3</v>
      </c>
    </row>
    <row r="337" spans="1:16" x14ac:dyDescent="0.35">
      <c r="A337">
        <v>4</v>
      </c>
      <c r="B337">
        <v>10</v>
      </c>
      <c r="C337">
        <v>1000</v>
      </c>
      <c r="D337">
        <v>1</v>
      </c>
      <c r="E337">
        <v>23086.120159999999</v>
      </c>
      <c r="F337">
        <v>5065.4171290000004</v>
      </c>
      <c r="G337">
        <v>8689.5809520000003</v>
      </c>
      <c r="H337">
        <v>5644.5337360000003</v>
      </c>
      <c r="I337">
        <v>2123.7084920000002</v>
      </c>
      <c r="J337">
        <v>606.80188980000003</v>
      </c>
      <c r="K337">
        <v>956.07796069999995</v>
      </c>
      <c r="L337">
        <v>4</v>
      </c>
      <c r="M337" s="3">
        <v>0.85650568699999996</v>
      </c>
      <c r="N337" s="3" t="str" cm="1">
        <f t="array" ref="N337">IF($D337=3,(INDEX($E:$E,ROW()-2)+INDEX($E:$E,ROW()-1)-$E337)/(INDEX($E:$E,ROW()-2)+INDEX($E:$E,ROW()-1)),"")</f>
        <v/>
      </c>
      <c r="O337">
        <v>13</v>
      </c>
      <c r="P337" s="3">
        <v>8.0160449999999994E-3</v>
      </c>
    </row>
    <row r="338" spans="1:16" x14ac:dyDescent="0.35">
      <c r="A338">
        <v>4</v>
      </c>
      <c r="B338">
        <v>10</v>
      </c>
      <c r="C338">
        <v>1000</v>
      </c>
      <c r="D338">
        <v>2</v>
      </c>
      <c r="E338">
        <v>22659.012360000001</v>
      </c>
      <c r="F338">
        <v>5017.0748320000002</v>
      </c>
      <c r="G338">
        <v>8487.9133060000004</v>
      </c>
      <c r="H338">
        <v>5537.3061379999999</v>
      </c>
      <c r="I338">
        <v>2053.027212</v>
      </c>
      <c r="J338">
        <v>606.80188980000003</v>
      </c>
      <c r="K338">
        <v>956.88898259999996</v>
      </c>
      <c r="L338">
        <v>4</v>
      </c>
      <c r="M338" s="3">
        <v>0.84023489299999998</v>
      </c>
      <c r="N338" s="3" t="str" cm="1">
        <f t="array" ref="N338">IF($D338=3,(INDEX($E:$E,ROW()-2)+INDEX($E:$E,ROW()-1)-$E338)/(INDEX($E:$E,ROW()-2)+INDEX($E:$E,ROW()-1)),"")</f>
        <v/>
      </c>
      <c r="O338">
        <v>15</v>
      </c>
      <c r="P338" s="3">
        <v>9.3097949999999992E-3</v>
      </c>
    </row>
    <row r="339" spans="1:16" x14ac:dyDescent="0.35">
      <c r="A339">
        <v>4</v>
      </c>
      <c r="B339">
        <v>10</v>
      </c>
      <c r="C339">
        <v>1000</v>
      </c>
      <c r="D339">
        <v>3</v>
      </c>
      <c r="E339">
        <v>33266.01986</v>
      </c>
      <c r="F339">
        <v>6928.235377</v>
      </c>
      <c r="G339">
        <v>14067.63961</v>
      </c>
      <c r="H339">
        <v>5934.2375940000002</v>
      </c>
      <c r="I339">
        <v>4660.0209679999998</v>
      </c>
      <c r="J339">
        <v>606.80188989999999</v>
      </c>
      <c r="K339">
        <v>1069.0844199999999</v>
      </c>
      <c r="L339">
        <v>5</v>
      </c>
      <c r="M339" s="3">
        <v>0.90046556799999999</v>
      </c>
      <c r="N339" s="3" cm="1">
        <f t="array" ref="N339">IF($D339=3,(INDEX($E:$E,ROW()-2)+INDEX($E:$E,ROW()-1)-$E339)/(INDEX($E:$E,ROW()-2)+INDEX($E:$E,ROW()-1)),"")</f>
        <v>0.27279651347701461</v>
      </c>
      <c r="O339">
        <v>43</v>
      </c>
      <c r="P339" s="3">
        <v>8.195127E-3</v>
      </c>
    </row>
    <row r="340" spans="1:16" x14ac:dyDescent="0.35">
      <c r="A340">
        <v>4</v>
      </c>
      <c r="B340">
        <v>10</v>
      </c>
      <c r="C340">
        <v>1000</v>
      </c>
      <c r="D340">
        <v>1</v>
      </c>
      <c r="E340">
        <v>24777.452939999999</v>
      </c>
      <c r="F340">
        <v>6727.413348</v>
      </c>
      <c r="G340">
        <v>8724.3875090000001</v>
      </c>
      <c r="H340">
        <v>5641.0218990000003</v>
      </c>
      <c r="I340">
        <v>2122.7830709999998</v>
      </c>
      <c r="J340">
        <v>606.80188980000003</v>
      </c>
      <c r="K340">
        <v>955.04522150000003</v>
      </c>
      <c r="L340">
        <v>4</v>
      </c>
      <c r="M340" s="3">
        <v>0.85597279800000003</v>
      </c>
      <c r="N340" s="3" t="str" cm="1">
        <f t="array" ref="N340">IF($D340=3,(INDEX($E:$E,ROW()-2)+INDEX($E:$E,ROW()-1)-$E340)/(INDEX($E:$E,ROW()-2)+INDEX($E:$E,ROW()-1)),"")</f>
        <v/>
      </c>
      <c r="O340">
        <v>26</v>
      </c>
      <c r="P340" s="3">
        <v>9.5514299999999996E-3</v>
      </c>
    </row>
    <row r="341" spans="1:16" x14ac:dyDescent="0.35">
      <c r="A341">
        <v>4</v>
      </c>
      <c r="B341">
        <v>10</v>
      </c>
      <c r="C341">
        <v>1000</v>
      </c>
      <c r="D341">
        <v>2</v>
      </c>
      <c r="E341">
        <v>24373.516230000001</v>
      </c>
      <c r="F341">
        <v>6585.4664739999998</v>
      </c>
      <c r="G341">
        <v>8537.1672149999995</v>
      </c>
      <c r="H341">
        <v>5634.1647489999996</v>
      </c>
      <c r="I341">
        <v>2053.0271039999998</v>
      </c>
      <c r="J341">
        <v>606.80188980000003</v>
      </c>
      <c r="K341">
        <v>956.88879350000002</v>
      </c>
      <c r="L341">
        <v>4</v>
      </c>
      <c r="M341" s="3">
        <v>0.85493228899999996</v>
      </c>
      <c r="N341" s="3" t="str" cm="1">
        <f t="array" ref="N341">IF($D341=3,(INDEX($E:$E,ROW()-2)+INDEX($E:$E,ROW()-1)-$E341)/(INDEX($E:$E,ROW()-2)+INDEX($E:$E,ROW()-1)),"")</f>
        <v/>
      </c>
      <c r="O341">
        <v>15</v>
      </c>
      <c r="P341" s="3">
        <v>9.2858460000000004E-3</v>
      </c>
    </row>
    <row r="342" spans="1:16" x14ac:dyDescent="0.35">
      <c r="A342">
        <v>4</v>
      </c>
      <c r="B342">
        <v>10</v>
      </c>
      <c r="C342">
        <v>1000</v>
      </c>
      <c r="D342">
        <v>3</v>
      </c>
      <c r="E342">
        <v>36516.024129999998</v>
      </c>
      <c r="F342">
        <v>10141.959650000001</v>
      </c>
      <c r="G342">
        <v>14105.691860000001</v>
      </c>
      <c r="H342">
        <v>5934.2376270000004</v>
      </c>
      <c r="I342">
        <v>4658.0308859999996</v>
      </c>
      <c r="J342">
        <v>606.80188980000003</v>
      </c>
      <c r="K342">
        <v>1069.302226</v>
      </c>
      <c r="L342">
        <v>5</v>
      </c>
      <c r="M342" s="3">
        <v>0.90046556799999999</v>
      </c>
      <c r="N342" s="3" cm="1">
        <f t="array" ref="N342">IF($D342=3,(INDEX($E:$E,ROW()-2)+INDEX($E:$E,ROW()-1)-$E342)/(INDEX($E:$E,ROW()-2)+INDEX($E:$E,ROW()-1)),"")</f>
        <v>0.25706400612974933</v>
      </c>
      <c r="O342">
        <v>11</v>
      </c>
      <c r="P342" s="3">
        <v>9.4574910000000002E-3</v>
      </c>
    </row>
    <row r="343" spans="1:16" x14ac:dyDescent="0.35">
      <c r="A343">
        <v>4</v>
      </c>
      <c r="B343">
        <v>10</v>
      </c>
      <c r="C343">
        <v>1000</v>
      </c>
      <c r="D343">
        <v>1</v>
      </c>
      <c r="E343">
        <v>27994.1145</v>
      </c>
      <c r="F343">
        <v>9077.2713490000006</v>
      </c>
      <c r="G343">
        <v>9290.0993060000001</v>
      </c>
      <c r="H343">
        <v>5941.440509</v>
      </c>
      <c r="I343">
        <v>2122.916397</v>
      </c>
      <c r="J343">
        <v>606.80188980000003</v>
      </c>
      <c r="K343">
        <v>955.5850524</v>
      </c>
      <c r="L343">
        <v>4</v>
      </c>
      <c r="M343" s="3">
        <v>0.90155853799999996</v>
      </c>
      <c r="N343" s="3" t="str" cm="1">
        <f t="array" ref="N343">IF($D343=3,(INDEX($E:$E,ROW()-2)+INDEX($E:$E,ROW()-1)-$E343)/(INDEX($E:$E,ROW()-2)+INDEX($E:$E,ROW()-1)),"")</f>
        <v/>
      </c>
      <c r="O343">
        <v>18</v>
      </c>
      <c r="P343" s="3">
        <v>9.8821799999999991E-4</v>
      </c>
    </row>
    <row r="344" spans="1:16" x14ac:dyDescent="0.35">
      <c r="A344">
        <v>4</v>
      </c>
      <c r="B344">
        <v>10</v>
      </c>
      <c r="C344">
        <v>1000</v>
      </c>
      <c r="D344">
        <v>2</v>
      </c>
      <c r="E344">
        <v>27263.489730000001</v>
      </c>
      <c r="F344">
        <v>8845.8653040000008</v>
      </c>
      <c r="G344">
        <v>8896.7246209999994</v>
      </c>
      <c r="H344">
        <v>5904.3908959999999</v>
      </c>
      <c r="I344">
        <v>2052.1935979999998</v>
      </c>
      <c r="J344">
        <v>606.80188980000003</v>
      </c>
      <c r="K344">
        <v>957.51341669999999</v>
      </c>
      <c r="L344">
        <v>4</v>
      </c>
      <c r="M344" s="3">
        <v>0.895936603</v>
      </c>
      <c r="N344" s="3" t="str" cm="1">
        <f t="array" ref="N344">IF($D344=3,(INDEX($E:$E,ROW()-2)+INDEX($E:$E,ROW()-1)-$E344)/(INDEX($E:$E,ROW()-2)+INDEX($E:$E,ROW()-1)),"")</f>
        <v/>
      </c>
      <c r="O344">
        <v>31</v>
      </c>
      <c r="P344" s="3">
        <v>2.6143529999999998E-3</v>
      </c>
    </row>
    <row r="345" spans="1:16" x14ac:dyDescent="0.35">
      <c r="A345">
        <v>4</v>
      </c>
      <c r="B345">
        <v>10</v>
      </c>
      <c r="C345">
        <v>1000</v>
      </c>
      <c r="D345">
        <v>3</v>
      </c>
      <c r="E345">
        <v>42743.617209999997</v>
      </c>
      <c r="F345">
        <v>13712.43267</v>
      </c>
      <c r="G345">
        <v>16327.77295</v>
      </c>
      <c r="H345">
        <v>6380.2912580000002</v>
      </c>
      <c r="I345">
        <v>4652.5899490000002</v>
      </c>
      <c r="J345">
        <v>606.80188980000003</v>
      </c>
      <c r="K345">
        <v>1063.7284890000001</v>
      </c>
      <c r="L345">
        <v>5</v>
      </c>
      <c r="M345" s="3">
        <v>0.968150073</v>
      </c>
      <c r="N345" s="3" cm="1">
        <f t="array" ref="N345">IF($D345=3,(INDEX($E:$E,ROW()-2)+INDEX($E:$E,ROW()-1)-$E345)/(INDEX($E:$E,ROW()-2)+INDEX($E:$E,ROW()-1)),"")</f>
        <v>0.2264663333559078</v>
      </c>
      <c r="O345">
        <v>68</v>
      </c>
      <c r="P345" s="3">
        <v>5.7463699999999998E-3</v>
      </c>
    </row>
    <row r="346" spans="1:16" x14ac:dyDescent="0.35">
      <c r="A346">
        <v>4</v>
      </c>
      <c r="B346">
        <v>10</v>
      </c>
      <c r="C346">
        <v>2000</v>
      </c>
      <c r="D346">
        <v>1</v>
      </c>
      <c r="E346">
        <v>28026.16862</v>
      </c>
      <c r="F346">
        <v>10045.95465</v>
      </c>
      <c r="G346">
        <v>8669.9482360000002</v>
      </c>
      <c r="H346">
        <v>5623.6778039999999</v>
      </c>
      <c r="I346">
        <v>2123.7082639999999</v>
      </c>
      <c r="J346">
        <v>606.80188980000003</v>
      </c>
      <c r="K346">
        <v>956.07777480000004</v>
      </c>
      <c r="L346">
        <v>4</v>
      </c>
      <c r="M346" s="3">
        <v>0.85334099299999999</v>
      </c>
      <c r="N346" s="3" t="str" cm="1">
        <f t="array" ref="N346">IF($D346=3,(INDEX($E:$E,ROW()-2)+INDEX($E:$E,ROW()-1)-$E346)/(INDEX($E:$E,ROW()-2)+INDEX($E:$E,ROW()-1)),"")</f>
        <v/>
      </c>
      <c r="O346">
        <v>17</v>
      </c>
      <c r="P346" s="3">
        <v>8.2554259999999997E-3</v>
      </c>
    </row>
    <row r="347" spans="1:16" x14ac:dyDescent="0.35">
      <c r="A347">
        <v>4</v>
      </c>
      <c r="B347">
        <v>10</v>
      </c>
      <c r="C347">
        <v>2000</v>
      </c>
      <c r="D347">
        <v>2</v>
      </c>
      <c r="E347">
        <v>27405.504140000001</v>
      </c>
      <c r="F347">
        <v>7788.6216990000003</v>
      </c>
      <c r="G347">
        <v>10547.27117</v>
      </c>
      <c r="H347">
        <v>5873.8957270000001</v>
      </c>
      <c r="I347">
        <v>1765.946097</v>
      </c>
      <c r="J347">
        <v>606.80188980000003</v>
      </c>
      <c r="K347">
        <v>822.96755499999995</v>
      </c>
      <c r="L347">
        <v>3</v>
      </c>
      <c r="M347" s="3">
        <v>0.891309244</v>
      </c>
      <c r="N347" s="3" t="str" cm="1">
        <f t="array" ref="N347">IF($D347=3,(INDEX($E:$E,ROW()-2)+INDEX($E:$E,ROW()-1)-$E347)/(INDEX($E:$E,ROW()-2)+INDEX($E:$E,ROW()-1)),"")</f>
        <v/>
      </c>
      <c r="O347">
        <v>186</v>
      </c>
      <c r="P347" s="3">
        <v>9.3213570000000006E-3</v>
      </c>
    </row>
    <row r="348" spans="1:16" x14ac:dyDescent="0.35">
      <c r="A348">
        <v>4</v>
      </c>
      <c r="B348">
        <v>10</v>
      </c>
      <c r="C348">
        <v>2000</v>
      </c>
      <c r="D348">
        <v>3</v>
      </c>
      <c r="E348">
        <v>39758.547070000001</v>
      </c>
      <c r="F348">
        <v>11303.52802</v>
      </c>
      <c r="G348">
        <v>16650.550319999998</v>
      </c>
      <c r="H348">
        <v>6068.5331509999996</v>
      </c>
      <c r="I348">
        <v>4174.0762549999999</v>
      </c>
      <c r="J348">
        <v>606.80188980000003</v>
      </c>
      <c r="K348">
        <v>955.05743570000004</v>
      </c>
      <c r="L348">
        <v>4</v>
      </c>
      <c r="M348" s="3">
        <v>0.92084366900000003</v>
      </c>
      <c r="N348" s="3" cm="1">
        <f t="array" ref="N348">IF($D348=3,(INDEX($E:$E,ROW()-2)+INDEX($E:$E,ROW()-1)-$E348)/(INDEX($E:$E,ROW()-2)+INDEX($E:$E,ROW()-1)),"")</f>
        <v>0.28274675667572258</v>
      </c>
      <c r="O348">
        <v>27</v>
      </c>
      <c r="P348" s="3">
        <v>2.390447E-3</v>
      </c>
    </row>
    <row r="349" spans="1:16" x14ac:dyDescent="0.35">
      <c r="A349">
        <v>4</v>
      </c>
      <c r="B349">
        <v>10</v>
      </c>
      <c r="C349">
        <v>2000</v>
      </c>
      <c r="D349">
        <v>1</v>
      </c>
      <c r="E349">
        <v>31080.30788</v>
      </c>
      <c r="F349">
        <v>10572.66367</v>
      </c>
      <c r="G349">
        <v>11219.71631</v>
      </c>
      <c r="H349">
        <v>6026.8830740000003</v>
      </c>
      <c r="I349">
        <v>1829.0635569999999</v>
      </c>
      <c r="J349">
        <v>606.80188980000003</v>
      </c>
      <c r="K349">
        <v>825.17937719999998</v>
      </c>
      <c r="L349">
        <v>3</v>
      </c>
      <c r="M349" s="3">
        <v>0.91452365599999996</v>
      </c>
      <c r="N349" s="3" t="str" cm="1">
        <f t="array" ref="N349">IF($D349=3,(INDEX($E:$E,ROW()-2)+INDEX($E:$E,ROW()-1)-$E349)/(INDEX($E:$E,ROW()-2)+INDEX($E:$E,ROW()-1)),"")</f>
        <v/>
      </c>
      <c r="O349">
        <v>26</v>
      </c>
      <c r="P349" s="3">
        <v>7.4234099999999999E-4</v>
      </c>
    </row>
    <row r="350" spans="1:16" x14ac:dyDescent="0.35">
      <c r="A350">
        <v>4</v>
      </c>
      <c r="B350">
        <v>10</v>
      </c>
      <c r="C350">
        <v>2000</v>
      </c>
      <c r="D350">
        <v>2</v>
      </c>
      <c r="E350">
        <v>30277.306779999999</v>
      </c>
      <c r="F350">
        <v>10578.46768</v>
      </c>
      <c r="G350">
        <v>10683.558419999999</v>
      </c>
      <c r="H350">
        <v>5825.1310729999996</v>
      </c>
      <c r="I350">
        <v>1761.2832659999999</v>
      </c>
      <c r="J350">
        <v>606.80188980000003</v>
      </c>
      <c r="K350">
        <v>822.06445240000005</v>
      </c>
      <c r="L350">
        <v>3</v>
      </c>
      <c r="M350" s="3">
        <v>0.88390965899999996</v>
      </c>
      <c r="N350" s="3" t="str" cm="1">
        <f t="array" ref="N350">IF($D350=3,(INDEX($E:$E,ROW()-2)+INDEX($E:$E,ROW()-1)-$E350)/(INDEX($E:$E,ROW()-2)+INDEX($E:$E,ROW()-1)),"")</f>
        <v/>
      </c>
      <c r="O350">
        <v>77</v>
      </c>
      <c r="P350" s="3">
        <v>9.8460839999999997E-3</v>
      </c>
    </row>
    <row r="351" spans="1:16" x14ac:dyDescent="0.35">
      <c r="A351">
        <v>4</v>
      </c>
      <c r="B351">
        <v>10</v>
      </c>
      <c r="C351">
        <v>2000</v>
      </c>
      <c r="D351">
        <v>3</v>
      </c>
      <c r="E351">
        <v>45439.255089999999</v>
      </c>
      <c r="F351">
        <v>16762.54189</v>
      </c>
      <c r="G351">
        <v>16844.69615</v>
      </c>
      <c r="H351">
        <v>6091.7379469999996</v>
      </c>
      <c r="I351">
        <v>4178.400232</v>
      </c>
      <c r="J351">
        <v>606.80188980000003</v>
      </c>
      <c r="K351">
        <v>955.07698779999998</v>
      </c>
      <c r="L351">
        <v>4</v>
      </c>
      <c r="M351" s="3">
        <v>0.92436478200000005</v>
      </c>
      <c r="N351" s="3" cm="1">
        <f t="array" ref="N351">IF($D351=3,(INDEX($E:$E,ROW()-2)+INDEX($E:$E,ROW()-1)-$E351)/(INDEX($E:$E,ROW()-2)+INDEX($E:$E,ROW()-1)),"")</f>
        <v>0.25943576291562442</v>
      </c>
      <c r="O351">
        <v>21</v>
      </c>
      <c r="P351" s="3">
        <v>8.3614009999999992E-3</v>
      </c>
    </row>
    <row r="352" spans="1:16" x14ac:dyDescent="0.35">
      <c r="A352">
        <v>4</v>
      </c>
      <c r="B352">
        <v>10</v>
      </c>
      <c r="C352">
        <v>2000</v>
      </c>
      <c r="D352">
        <v>1</v>
      </c>
      <c r="E352">
        <v>35965.685490000003</v>
      </c>
      <c r="F352">
        <v>14059.1492</v>
      </c>
      <c r="G352">
        <v>12249.74826</v>
      </c>
      <c r="H352">
        <v>6398.8416360000001</v>
      </c>
      <c r="I352">
        <v>1826.218212</v>
      </c>
      <c r="J352">
        <v>606.80188980000003</v>
      </c>
      <c r="K352">
        <v>824.92629720000002</v>
      </c>
      <c r="L352">
        <v>3</v>
      </c>
      <c r="M352" s="3">
        <v>0.97096492099999998</v>
      </c>
      <c r="N352" s="3" t="str" cm="1">
        <f t="array" ref="N352">IF($D352=3,(INDEX($E:$E,ROW()-2)+INDEX($E:$E,ROW()-1)-$E352)/(INDEX($E:$E,ROW()-2)+INDEX($E:$E,ROW()-1)),"")</f>
        <v/>
      </c>
      <c r="O352">
        <v>52</v>
      </c>
      <c r="P352" s="3">
        <v>5.6847620000000003E-3</v>
      </c>
    </row>
    <row r="353" spans="1:16" x14ac:dyDescent="0.35">
      <c r="A353">
        <v>4</v>
      </c>
      <c r="B353">
        <v>10</v>
      </c>
      <c r="C353">
        <v>2000</v>
      </c>
      <c r="D353">
        <v>2</v>
      </c>
      <c r="E353">
        <v>34615.465069999998</v>
      </c>
      <c r="F353">
        <v>11714.429749999999</v>
      </c>
      <c r="G353">
        <v>13873.162480000001</v>
      </c>
      <c r="H353">
        <v>6298.8121170000004</v>
      </c>
      <c r="I353">
        <v>1449.10835</v>
      </c>
      <c r="J353">
        <v>606.80188980000003</v>
      </c>
      <c r="K353">
        <v>673.15048009999998</v>
      </c>
      <c r="L353">
        <v>2</v>
      </c>
      <c r="M353" s="3">
        <v>0.95578636800000005</v>
      </c>
      <c r="N353" s="3" t="str" cm="1">
        <f t="array" ref="N353">IF($D353=3,(INDEX($E:$E,ROW()-2)+INDEX($E:$E,ROW()-1)-$E353)/(INDEX($E:$E,ROW()-2)+INDEX($E:$E,ROW()-1)),"")</f>
        <v/>
      </c>
      <c r="O353">
        <v>39</v>
      </c>
      <c r="P353" s="3">
        <v>2.682589E-3</v>
      </c>
    </row>
    <row r="354" spans="1:16" x14ac:dyDescent="0.35">
      <c r="A354">
        <v>4</v>
      </c>
      <c r="B354">
        <v>10</v>
      </c>
      <c r="C354">
        <v>2000</v>
      </c>
      <c r="D354">
        <v>3</v>
      </c>
      <c r="E354">
        <v>54618.904560000003</v>
      </c>
      <c r="F354">
        <v>23433.351019999998</v>
      </c>
      <c r="G354">
        <v>18967.59835</v>
      </c>
      <c r="H354">
        <v>6482.0273660000003</v>
      </c>
      <c r="I354">
        <v>4175.7932019999998</v>
      </c>
      <c r="J354">
        <v>606.80188980000003</v>
      </c>
      <c r="K354">
        <v>953.33273310000004</v>
      </c>
      <c r="L354">
        <v>4</v>
      </c>
      <c r="M354" s="3">
        <v>0.98358758400000001</v>
      </c>
      <c r="N354" s="3" cm="1">
        <f t="array" ref="N354">IF($D354=3,(INDEX($E:$E,ROW()-2)+INDEX($E:$E,ROW()-1)-$E354)/(INDEX($E:$E,ROW()-2)+INDEX($E:$E,ROW()-1)),"")</f>
        <v>0.22615451679879792</v>
      </c>
      <c r="O354">
        <v>47</v>
      </c>
      <c r="P354" s="3">
        <v>5.1992080000000003E-3</v>
      </c>
    </row>
    <row r="355" spans="1:16" x14ac:dyDescent="0.35">
      <c r="A355">
        <v>4</v>
      </c>
      <c r="B355">
        <v>40</v>
      </c>
      <c r="C355">
        <v>500</v>
      </c>
      <c r="D355">
        <v>1</v>
      </c>
      <c r="E355">
        <v>19822.633669999999</v>
      </c>
      <c r="F355">
        <v>3743.6778180000001</v>
      </c>
      <c r="G355">
        <v>5814.836969</v>
      </c>
      <c r="H355">
        <v>5904.0526879999998</v>
      </c>
      <c r="I355">
        <v>2590.5642590000002</v>
      </c>
      <c r="J355">
        <v>606.80188980000003</v>
      </c>
      <c r="K355">
        <v>1162.700051</v>
      </c>
      <c r="L355">
        <v>6</v>
      </c>
      <c r="M355" s="3">
        <v>0.541122726</v>
      </c>
      <c r="N355" s="3" t="str" cm="1">
        <f t="array" ref="N355">IF($D355=3,(INDEX($E:$E,ROW()-2)+INDEX($E:$E,ROW()-1)-$E355)/(INDEX($E:$E,ROW()-2)+INDEX($E:$E,ROW()-1)),"")</f>
        <v/>
      </c>
      <c r="O355">
        <v>31</v>
      </c>
      <c r="P355" s="3">
        <v>9.9783719999999992E-3</v>
      </c>
    </row>
    <row r="356" spans="1:16" x14ac:dyDescent="0.35">
      <c r="A356">
        <v>4</v>
      </c>
      <c r="B356">
        <v>40</v>
      </c>
      <c r="C356">
        <v>500</v>
      </c>
      <c r="D356">
        <v>2</v>
      </c>
      <c r="E356">
        <v>19400.663260000001</v>
      </c>
      <c r="F356">
        <v>3115.4794700000002</v>
      </c>
      <c r="G356">
        <v>6189.2045719999996</v>
      </c>
      <c r="H356">
        <v>6145.5247749999999</v>
      </c>
      <c r="I356">
        <v>2277.178081</v>
      </c>
      <c r="J356">
        <v>606.80188980000003</v>
      </c>
      <c r="K356">
        <v>1066.474475</v>
      </c>
      <c r="L356">
        <v>5</v>
      </c>
      <c r="M356" s="3">
        <v>0.56325431000000004</v>
      </c>
      <c r="N356" s="3" t="str" cm="1">
        <f t="array" ref="N356">IF($D356=3,(INDEX($E:$E,ROW()-2)+INDEX($E:$E,ROW()-1)-$E356)/(INDEX($E:$E,ROW()-2)+INDEX($E:$E,ROW()-1)),"")</f>
        <v/>
      </c>
      <c r="O356">
        <v>41</v>
      </c>
      <c r="P356" s="3">
        <v>4.3137319999999998E-3</v>
      </c>
    </row>
    <row r="357" spans="1:16" x14ac:dyDescent="0.35">
      <c r="A357">
        <v>4</v>
      </c>
      <c r="B357">
        <v>40</v>
      </c>
      <c r="C357">
        <v>500</v>
      </c>
      <c r="D357">
        <v>3</v>
      </c>
      <c r="E357">
        <v>27659.248380000001</v>
      </c>
      <c r="F357">
        <v>3424.2880049999999</v>
      </c>
      <c r="G357">
        <v>9550.0513300000002</v>
      </c>
      <c r="H357">
        <v>8362.3680810000005</v>
      </c>
      <c r="I357">
        <v>4648.7733079999998</v>
      </c>
      <c r="J357">
        <v>606.80188980000003</v>
      </c>
      <c r="K357">
        <v>1066.9657689999999</v>
      </c>
      <c r="L357">
        <v>5</v>
      </c>
      <c r="M357" s="3">
        <v>0.76643411800000005</v>
      </c>
      <c r="N357" s="3" cm="1">
        <f t="array" ref="N357">IF($D357=3,(INDEX($E:$E,ROW()-2)+INDEX($E:$E,ROW()-1)-$E357)/(INDEX($E:$E,ROW()-2)+INDEX($E:$E,ROW()-1)),"")</f>
        <v>0.29482602063354896</v>
      </c>
      <c r="O357">
        <v>134</v>
      </c>
      <c r="P357" s="3">
        <v>9.5086609999999998E-3</v>
      </c>
    </row>
    <row r="358" spans="1:16" x14ac:dyDescent="0.35">
      <c r="A358">
        <v>4</v>
      </c>
      <c r="B358">
        <v>40</v>
      </c>
      <c r="C358">
        <v>500</v>
      </c>
      <c r="D358">
        <v>1</v>
      </c>
      <c r="E358">
        <v>20954.7048</v>
      </c>
      <c r="F358">
        <v>3541.244674</v>
      </c>
      <c r="G358">
        <v>6856.0700999999999</v>
      </c>
      <c r="H358">
        <v>6870.8017140000002</v>
      </c>
      <c r="I358">
        <v>2123.7084220000002</v>
      </c>
      <c r="J358">
        <v>606.80188980000003</v>
      </c>
      <c r="K358">
        <v>956.07799750000004</v>
      </c>
      <c r="L358">
        <v>4</v>
      </c>
      <c r="M358" s="3">
        <v>0.62972794300000001</v>
      </c>
      <c r="N358" s="3" t="str" cm="1">
        <f t="array" ref="N358">IF($D358=3,(INDEX($E:$E,ROW()-2)+INDEX($E:$E,ROW()-1)-$E358)/(INDEX($E:$E,ROW()-2)+INDEX($E:$E,ROW()-1)),"")</f>
        <v/>
      </c>
      <c r="O358">
        <v>31</v>
      </c>
      <c r="P358" s="3">
        <v>9.5270619999999993E-3</v>
      </c>
    </row>
    <row r="359" spans="1:16" x14ac:dyDescent="0.35">
      <c r="A359">
        <v>4</v>
      </c>
      <c r="B359">
        <v>40</v>
      </c>
      <c r="C359">
        <v>500</v>
      </c>
      <c r="D359">
        <v>2</v>
      </c>
      <c r="E359">
        <v>20398.483390000001</v>
      </c>
      <c r="F359">
        <v>4100.2454520000001</v>
      </c>
      <c r="G359">
        <v>6191.0340820000001</v>
      </c>
      <c r="H359">
        <v>6153.514185</v>
      </c>
      <c r="I359">
        <v>2279.9221189999998</v>
      </c>
      <c r="J359">
        <v>606.80188980000003</v>
      </c>
      <c r="K359">
        <v>1066.965659</v>
      </c>
      <c r="L359">
        <v>5</v>
      </c>
      <c r="M359" s="3">
        <v>0.563986561</v>
      </c>
      <c r="N359" s="3" t="str" cm="1">
        <f t="array" ref="N359">IF($D359=3,(INDEX($E:$E,ROW()-2)+INDEX($E:$E,ROW()-1)-$E359)/(INDEX($E:$E,ROW()-2)+INDEX($E:$E,ROW()-1)),"")</f>
        <v/>
      </c>
      <c r="O359">
        <v>42</v>
      </c>
      <c r="P359" s="3">
        <v>3.3841610000000001E-3</v>
      </c>
    </row>
    <row r="360" spans="1:16" x14ac:dyDescent="0.35">
      <c r="A360">
        <v>4</v>
      </c>
      <c r="B360">
        <v>40</v>
      </c>
      <c r="C360">
        <v>500</v>
      </c>
      <c r="D360">
        <v>3</v>
      </c>
      <c r="E360">
        <v>29336.87227</v>
      </c>
      <c r="F360">
        <v>4958.683121</v>
      </c>
      <c r="G360">
        <v>9691.4112700000005</v>
      </c>
      <c r="H360">
        <v>8364.9455820000003</v>
      </c>
      <c r="I360">
        <v>4647.7216900000003</v>
      </c>
      <c r="J360">
        <v>606.80188980000003</v>
      </c>
      <c r="K360">
        <v>1067.3087129999999</v>
      </c>
      <c r="L360">
        <v>5</v>
      </c>
      <c r="M360" s="3">
        <v>0.76667035299999997</v>
      </c>
      <c r="N360" s="3" cm="1">
        <f t="array" ref="N360">IF($D360=3,(INDEX($E:$E,ROW()-2)+INDEX($E:$E,ROW()-1)-$E360)/(INDEX($E:$E,ROW()-2)+INDEX($E:$E,ROW()-1)),"")</f>
        <v>0.29057773888654559</v>
      </c>
      <c r="O360">
        <v>55</v>
      </c>
      <c r="P360" s="3">
        <v>8.1729860000000001E-3</v>
      </c>
    </row>
    <row r="361" spans="1:16" x14ac:dyDescent="0.35">
      <c r="A361">
        <v>4</v>
      </c>
      <c r="B361">
        <v>40</v>
      </c>
      <c r="C361">
        <v>500</v>
      </c>
      <c r="D361">
        <v>1</v>
      </c>
      <c r="E361">
        <v>22842.700799999999</v>
      </c>
      <c r="F361">
        <v>5381.6157009999997</v>
      </c>
      <c r="G361">
        <v>6876.2686389999999</v>
      </c>
      <c r="H361">
        <v>6899.9175569999998</v>
      </c>
      <c r="I361">
        <v>2122.3207910000001</v>
      </c>
      <c r="J361">
        <v>606.80188980000003</v>
      </c>
      <c r="K361">
        <v>955.77622169999995</v>
      </c>
      <c r="L361">
        <v>4</v>
      </c>
      <c r="M361" s="3">
        <v>0.63239649099999995</v>
      </c>
      <c r="N361" s="3" t="str" cm="1">
        <f t="array" ref="N361">IF($D361=3,(INDEX($E:$E,ROW()-2)+INDEX($E:$E,ROW()-1)-$E361)/(INDEX($E:$E,ROW()-2)+INDEX($E:$E,ROW()-1)),"")</f>
        <v/>
      </c>
      <c r="O361">
        <v>30</v>
      </c>
      <c r="P361" s="3">
        <v>8.3529580000000006E-3</v>
      </c>
    </row>
    <row r="362" spans="1:16" x14ac:dyDescent="0.35">
      <c r="A362">
        <v>4</v>
      </c>
      <c r="B362">
        <v>40</v>
      </c>
      <c r="C362">
        <v>500</v>
      </c>
      <c r="D362">
        <v>2</v>
      </c>
      <c r="E362">
        <v>22202.400850000002</v>
      </c>
      <c r="F362">
        <v>5108.4433650000001</v>
      </c>
      <c r="G362">
        <v>6791.6566810000004</v>
      </c>
      <c r="H362">
        <v>6692.8777069999996</v>
      </c>
      <c r="I362">
        <v>2047.9437889999999</v>
      </c>
      <c r="J362">
        <v>606.80188980000003</v>
      </c>
      <c r="K362">
        <v>954.67741709999996</v>
      </c>
      <c r="L362">
        <v>4</v>
      </c>
      <c r="M362" s="3">
        <v>0.613420717</v>
      </c>
      <c r="N362" s="3" t="str" cm="1">
        <f t="array" ref="N362">IF($D362=3,(INDEX($E:$E,ROW()-2)+INDEX($E:$E,ROW()-1)-$E362)/(INDEX($E:$E,ROW()-2)+INDEX($E:$E,ROW()-1)),"")</f>
        <v/>
      </c>
      <c r="O362">
        <v>21</v>
      </c>
      <c r="P362" s="3">
        <v>6.8660300000000004E-3</v>
      </c>
    </row>
    <row r="363" spans="1:16" x14ac:dyDescent="0.35">
      <c r="A363">
        <v>4</v>
      </c>
      <c r="B363">
        <v>40</v>
      </c>
      <c r="C363">
        <v>500</v>
      </c>
      <c r="D363">
        <v>3</v>
      </c>
      <c r="E363">
        <v>32297.98173</v>
      </c>
      <c r="F363">
        <v>6676.0843999999997</v>
      </c>
      <c r="G363">
        <v>11001.307269999999</v>
      </c>
      <c r="H363">
        <v>8878.2966539999998</v>
      </c>
      <c r="I363">
        <v>4179.6856980000002</v>
      </c>
      <c r="J363">
        <v>606.80188980000003</v>
      </c>
      <c r="K363">
        <v>955.80582389999995</v>
      </c>
      <c r="L363">
        <v>4</v>
      </c>
      <c r="M363" s="3">
        <v>0.81372039600000001</v>
      </c>
      <c r="N363" s="3" cm="1">
        <f t="array" ref="N363">IF($D363=3,(INDEX($E:$E,ROW()-2)+INDEX($E:$E,ROW()-1)-$E363)/(INDEX($E:$E,ROW()-2)+INDEX($E:$E,ROW()-1)),"")</f>
        <v>0.28298570661567146</v>
      </c>
      <c r="O363">
        <v>62</v>
      </c>
      <c r="P363" s="3">
        <v>6.1867570000000002E-3</v>
      </c>
    </row>
    <row r="364" spans="1:16" x14ac:dyDescent="0.35">
      <c r="A364">
        <v>4</v>
      </c>
      <c r="B364">
        <v>40</v>
      </c>
      <c r="C364">
        <v>1000</v>
      </c>
      <c r="D364">
        <v>1</v>
      </c>
      <c r="E364">
        <v>22353.389299999999</v>
      </c>
      <c r="F364">
        <v>5046.37745</v>
      </c>
      <c r="G364">
        <v>6870.4305430000004</v>
      </c>
      <c r="H364">
        <v>6751.1177509999998</v>
      </c>
      <c r="I364">
        <v>2122.2844060000002</v>
      </c>
      <c r="J364">
        <v>606.80188980000003</v>
      </c>
      <c r="K364">
        <v>956.3772639</v>
      </c>
      <c r="L364">
        <v>4</v>
      </c>
      <c r="M364" s="3">
        <v>0.618758578</v>
      </c>
      <c r="N364" s="3" t="str" cm="1">
        <f t="array" ref="N364">IF($D364=3,(INDEX($E:$E,ROW()-2)+INDEX($E:$E,ROW()-1)-$E364)/(INDEX($E:$E,ROW()-2)+INDEX($E:$E,ROW()-1)),"")</f>
        <v/>
      </c>
      <c r="O364">
        <v>50</v>
      </c>
      <c r="P364" s="3">
        <v>9.9685069999999997E-3</v>
      </c>
    </row>
    <row r="365" spans="1:16" x14ac:dyDescent="0.35">
      <c r="A365">
        <v>4</v>
      </c>
      <c r="B365">
        <v>40</v>
      </c>
      <c r="C365">
        <v>1000</v>
      </c>
      <c r="D365">
        <v>2</v>
      </c>
      <c r="E365">
        <v>21996.017189999999</v>
      </c>
      <c r="F365">
        <v>4945.8982999999998</v>
      </c>
      <c r="G365">
        <v>6774.9418519999999</v>
      </c>
      <c r="H365">
        <v>6671.4079739999997</v>
      </c>
      <c r="I365">
        <v>2046.0529790000001</v>
      </c>
      <c r="J365">
        <v>606.80188980000003</v>
      </c>
      <c r="K365">
        <v>950.91419589999998</v>
      </c>
      <c r="L365">
        <v>4</v>
      </c>
      <c r="M365" s="3">
        <v>0.61145295700000002</v>
      </c>
      <c r="N365" s="3" t="str" cm="1">
        <f t="array" ref="N365">IF($D365=3,(INDEX($E:$E,ROW()-2)+INDEX($E:$E,ROW()-1)-$E365)/(INDEX($E:$E,ROW()-2)+INDEX($E:$E,ROW()-1)),"")</f>
        <v/>
      </c>
      <c r="O365">
        <v>24</v>
      </c>
      <c r="P365" s="3">
        <v>9.40736E-3</v>
      </c>
    </row>
    <row r="366" spans="1:16" x14ac:dyDescent="0.35">
      <c r="A366">
        <v>4</v>
      </c>
      <c r="B366">
        <v>40</v>
      </c>
      <c r="C366">
        <v>1000</v>
      </c>
      <c r="D366">
        <v>3</v>
      </c>
      <c r="E366">
        <v>31019.201969999998</v>
      </c>
      <c r="F366">
        <v>6584.6227559999998</v>
      </c>
      <c r="G366">
        <v>9736.4907910000002</v>
      </c>
      <c r="H366">
        <v>8362.1816450000006</v>
      </c>
      <c r="I366">
        <v>4660.0207360000004</v>
      </c>
      <c r="J366">
        <v>606.80188980000003</v>
      </c>
      <c r="K366">
        <v>1069.084157</v>
      </c>
      <c r="L366">
        <v>5</v>
      </c>
      <c r="M366" s="3">
        <v>0.76641703100000003</v>
      </c>
      <c r="N366" s="3" cm="1">
        <f t="array" ref="N366">IF($D366=3,(INDEX($E:$E,ROW()-2)+INDEX($E:$E,ROW()-1)-$E366)/(INDEX($E:$E,ROW()-2)+INDEX($E:$E,ROW()-1)),"")</f>
        <v>0.30057233174035192</v>
      </c>
      <c r="O366">
        <v>42</v>
      </c>
      <c r="P366" s="3">
        <v>9.7931660000000007E-3</v>
      </c>
    </row>
    <row r="367" spans="1:16" x14ac:dyDescent="0.35">
      <c r="A367">
        <v>4</v>
      </c>
      <c r="B367">
        <v>40</v>
      </c>
      <c r="C367">
        <v>1000</v>
      </c>
      <c r="D367">
        <v>1</v>
      </c>
      <c r="E367">
        <v>24101.722330000001</v>
      </c>
      <c r="F367">
        <v>6635.781704</v>
      </c>
      <c r="G367">
        <v>6883.2320550000004</v>
      </c>
      <c r="H367">
        <v>6897.5217060000004</v>
      </c>
      <c r="I367">
        <v>2122.458952</v>
      </c>
      <c r="J367">
        <v>606.80188980000003</v>
      </c>
      <c r="K367">
        <v>955.92602690000001</v>
      </c>
      <c r="L367">
        <v>4</v>
      </c>
      <c r="M367" s="3">
        <v>0.63217690400000004</v>
      </c>
      <c r="N367" s="3" t="str" cm="1">
        <f t="array" ref="N367">IF($D367=3,(INDEX($E:$E,ROW()-2)+INDEX($E:$E,ROW()-1)-$E367)/(INDEX($E:$E,ROW()-2)+INDEX($E:$E,ROW()-1)),"")</f>
        <v/>
      </c>
      <c r="O367">
        <v>25</v>
      </c>
      <c r="P367" s="3">
        <v>9.2339080000000007E-3</v>
      </c>
    </row>
    <row r="368" spans="1:16" x14ac:dyDescent="0.35">
      <c r="A368">
        <v>4</v>
      </c>
      <c r="B368">
        <v>40</v>
      </c>
      <c r="C368">
        <v>1000</v>
      </c>
      <c r="D368">
        <v>2</v>
      </c>
      <c r="E368">
        <v>23524.94773</v>
      </c>
      <c r="F368">
        <v>6460.490863</v>
      </c>
      <c r="G368">
        <v>6774.2087519999995</v>
      </c>
      <c r="H368">
        <v>6675.4072420000002</v>
      </c>
      <c r="I368">
        <v>2050.6682150000001</v>
      </c>
      <c r="J368">
        <v>606.80188980000003</v>
      </c>
      <c r="K368">
        <v>957.3707723</v>
      </c>
      <c r="L368">
        <v>4</v>
      </c>
      <c r="M368" s="3">
        <v>0.61181950100000004</v>
      </c>
      <c r="N368" s="3" t="str" cm="1">
        <f t="array" ref="N368">IF($D368=3,(INDEX($E:$E,ROW()-2)+INDEX($E:$E,ROW()-1)-$E368)/(INDEX($E:$E,ROW()-2)+INDEX($E:$E,ROW()-1)),"")</f>
        <v/>
      </c>
      <c r="O368">
        <v>36</v>
      </c>
      <c r="P368" s="3">
        <v>8.3972639999999998E-3</v>
      </c>
    </row>
    <row r="369" spans="1:16" x14ac:dyDescent="0.35">
      <c r="A369">
        <v>4</v>
      </c>
      <c r="B369">
        <v>40</v>
      </c>
      <c r="C369">
        <v>1000</v>
      </c>
      <c r="D369">
        <v>3</v>
      </c>
      <c r="E369">
        <v>33394.042179999997</v>
      </c>
      <c r="F369">
        <v>7753.8068780000003</v>
      </c>
      <c r="G369">
        <v>11044.15703</v>
      </c>
      <c r="H369">
        <v>8863.4563350000008</v>
      </c>
      <c r="I369">
        <v>4169.5438009999998</v>
      </c>
      <c r="J369">
        <v>606.80188980000003</v>
      </c>
      <c r="K369">
        <v>956.27624189999995</v>
      </c>
      <c r="L369">
        <v>4</v>
      </c>
      <c r="M369" s="3">
        <v>0.81236023999999996</v>
      </c>
      <c r="N369" s="3" cm="1">
        <f t="array" ref="N369">IF($D369=3,(INDEX($E:$E,ROW()-2)+INDEX($E:$E,ROW()-1)-$E369)/(INDEX($E:$E,ROW()-2)+INDEX($E:$E,ROW()-1)),"")</f>
        <v>0.29883735020881713</v>
      </c>
      <c r="O369">
        <v>38</v>
      </c>
      <c r="P369" s="3">
        <v>9.537752E-3</v>
      </c>
    </row>
    <row r="370" spans="1:16" x14ac:dyDescent="0.35">
      <c r="A370">
        <v>4</v>
      </c>
      <c r="B370">
        <v>40</v>
      </c>
      <c r="C370">
        <v>1000</v>
      </c>
      <c r="D370">
        <v>1</v>
      </c>
      <c r="E370">
        <v>26766.973829999999</v>
      </c>
      <c r="F370">
        <v>6496.2310209999996</v>
      </c>
      <c r="G370">
        <v>8798.7404989999995</v>
      </c>
      <c r="H370">
        <v>8203.0969929999992</v>
      </c>
      <c r="I370">
        <v>1834.2464010000001</v>
      </c>
      <c r="J370">
        <v>606.80188980000003</v>
      </c>
      <c r="K370">
        <v>827.85702319999996</v>
      </c>
      <c r="L370">
        <v>3</v>
      </c>
      <c r="M370" s="3">
        <v>0.75183648300000006</v>
      </c>
      <c r="N370" s="3" t="str" cm="1">
        <f t="array" ref="N370">IF($D370=3,(INDEX($E:$E,ROW()-2)+INDEX($E:$E,ROW()-1)-$E370)/(INDEX($E:$E,ROW()-2)+INDEX($E:$E,ROW()-1)),"")</f>
        <v/>
      </c>
      <c r="O370">
        <v>53</v>
      </c>
      <c r="P370" s="3">
        <v>6.1804679999999997E-3</v>
      </c>
    </row>
    <row r="371" spans="1:16" x14ac:dyDescent="0.35">
      <c r="A371">
        <v>4</v>
      </c>
      <c r="B371">
        <v>40</v>
      </c>
      <c r="C371">
        <v>1000</v>
      </c>
      <c r="D371">
        <v>2</v>
      </c>
      <c r="E371">
        <v>26016.111059999999</v>
      </c>
      <c r="F371">
        <v>6351.1246780000001</v>
      </c>
      <c r="G371">
        <v>8426.632055</v>
      </c>
      <c r="H371">
        <v>8035.239149</v>
      </c>
      <c r="I371">
        <v>1768.8922709999999</v>
      </c>
      <c r="J371">
        <v>606.80188980000003</v>
      </c>
      <c r="K371">
        <v>827.42101539999999</v>
      </c>
      <c r="L371">
        <v>3</v>
      </c>
      <c r="M371" s="3">
        <v>0.73645184799999996</v>
      </c>
      <c r="N371" s="3" t="str" cm="1">
        <f t="array" ref="N371">IF($D371=3,(INDEX($E:$E,ROW()-2)+INDEX($E:$E,ROW()-1)-$E371)/(INDEX($E:$E,ROW()-2)+INDEX($E:$E,ROW()-1)),"")</f>
        <v/>
      </c>
      <c r="O371">
        <v>73</v>
      </c>
      <c r="P371" s="3">
        <v>5.3824650000000003E-3</v>
      </c>
    </row>
    <row r="372" spans="1:16" x14ac:dyDescent="0.35">
      <c r="A372">
        <v>4</v>
      </c>
      <c r="B372">
        <v>40</v>
      </c>
      <c r="C372">
        <v>1000</v>
      </c>
      <c r="D372">
        <v>3</v>
      </c>
      <c r="E372">
        <v>37367.156490000001</v>
      </c>
      <c r="F372">
        <v>10486.131100000001</v>
      </c>
      <c r="G372">
        <v>11754.740669999999</v>
      </c>
      <c r="H372">
        <v>9381.46162</v>
      </c>
      <c r="I372">
        <v>4181.3724910000001</v>
      </c>
      <c r="J372">
        <v>606.80188980000003</v>
      </c>
      <c r="K372">
        <v>956.64871300000004</v>
      </c>
      <c r="L372">
        <v>4</v>
      </c>
      <c r="M372" s="3">
        <v>0.85983685399999998</v>
      </c>
      <c r="N372" s="3" cm="1">
        <f t="array" ref="N372">IF($D372=3,(INDEX($E:$E,ROW()-2)+INDEX($E:$E,ROW()-1)-$E372)/(INDEX($E:$E,ROW()-2)+INDEX($E:$E,ROW()-1)),"")</f>
        <v>0.29206190642564389</v>
      </c>
      <c r="O372">
        <v>94</v>
      </c>
      <c r="P372" s="3">
        <v>7.3772350000000002E-3</v>
      </c>
    </row>
    <row r="373" spans="1:16" x14ac:dyDescent="0.35">
      <c r="A373">
        <v>4</v>
      </c>
      <c r="B373">
        <v>40</v>
      </c>
      <c r="C373">
        <v>2000</v>
      </c>
      <c r="D373">
        <v>1</v>
      </c>
      <c r="E373">
        <v>25830.304690000001</v>
      </c>
      <c r="F373">
        <v>5039.5452969999997</v>
      </c>
      <c r="G373">
        <v>9601.3295369999996</v>
      </c>
      <c r="H373">
        <v>8411.7371330000005</v>
      </c>
      <c r="I373">
        <v>1497.066374</v>
      </c>
      <c r="J373">
        <v>606.80188980000003</v>
      </c>
      <c r="K373">
        <v>673.82446049999999</v>
      </c>
      <c r="L373">
        <v>2</v>
      </c>
      <c r="M373" s="3">
        <v>0.77095892799999999</v>
      </c>
      <c r="N373" s="3" t="str" cm="1">
        <f t="array" ref="N373">IF($D373=3,(INDEX($E:$E,ROW()-2)+INDEX($E:$E,ROW()-1)-$E373)/(INDEX($E:$E,ROW()-2)+INDEX($E:$E,ROW()-1)),"")</f>
        <v/>
      </c>
      <c r="O373">
        <v>33</v>
      </c>
      <c r="P373" s="3">
        <v>3.9899599999999999E-4</v>
      </c>
    </row>
    <row r="374" spans="1:16" x14ac:dyDescent="0.35">
      <c r="A374">
        <v>4</v>
      </c>
      <c r="B374">
        <v>40</v>
      </c>
      <c r="C374">
        <v>2000</v>
      </c>
      <c r="D374">
        <v>2</v>
      </c>
      <c r="E374">
        <v>25196.692849999999</v>
      </c>
      <c r="F374">
        <v>4991.9299080000001</v>
      </c>
      <c r="G374">
        <v>9262.2125359999991</v>
      </c>
      <c r="H374">
        <v>8213.3875000000007</v>
      </c>
      <c r="I374">
        <v>1448.5104570000001</v>
      </c>
      <c r="J374">
        <v>606.80188980000003</v>
      </c>
      <c r="K374">
        <v>673.85055520000003</v>
      </c>
      <c r="L374">
        <v>2</v>
      </c>
      <c r="M374" s="3">
        <v>0.75277963699999995</v>
      </c>
      <c r="N374" s="3" t="str" cm="1">
        <f t="array" ref="N374">IF($D374=3,(INDEX($E:$E,ROW()-2)+INDEX($E:$E,ROW()-1)-$E374)/(INDEX($E:$E,ROW()-2)+INDEX($E:$E,ROW()-1)),"")</f>
        <v/>
      </c>
      <c r="O374">
        <v>36</v>
      </c>
      <c r="P374" s="3">
        <v>8.5057290000000001E-3</v>
      </c>
    </row>
    <row r="375" spans="1:16" x14ac:dyDescent="0.35">
      <c r="A375">
        <v>4</v>
      </c>
      <c r="B375">
        <v>40</v>
      </c>
      <c r="C375">
        <v>2000</v>
      </c>
      <c r="D375">
        <v>3</v>
      </c>
      <c r="E375">
        <v>35519.095730000001</v>
      </c>
      <c r="F375">
        <v>10013.548989999999</v>
      </c>
      <c r="G375">
        <v>10980.05774</v>
      </c>
      <c r="H375">
        <v>8780.4489680000006</v>
      </c>
      <c r="I375">
        <v>4181.2001440000004</v>
      </c>
      <c r="J375">
        <v>606.80188980000003</v>
      </c>
      <c r="K375">
        <v>957.03799200000003</v>
      </c>
      <c r="L375">
        <v>4</v>
      </c>
      <c r="M375" s="3">
        <v>0.80475238500000001</v>
      </c>
      <c r="N375" s="3" cm="1">
        <f t="array" ref="N375">IF($D375=3,(INDEX($E:$E,ROW()-2)+INDEX($E:$E,ROW()-1)-$E375)/(INDEX($E:$E,ROW()-2)+INDEX($E:$E,ROW()-1)),"")</f>
        <v>0.30391562423094504</v>
      </c>
      <c r="O375">
        <v>38</v>
      </c>
      <c r="P375" s="3">
        <v>8.8206480000000004E-3</v>
      </c>
    </row>
    <row r="376" spans="1:16" x14ac:dyDescent="0.35">
      <c r="A376">
        <v>4</v>
      </c>
      <c r="B376">
        <v>40</v>
      </c>
      <c r="C376">
        <v>2000</v>
      </c>
      <c r="D376">
        <v>1</v>
      </c>
      <c r="E376">
        <v>27481.634129999999</v>
      </c>
      <c r="F376">
        <v>6605.2975489999999</v>
      </c>
      <c r="G376">
        <v>9647.9450990000005</v>
      </c>
      <c r="H376">
        <v>8446.2427719999996</v>
      </c>
      <c r="I376">
        <v>1500.1297549999999</v>
      </c>
      <c r="J376">
        <v>606.80188980000003</v>
      </c>
      <c r="K376">
        <v>675.21706119999999</v>
      </c>
      <c r="L376">
        <v>2</v>
      </c>
      <c r="M376" s="3">
        <v>0.77412146500000001</v>
      </c>
      <c r="N376" s="3" t="str" cm="1">
        <f t="array" ref="N376">IF($D376=3,(INDEX($E:$E,ROW()-2)+INDEX($E:$E,ROW()-1)-$E376)/(INDEX($E:$E,ROW()-2)+INDEX($E:$E,ROW()-1)),"")</f>
        <v/>
      </c>
      <c r="O376">
        <v>33</v>
      </c>
      <c r="P376" s="3">
        <v>9.2396199999999997E-7</v>
      </c>
    </row>
    <row r="377" spans="1:16" x14ac:dyDescent="0.35">
      <c r="A377">
        <v>4</v>
      </c>
      <c r="B377">
        <v>40</v>
      </c>
      <c r="C377">
        <v>2000</v>
      </c>
      <c r="D377">
        <v>2</v>
      </c>
      <c r="E377">
        <v>26849.883030000001</v>
      </c>
      <c r="F377">
        <v>6645.1464210000004</v>
      </c>
      <c r="G377">
        <v>9262.2125359999991</v>
      </c>
      <c r="H377">
        <v>8213.3875000000007</v>
      </c>
      <c r="I377">
        <v>1448.5029440000001</v>
      </c>
      <c r="J377">
        <v>606.80188980000003</v>
      </c>
      <c r="K377">
        <v>673.83173969999996</v>
      </c>
      <c r="L377">
        <v>2</v>
      </c>
      <c r="M377" s="3">
        <v>0.75277963699999995</v>
      </c>
      <c r="N377" s="3" t="str" cm="1">
        <f t="array" ref="N377">IF($D377=3,(INDEX($E:$E,ROW()-2)+INDEX($E:$E,ROW()-1)-$E377)/(INDEX($E:$E,ROW()-2)+INDEX($E:$E,ROW()-1)),"")</f>
        <v/>
      </c>
      <c r="O377">
        <v>9</v>
      </c>
      <c r="P377" s="3">
        <v>4.6079550000000004E-3</v>
      </c>
    </row>
    <row r="378" spans="1:16" x14ac:dyDescent="0.35">
      <c r="A378">
        <v>4</v>
      </c>
      <c r="B378">
        <v>40</v>
      </c>
      <c r="C378">
        <v>2000</v>
      </c>
      <c r="D378">
        <v>3</v>
      </c>
      <c r="E378">
        <v>38626.470209999999</v>
      </c>
      <c r="F378">
        <v>13064.086380000001</v>
      </c>
      <c r="G378">
        <v>10945.945009999999</v>
      </c>
      <c r="H378">
        <v>8878.2966539999998</v>
      </c>
      <c r="I378">
        <v>4177.0955039999999</v>
      </c>
      <c r="J378">
        <v>606.80188980000003</v>
      </c>
      <c r="K378">
        <v>954.2447664</v>
      </c>
      <c r="L378">
        <v>4</v>
      </c>
      <c r="M378" s="3">
        <v>0.81372039600000001</v>
      </c>
      <c r="N378" s="3" cm="1">
        <f t="array" ref="N378">IF($D378=3,(INDEX($E:$E,ROW()-2)+INDEX($E:$E,ROW()-1)-$E378)/(INDEX($E:$E,ROW()-2)+INDEX($E:$E,ROW()-1)),"")</f>
        <v>0.28905960611684128</v>
      </c>
      <c r="O378">
        <v>56</v>
      </c>
      <c r="P378" s="3">
        <v>7.069362E-3</v>
      </c>
    </row>
    <row r="379" spans="1:16" x14ac:dyDescent="0.35">
      <c r="A379">
        <v>4</v>
      </c>
      <c r="B379">
        <v>40</v>
      </c>
      <c r="C379">
        <v>2000</v>
      </c>
      <c r="D379">
        <v>1</v>
      </c>
      <c r="E379">
        <v>30191.43302</v>
      </c>
      <c r="F379">
        <v>8523.4765009999992</v>
      </c>
      <c r="G379">
        <v>10117.785470000001</v>
      </c>
      <c r="H379">
        <v>8770.3427059999995</v>
      </c>
      <c r="I379">
        <v>1499.02261</v>
      </c>
      <c r="J379">
        <v>606.80188980000003</v>
      </c>
      <c r="K379">
        <v>674.00384880000001</v>
      </c>
      <c r="L379">
        <v>2</v>
      </c>
      <c r="M379" s="3">
        <v>0.80382611900000001</v>
      </c>
      <c r="N379" s="3" t="str" cm="1">
        <f t="array" ref="N379">IF($D379=3,(INDEX($E:$E,ROW()-2)+INDEX($E:$E,ROW()-1)-$E379)/(INDEX($E:$E,ROW()-2)+INDEX($E:$E,ROW()-1)),"")</f>
        <v/>
      </c>
      <c r="O379">
        <v>27</v>
      </c>
      <c r="P379" s="3">
        <v>8.3095319999999997E-3</v>
      </c>
    </row>
    <row r="380" spans="1:16" x14ac:dyDescent="0.35">
      <c r="A380">
        <v>4</v>
      </c>
      <c r="B380">
        <v>40</v>
      </c>
      <c r="C380">
        <v>2000</v>
      </c>
      <c r="D380">
        <v>2</v>
      </c>
      <c r="E380">
        <v>29509.186730000001</v>
      </c>
      <c r="F380">
        <v>8265.6578910000007</v>
      </c>
      <c r="G380">
        <v>9969.2608789999995</v>
      </c>
      <c r="H380">
        <v>8544.9948850000001</v>
      </c>
      <c r="I380">
        <v>1448.2337279999999</v>
      </c>
      <c r="J380">
        <v>606.80188980000003</v>
      </c>
      <c r="K380">
        <v>674.23745710000003</v>
      </c>
      <c r="L380">
        <v>2</v>
      </c>
      <c r="M380" s="3">
        <v>0.78317236899999998</v>
      </c>
      <c r="N380" s="3" t="str" cm="1">
        <f t="array" ref="N380">IF($D380=3,(INDEX($E:$E,ROW()-2)+INDEX($E:$E,ROW()-1)-$E380)/(INDEX($E:$E,ROW()-2)+INDEX($E:$E,ROW()-1)),"")</f>
        <v/>
      </c>
      <c r="O380">
        <v>22</v>
      </c>
      <c r="P380" s="3">
        <v>8.9591849999999997E-3</v>
      </c>
    </row>
    <row r="381" spans="1:16" x14ac:dyDescent="0.35">
      <c r="A381">
        <v>4</v>
      </c>
      <c r="B381">
        <v>40</v>
      </c>
      <c r="C381">
        <v>2000</v>
      </c>
      <c r="D381">
        <v>3</v>
      </c>
      <c r="E381">
        <v>43622.984040000003</v>
      </c>
      <c r="F381">
        <v>13469.3017</v>
      </c>
      <c r="G381">
        <v>14958.35592</v>
      </c>
      <c r="H381">
        <v>10180.38507</v>
      </c>
      <c r="I381">
        <v>3586.471321</v>
      </c>
      <c r="J381">
        <v>606.80188980000003</v>
      </c>
      <c r="K381">
        <v>821.66812779999998</v>
      </c>
      <c r="L381">
        <v>3</v>
      </c>
      <c r="M381" s="3">
        <v>0.93306039399999996</v>
      </c>
      <c r="N381" s="3" cm="1">
        <f t="array" ref="N381">IF($D381=3,(INDEX($E:$E,ROW()-2)+INDEX($E:$E,ROW()-1)-$E381)/(INDEX($E:$E,ROW()-2)+INDEX($E:$E,ROW()-1)),"")</f>
        <v>0.26930433515307012</v>
      </c>
      <c r="O381">
        <v>108</v>
      </c>
      <c r="P381" s="3">
        <v>6.7697160000000003E-3</v>
      </c>
    </row>
    <row r="382" spans="1:16" x14ac:dyDescent="0.35">
      <c r="A382">
        <v>4</v>
      </c>
      <c r="B382">
        <v>70</v>
      </c>
      <c r="C382">
        <v>500</v>
      </c>
      <c r="D382">
        <v>1</v>
      </c>
      <c r="E382">
        <v>19808.67052</v>
      </c>
      <c r="F382">
        <v>3742.0575899999999</v>
      </c>
      <c r="G382">
        <v>5808.8069759999998</v>
      </c>
      <c r="H382">
        <v>5900.810751</v>
      </c>
      <c r="I382">
        <v>2589.8188660000001</v>
      </c>
      <c r="J382">
        <v>606.80188980000003</v>
      </c>
      <c r="K382">
        <v>1160.3744429999999</v>
      </c>
      <c r="L382">
        <v>6</v>
      </c>
      <c r="M382" s="3">
        <v>0.40451650099999997</v>
      </c>
      <c r="N382" s="3" t="str" cm="1">
        <f t="array" ref="N382">IF($D382=3,(INDEX($E:$E,ROW()-2)+INDEX($E:$E,ROW()-1)-$E382)/(INDEX($E:$E,ROW()-2)+INDEX($E:$E,ROW()-1)),"")</f>
        <v/>
      </c>
      <c r="O382">
        <v>35</v>
      </c>
      <c r="P382" s="3">
        <v>9.9417280000000004E-3</v>
      </c>
    </row>
    <row r="383" spans="1:16" x14ac:dyDescent="0.35">
      <c r="A383">
        <v>4</v>
      </c>
      <c r="B383">
        <v>70</v>
      </c>
      <c r="C383">
        <v>500</v>
      </c>
      <c r="D383">
        <v>2</v>
      </c>
      <c r="E383">
        <v>19382.676879999999</v>
      </c>
      <c r="F383">
        <v>3097.643822</v>
      </c>
      <c r="G383">
        <v>6130.6127040000001</v>
      </c>
      <c r="H383">
        <v>6190.8522080000002</v>
      </c>
      <c r="I383">
        <v>2287.6821030000001</v>
      </c>
      <c r="J383">
        <v>606.80188980000003</v>
      </c>
      <c r="K383">
        <v>1069.0841579999999</v>
      </c>
      <c r="L383">
        <v>5</v>
      </c>
      <c r="M383" s="3">
        <v>0.42439962599999997</v>
      </c>
      <c r="N383" s="3" t="str" cm="1">
        <f t="array" ref="N383">IF($D383=3,(INDEX($E:$E,ROW()-2)+INDEX($E:$E,ROW()-1)-$E383)/(INDEX($E:$E,ROW()-2)+INDEX($E:$E,ROW()-1)),"")</f>
        <v/>
      </c>
      <c r="O383">
        <v>25</v>
      </c>
      <c r="P383" s="3">
        <v>7.643464E-3</v>
      </c>
    </row>
    <row r="384" spans="1:16" x14ac:dyDescent="0.35">
      <c r="A384">
        <v>4</v>
      </c>
      <c r="B384">
        <v>70</v>
      </c>
      <c r="C384">
        <v>500</v>
      </c>
      <c r="D384">
        <v>3</v>
      </c>
      <c r="E384">
        <v>27566.594120000002</v>
      </c>
      <c r="F384">
        <v>3981.137158</v>
      </c>
      <c r="G384">
        <v>8345.340279</v>
      </c>
      <c r="H384">
        <v>8391.021471</v>
      </c>
      <c r="I384">
        <v>5079.9140930000003</v>
      </c>
      <c r="J384">
        <v>606.80188980000003</v>
      </c>
      <c r="K384">
        <v>1162.379226</v>
      </c>
      <c r="L384">
        <v>6</v>
      </c>
      <c r="M384" s="3">
        <v>0.57522716699999998</v>
      </c>
      <c r="N384" s="3" cm="1">
        <f t="array" ref="N384">IF($D384=3,(INDEX($E:$E,ROW()-2)+INDEX($E:$E,ROW()-1)-$E384)/(INDEX($E:$E,ROW()-2)+INDEX($E:$E,ROW()-1)),"")</f>
        <v>0.29661530034560635</v>
      </c>
      <c r="O384">
        <v>70</v>
      </c>
      <c r="P384" s="3">
        <v>9.8696059999999995E-3</v>
      </c>
    </row>
    <row r="385" spans="1:16" x14ac:dyDescent="0.35">
      <c r="A385">
        <v>4</v>
      </c>
      <c r="B385">
        <v>70</v>
      </c>
      <c r="C385">
        <v>500</v>
      </c>
      <c r="D385">
        <v>1</v>
      </c>
      <c r="E385">
        <v>20792.00216</v>
      </c>
      <c r="F385">
        <v>4295.4204760000002</v>
      </c>
      <c r="G385">
        <v>6185.3137489999999</v>
      </c>
      <c r="H385">
        <v>6263.0434219999997</v>
      </c>
      <c r="I385">
        <v>2372.3385739999999</v>
      </c>
      <c r="J385">
        <v>606.80188980000003</v>
      </c>
      <c r="K385">
        <v>1069.0840519999999</v>
      </c>
      <c r="L385">
        <v>5</v>
      </c>
      <c r="M385" s="3">
        <v>0.42934852899999998</v>
      </c>
      <c r="N385" s="3" t="str" cm="1">
        <f t="array" ref="N385">IF($D385=3,(INDEX($E:$E,ROW()-2)+INDEX($E:$E,ROW()-1)-$E385)/(INDEX($E:$E,ROW()-2)+INDEX($E:$E,ROW()-1)),"")</f>
        <v/>
      </c>
      <c r="O385">
        <v>44</v>
      </c>
      <c r="P385" s="3">
        <v>6.0574449999999998E-3</v>
      </c>
    </row>
    <row r="386" spans="1:16" x14ac:dyDescent="0.35">
      <c r="A386">
        <v>4</v>
      </c>
      <c r="B386">
        <v>70</v>
      </c>
      <c r="C386">
        <v>500</v>
      </c>
      <c r="D386">
        <v>2</v>
      </c>
      <c r="E386">
        <v>20423.942129999999</v>
      </c>
      <c r="F386">
        <v>4107.1976260000001</v>
      </c>
      <c r="G386">
        <v>6143.4578819999997</v>
      </c>
      <c r="H386">
        <v>6206.2500389999996</v>
      </c>
      <c r="I386">
        <v>2290.3351659999998</v>
      </c>
      <c r="J386">
        <v>606.80188980000003</v>
      </c>
      <c r="K386">
        <v>1069.899525</v>
      </c>
      <c r="L386">
        <v>5</v>
      </c>
      <c r="M386" s="3">
        <v>0.42545518900000001</v>
      </c>
      <c r="N386" s="3" t="str" cm="1">
        <f t="array" ref="N386">IF($D386=3,(INDEX($E:$E,ROW()-2)+INDEX($E:$E,ROW()-1)-$E386)/(INDEX($E:$E,ROW()-2)+INDEX($E:$E,ROW()-1)),"")</f>
        <v/>
      </c>
      <c r="O386">
        <v>47</v>
      </c>
      <c r="P386" s="3">
        <v>8.620539E-3</v>
      </c>
    </row>
    <row r="387" spans="1:16" x14ac:dyDescent="0.35">
      <c r="A387">
        <v>4</v>
      </c>
      <c r="B387">
        <v>70</v>
      </c>
      <c r="C387">
        <v>500</v>
      </c>
      <c r="D387">
        <v>3</v>
      </c>
      <c r="E387">
        <v>29016.2588</v>
      </c>
      <c r="F387">
        <v>4934.2558520000002</v>
      </c>
      <c r="G387">
        <v>8870.9802579999996</v>
      </c>
      <c r="H387">
        <v>8879.4755229999992</v>
      </c>
      <c r="I387">
        <v>4655.4411909999999</v>
      </c>
      <c r="J387">
        <v>606.80188980000003</v>
      </c>
      <c r="K387">
        <v>1069.3040860000001</v>
      </c>
      <c r="L387">
        <v>5</v>
      </c>
      <c r="M387" s="3">
        <v>0.60871200999999997</v>
      </c>
      <c r="N387" s="3" cm="1">
        <f t="array" ref="N387">IF($D387=3,(INDEX($E:$E,ROW()-2)+INDEX($E:$E,ROW()-1)-$E387)/(INDEX($E:$E,ROW()-2)+INDEX($E:$E,ROW()-1)),"")</f>
        <v>0.29599432210412668</v>
      </c>
      <c r="O387">
        <v>39</v>
      </c>
      <c r="P387" s="3">
        <v>6.9361850000000001E-3</v>
      </c>
    </row>
    <row r="388" spans="1:16" x14ac:dyDescent="0.35">
      <c r="A388">
        <v>4</v>
      </c>
      <c r="B388">
        <v>70</v>
      </c>
      <c r="C388">
        <v>500</v>
      </c>
      <c r="D388">
        <v>1</v>
      </c>
      <c r="E388">
        <v>22841.01413</v>
      </c>
      <c r="F388">
        <v>5364.5064979999997</v>
      </c>
      <c r="G388">
        <v>6870.548538</v>
      </c>
      <c r="H388">
        <v>6920.7720890000001</v>
      </c>
      <c r="I388">
        <v>2122.4589999999998</v>
      </c>
      <c r="J388">
        <v>606.80188980000003</v>
      </c>
      <c r="K388">
        <v>955.92611639999996</v>
      </c>
      <c r="L388">
        <v>4</v>
      </c>
      <c r="M388" s="3">
        <v>0.47443760400000001</v>
      </c>
      <c r="N388" s="3" t="str" cm="1">
        <f t="array" ref="N388">IF($D388=3,(INDEX($E:$E,ROW()-2)+INDEX($E:$E,ROW()-1)-$E388)/(INDEX($E:$E,ROW()-2)+INDEX($E:$E,ROW()-1)),"")</f>
        <v/>
      </c>
      <c r="O388">
        <v>25</v>
      </c>
      <c r="P388" s="3">
        <v>9.7692830000000001E-3</v>
      </c>
    </row>
    <row r="389" spans="1:16" x14ac:dyDescent="0.35">
      <c r="A389">
        <v>4</v>
      </c>
      <c r="B389">
        <v>70</v>
      </c>
      <c r="C389">
        <v>500</v>
      </c>
      <c r="D389">
        <v>2</v>
      </c>
      <c r="E389">
        <v>22150.051319999999</v>
      </c>
      <c r="F389">
        <v>4988.2093880000002</v>
      </c>
      <c r="G389">
        <v>6753.7630950000002</v>
      </c>
      <c r="H389">
        <v>6793.7918120000004</v>
      </c>
      <c r="I389">
        <v>2052.59701</v>
      </c>
      <c r="J389">
        <v>606.80188980000003</v>
      </c>
      <c r="K389">
        <v>954.8881202</v>
      </c>
      <c r="L389">
        <v>4</v>
      </c>
      <c r="M389" s="3">
        <v>0.46573276299999999</v>
      </c>
      <c r="N389" s="3" t="str" cm="1">
        <f t="array" ref="N389">IF($D389=3,(INDEX($E:$E,ROW()-2)+INDEX($E:$E,ROW()-1)-$E389)/(INDEX($E:$E,ROW()-2)+INDEX($E:$E,ROW()-1)),"")</f>
        <v/>
      </c>
      <c r="O389">
        <v>20</v>
      </c>
      <c r="P389" s="3">
        <v>8.0435650000000008E-3</v>
      </c>
    </row>
    <row r="390" spans="1:16" x14ac:dyDescent="0.35">
      <c r="A390">
        <v>4</v>
      </c>
      <c r="B390">
        <v>70</v>
      </c>
      <c r="C390">
        <v>500</v>
      </c>
      <c r="D390">
        <v>3</v>
      </c>
      <c r="E390">
        <v>31734.389289999999</v>
      </c>
      <c r="F390">
        <v>6454.2668940000003</v>
      </c>
      <c r="G390">
        <v>9841.2094080000006</v>
      </c>
      <c r="H390">
        <v>9700.7709419999992</v>
      </c>
      <c r="I390">
        <v>4177.0954099999999</v>
      </c>
      <c r="J390">
        <v>606.80188980000003</v>
      </c>
      <c r="K390">
        <v>954.24474110000006</v>
      </c>
      <c r="L390">
        <v>4</v>
      </c>
      <c r="M390" s="3">
        <v>0.66501402700000001</v>
      </c>
      <c r="N390" s="3" cm="1">
        <f t="array" ref="N390">IF($D390=3,(INDEX($E:$E,ROW()-2)+INDEX($E:$E,ROW()-1)-$E390)/(INDEX($E:$E,ROW()-2)+INDEX($E:$E,ROW()-1)),"")</f>
        <v>0.29465130526265404</v>
      </c>
      <c r="O390">
        <v>97</v>
      </c>
      <c r="P390" s="3">
        <v>1.8581660000000001E-3</v>
      </c>
    </row>
    <row r="391" spans="1:16" x14ac:dyDescent="0.35">
      <c r="A391">
        <v>4</v>
      </c>
      <c r="B391">
        <v>70</v>
      </c>
      <c r="C391">
        <v>1000</v>
      </c>
      <c r="D391">
        <v>1</v>
      </c>
      <c r="E391">
        <v>22502.99755</v>
      </c>
      <c r="F391">
        <v>5086.0494129999997</v>
      </c>
      <c r="G391">
        <v>6840.8526009999996</v>
      </c>
      <c r="H391">
        <v>6905.3190050000003</v>
      </c>
      <c r="I391">
        <v>2111.616055</v>
      </c>
      <c r="J391">
        <v>606.80188980000003</v>
      </c>
      <c r="K391">
        <v>952.35858589999998</v>
      </c>
      <c r="L391">
        <v>4</v>
      </c>
      <c r="M391" s="3">
        <v>0.47337825300000003</v>
      </c>
      <c r="N391" s="3" t="str" cm="1">
        <f t="array" ref="N391">IF($D391=3,(INDEX($E:$E,ROW()-2)+INDEX($E:$E,ROW()-1)-$E391)/(INDEX($E:$E,ROW()-2)+INDEX($E:$E,ROW()-1)),"")</f>
        <v/>
      </c>
      <c r="O391">
        <v>19</v>
      </c>
      <c r="P391" s="3">
        <v>9.8390700000000001E-3</v>
      </c>
    </row>
    <row r="392" spans="1:16" x14ac:dyDescent="0.35">
      <c r="A392">
        <v>4</v>
      </c>
      <c r="B392">
        <v>70</v>
      </c>
      <c r="C392">
        <v>1000</v>
      </c>
      <c r="D392">
        <v>2</v>
      </c>
      <c r="E392">
        <v>21922.283909999998</v>
      </c>
      <c r="F392">
        <v>4952.3866109999999</v>
      </c>
      <c r="G392">
        <v>6654.0504920000003</v>
      </c>
      <c r="H392">
        <v>6702.3367440000002</v>
      </c>
      <c r="I392">
        <v>2051.7688469999998</v>
      </c>
      <c r="J392">
        <v>606.80188980000003</v>
      </c>
      <c r="K392">
        <v>954.93932859999995</v>
      </c>
      <c r="L392">
        <v>4</v>
      </c>
      <c r="M392" s="3">
        <v>0.45946327100000001</v>
      </c>
      <c r="N392" s="3" t="str" cm="1">
        <f t="array" ref="N392">IF($D392=3,(INDEX($E:$E,ROW()-2)+INDEX($E:$E,ROW()-1)-$E392)/(INDEX($E:$E,ROW()-2)+INDEX($E:$E,ROW()-1)),"")</f>
        <v/>
      </c>
      <c r="O392">
        <v>17</v>
      </c>
      <c r="P392" s="3">
        <v>6.6525279999999996E-3</v>
      </c>
    </row>
    <row r="393" spans="1:16" x14ac:dyDescent="0.35">
      <c r="A393">
        <v>4</v>
      </c>
      <c r="B393">
        <v>70</v>
      </c>
      <c r="C393">
        <v>1000</v>
      </c>
      <c r="D393">
        <v>3</v>
      </c>
      <c r="E393">
        <v>30599.76237</v>
      </c>
      <c r="F393">
        <v>5359.8191440000001</v>
      </c>
      <c r="G393">
        <v>9841.878541</v>
      </c>
      <c r="H393">
        <v>9653.7026879999994</v>
      </c>
      <c r="I393">
        <v>4180.0281930000001</v>
      </c>
      <c r="J393">
        <v>606.80188980000003</v>
      </c>
      <c r="K393">
        <v>957.53191730000003</v>
      </c>
      <c r="L393">
        <v>4</v>
      </c>
      <c r="M393" s="3">
        <v>0.66178737099999996</v>
      </c>
      <c r="N393" s="3" cm="1">
        <f t="array" ref="N393">IF($D393=3,(INDEX($E:$E,ROW()-2)+INDEX($E:$E,ROW()-1)-$E393)/(INDEX($E:$E,ROW()-2)+INDEX($E:$E,ROW()-1)),"")</f>
        <v>0.31120836234764959</v>
      </c>
      <c r="O393">
        <v>19</v>
      </c>
      <c r="P393" s="3">
        <v>9.2060649999999994E-3</v>
      </c>
    </row>
    <row r="394" spans="1:16" x14ac:dyDescent="0.35">
      <c r="A394">
        <v>4</v>
      </c>
      <c r="B394">
        <v>70</v>
      </c>
      <c r="C394">
        <v>1000</v>
      </c>
      <c r="D394">
        <v>1</v>
      </c>
      <c r="E394">
        <v>24068.926650000001</v>
      </c>
      <c r="F394">
        <v>6679.2155839999996</v>
      </c>
      <c r="G394">
        <v>6825.8520559999997</v>
      </c>
      <c r="H394">
        <v>6877.2703700000002</v>
      </c>
      <c r="I394">
        <v>2123.7085419999999</v>
      </c>
      <c r="J394">
        <v>606.80188980000003</v>
      </c>
      <c r="K394">
        <v>956.07820830000003</v>
      </c>
      <c r="L394">
        <v>4</v>
      </c>
      <c r="M394" s="3">
        <v>0.47145544299999997</v>
      </c>
      <c r="N394" s="3" t="str" cm="1">
        <f t="array" ref="N394">IF($D394=3,(INDEX($E:$E,ROW()-2)+INDEX($E:$E,ROW()-1)-$E394)/(INDEX($E:$E,ROW()-2)+INDEX($E:$E,ROW()-1)),"")</f>
        <v/>
      </c>
      <c r="O394">
        <v>21</v>
      </c>
      <c r="P394" s="3">
        <v>3.9813440000000004E-3</v>
      </c>
    </row>
    <row r="395" spans="1:16" x14ac:dyDescent="0.35">
      <c r="A395">
        <v>4</v>
      </c>
      <c r="B395">
        <v>70</v>
      </c>
      <c r="C395">
        <v>1000</v>
      </c>
      <c r="D395">
        <v>2</v>
      </c>
      <c r="E395">
        <v>23619.25805</v>
      </c>
      <c r="F395">
        <v>6517.0185860000001</v>
      </c>
      <c r="G395">
        <v>6725.9951540000002</v>
      </c>
      <c r="H395">
        <v>6774.3552090000003</v>
      </c>
      <c r="I395">
        <v>2044.7103159999999</v>
      </c>
      <c r="J395">
        <v>606.80188980000003</v>
      </c>
      <c r="K395">
        <v>950.37689160000002</v>
      </c>
      <c r="L395">
        <v>4</v>
      </c>
      <c r="M395" s="3">
        <v>0.464400331</v>
      </c>
      <c r="N395" s="3" t="str" cm="1">
        <f t="array" ref="N395">IF($D395=3,(INDEX($E:$E,ROW()-2)+INDEX($E:$E,ROW()-1)-$E395)/(INDEX($E:$E,ROW()-2)+INDEX($E:$E,ROW()-1)),"")</f>
        <v/>
      </c>
      <c r="O395">
        <v>44</v>
      </c>
      <c r="P395" s="3">
        <v>9.0102619999999998E-3</v>
      </c>
    </row>
    <row r="396" spans="1:16" x14ac:dyDescent="0.35">
      <c r="A396">
        <v>4</v>
      </c>
      <c r="B396">
        <v>70</v>
      </c>
      <c r="C396">
        <v>1000</v>
      </c>
      <c r="D396">
        <v>3</v>
      </c>
      <c r="E396">
        <v>32863.909849999996</v>
      </c>
      <c r="F396">
        <v>7625.973387</v>
      </c>
      <c r="G396">
        <v>9844.0067350000008</v>
      </c>
      <c r="H396">
        <v>9655.4975190000005</v>
      </c>
      <c r="I396">
        <v>4176.6904240000003</v>
      </c>
      <c r="J396">
        <v>606.80188989999999</v>
      </c>
      <c r="K396">
        <v>954.93989399999998</v>
      </c>
      <c r="L396">
        <v>4</v>
      </c>
      <c r="M396" s="3">
        <v>0.66191035499999995</v>
      </c>
      <c r="N396" s="3" cm="1">
        <f t="array" ref="N396">IF($D396=3,(INDEX($E:$E,ROW()-2)+INDEX($E:$E,ROW()-1)-$E396)/(INDEX($E:$E,ROW()-2)+INDEX($E:$E,ROW()-1)),"")</f>
        <v>0.31085844309775124</v>
      </c>
      <c r="O396">
        <v>59</v>
      </c>
      <c r="P396" s="3">
        <v>9.8429469999999995E-3</v>
      </c>
    </row>
    <row r="397" spans="1:16" x14ac:dyDescent="0.35">
      <c r="A397">
        <v>4</v>
      </c>
      <c r="B397">
        <v>70</v>
      </c>
      <c r="C397">
        <v>1000</v>
      </c>
      <c r="D397">
        <v>1</v>
      </c>
      <c r="E397">
        <v>26680.052940000001</v>
      </c>
      <c r="F397">
        <v>5180.7583830000003</v>
      </c>
      <c r="G397">
        <v>9424.4796690000003</v>
      </c>
      <c r="H397">
        <v>9295.0310979999995</v>
      </c>
      <c r="I397">
        <v>1499.0066750000001</v>
      </c>
      <c r="J397">
        <v>606.80188980000003</v>
      </c>
      <c r="K397">
        <v>673.97522730000003</v>
      </c>
      <c r="L397">
        <v>2</v>
      </c>
      <c r="M397" s="3">
        <v>0.63719946599999999</v>
      </c>
      <c r="N397" s="3" t="str" cm="1">
        <f t="array" ref="N397">IF($D397=3,(INDEX($E:$E,ROW()-2)+INDEX($E:$E,ROW()-1)-$E397)/(INDEX($E:$E,ROW()-2)+INDEX($E:$E,ROW()-1)),"")</f>
        <v/>
      </c>
      <c r="O397">
        <v>83</v>
      </c>
      <c r="P397" s="3">
        <v>1.9778230000000001E-3</v>
      </c>
    </row>
    <row r="398" spans="1:16" x14ac:dyDescent="0.35">
      <c r="A398">
        <v>4</v>
      </c>
      <c r="B398">
        <v>70</v>
      </c>
      <c r="C398">
        <v>1000</v>
      </c>
      <c r="D398">
        <v>2</v>
      </c>
      <c r="E398">
        <v>25887.749810000001</v>
      </c>
      <c r="F398">
        <v>5094.1898950000004</v>
      </c>
      <c r="G398">
        <v>9089.5041490000003</v>
      </c>
      <c r="H398">
        <v>8974.9995930000005</v>
      </c>
      <c r="I398">
        <v>1449.1061580000001</v>
      </c>
      <c r="J398">
        <v>606.80188980000003</v>
      </c>
      <c r="K398">
        <v>673.14812500000005</v>
      </c>
      <c r="L398">
        <v>2</v>
      </c>
      <c r="M398" s="3">
        <v>0.61526044300000005</v>
      </c>
      <c r="N398" s="3" t="str" cm="1">
        <f t="array" ref="N398">IF($D398=3,(INDEX($E:$E,ROW()-2)+INDEX($E:$E,ROW()-1)-$E398)/(INDEX($E:$E,ROW()-2)+INDEX($E:$E,ROW()-1)),"")</f>
        <v/>
      </c>
      <c r="O398">
        <v>67</v>
      </c>
      <c r="P398" s="3">
        <v>2.8098229999999999E-3</v>
      </c>
    </row>
    <row r="399" spans="1:16" x14ac:dyDescent="0.35">
      <c r="A399">
        <v>4</v>
      </c>
      <c r="B399">
        <v>70</v>
      </c>
      <c r="C399">
        <v>1000</v>
      </c>
      <c r="D399">
        <v>3</v>
      </c>
      <c r="E399">
        <v>36749.88409</v>
      </c>
      <c r="F399">
        <v>9591.1148219999995</v>
      </c>
      <c r="G399">
        <v>10893.586209999999</v>
      </c>
      <c r="H399">
        <v>10521.65402</v>
      </c>
      <c r="I399">
        <v>4180.2829579999998</v>
      </c>
      <c r="J399">
        <v>606.80188980000003</v>
      </c>
      <c r="K399">
        <v>956.44418499999995</v>
      </c>
      <c r="L399">
        <v>4</v>
      </c>
      <c r="M399" s="3">
        <v>0.72128777799999999</v>
      </c>
      <c r="N399" s="3" cm="1">
        <f t="array" ref="N399">IF($D399=3,(INDEX($E:$E,ROW()-2)+INDEX($E:$E,ROW()-1)-$E399)/(INDEX($E:$E,ROW()-2)+INDEX($E:$E,ROW()-1)),"")</f>
        <v>0.30090507558830776</v>
      </c>
      <c r="O399">
        <v>156</v>
      </c>
      <c r="P399" s="3">
        <v>4.7374569999999996E-3</v>
      </c>
    </row>
    <row r="400" spans="1:16" x14ac:dyDescent="0.35">
      <c r="A400">
        <v>4</v>
      </c>
      <c r="B400">
        <v>70</v>
      </c>
      <c r="C400">
        <v>2000</v>
      </c>
      <c r="D400">
        <v>1</v>
      </c>
      <c r="E400">
        <v>25727.399170000001</v>
      </c>
      <c r="F400">
        <v>5068.2868490000001</v>
      </c>
      <c r="G400">
        <v>8956.2171280000002</v>
      </c>
      <c r="H400">
        <v>8925.1972040000001</v>
      </c>
      <c r="I400">
        <v>1497.068685</v>
      </c>
      <c r="J400">
        <v>606.80188980000003</v>
      </c>
      <c r="K400">
        <v>673.82741220000003</v>
      </c>
      <c r="L400">
        <v>2</v>
      </c>
      <c r="M400" s="3">
        <v>0.61184635499999995</v>
      </c>
      <c r="N400" s="3" t="str" cm="1">
        <f t="array" ref="N400">IF($D400=3,(INDEX($E:$E,ROW()-2)+INDEX($E:$E,ROW()-1)-$E400)/(INDEX($E:$E,ROW()-2)+INDEX($E:$E,ROW()-1)),"")</f>
        <v/>
      </c>
      <c r="O400">
        <v>11</v>
      </c>
      <c r="P400" s="3">
        <v>3.8341100000000001E-4</v>
      </c>
    </row>
    <row r="401" spans="1:16" x14ac:dyDescent="0.35">
      <c r="A401">
        <v>4</v>
      </c>
      <c r="B401">
        <v>70</v>
      </c>
      <c r="C401">
        <v>2000</v>
      </c>
      <c r="D401">
        <v>2</v>
      </c>
      <c r="E401">
        <v>25101.687720000002</v>
      </c>
      <c r="F401">
        <v>5021.4100790000002</v>
      </c>
      <c r="G401">
        <v>8685.1337870000007</v>
      </c>
      <c r="H401">
        <v>8666.0198939999991</v>
      </c>
      <c r="I401">
        <v>1448.4972789999999</v>
      </c>
      <c r="J401">
        <v>606.80188980000003</v>
      </c>
      <c r="K401">
        <v>673.82479620000004</v>
      </c>
      <c r="L401">
        <v>2</v>
      </c>
      <c r="M401" s="3">
        <v>0.59407905000000005</v>
      </c>
      <c r="N401" s="3" t="str" cm="1">
        <f t="array" ref="N401">IF($D401=3,(INDEX($E:$E,ROW()-2)+INDEX($E:$E,ROW()-1)-$E401)/(INDEX($E:$E,ROW()-2)+INDEX($E:$E,ROW()-1)),"")</f>
        <v/>
      </c>
      <c r="O401">
        <v>36</v>
      </c>
      <c r="P401" s="3">
        <v>9.5131710000000008E-3</v>
      </c>
    </row>
    <row r="402" spans="1:16" x14ac:dyDescent="0.35">
      <c r="A402">
        <v>4</v>
      </c>
      <c r="B402">
        <v>70</v>
      </c>
      <c r="C402">
        <v>2000</v>
      </c>
      <c r="D402">
        <v>3</v>
      </c>
      <c r="E402">
        <v>35168.985339999999</v>
      </c>
      <c r="F402">
        <v>5449.3522910000002</v>
      </c>
      <c r="G402">
        <v>13702.45708</v>
      </c>
      <c r="H402">
        <v>11790.96039</v>
      </c>
      <c r="I402">
        <v>2945.578047</v>
      </c>
      <c r="J402">
        <v>606.80188980000003</v>
      </c>
      <c r="K402">
        <v>673.83564899999999</v>
      </c>
      <c r="L402">
        <v>2</v>
      </c>
      <c r="M402" s="3">
        <v>0.80830215400000005</v>
      </c>
      <c r="N402" s="3" cm="1">
        <f t="array" ref="N402">IF($D402=3,(INDEX($E:$E,ROW()-2)+INDEX($E:$E,ROW()-1)-$E402)/(INDEX($E:$E,ROW()-2)+INDEX($E:$E,ROW()-1)),"")</f>
        <v>0.30809330853985767</v>
      </c>
      <c r="O402">
        <v>76</v>
      </c>
      <c r="P402" s="3">
        <v>9.3942780000000007E-3</v>
      </c>
    </row>
    <row r="403" spans="1:16" x14ac:dyDescent="0.35">
      <c r="A403">
        <v>4</v>
      </c>
      <c r="B403">
        <v>70</v>
      </c>
      <c r="C403">
        <v>2000</v>
      </c>
      <c r="D403">
        <v>1</v>
      </c>
      <c r="E403">
        <v>27431.717909999999</v>
      </c>
      <c r="F403">
        <v>6722.3550539999997</v>
      </c>
      <c r="G403">
        <v>9017.6193220000005</v>
      </c>
      <c r="H403">
        <v>8914.0506150000001</v>
      </c>
      <c r="I403">
        <v>1497.066462</v>
      </c>
      <c r="J403">
        <v>606.80188980000003</v>
      </c>
      <c r="K403">
        <v>673.82457150000005</v>
      </c>
      <c r="L403">
        <v>2</v>
      </c>
      <c r="M403" s="3">
        <v>0.61108222599999995</v>
      </c>
      <c r="N403" s="3" t="str" cm="1">
        <f t="array" ref="N403">IF($D403=3,(INDEX($E:$E,ROW()-2)+INDEX($E:$E,ROW()-1)-$E403)/(INDEX($E:$E,ROW()-2)+INDEX($E:$E,ROW()-1)),"")</f>
        <v/>
      </c>
      <c r="O403">
        <v>10</v>
      </c>
      <c r="P403" s="3">
        <v>9.1949739999999999E-3</v>
      </c>
    </row>
    <row r="404" spans="1:16" x14ac:dyDescent="0.35">
      <c r="A404">
        <v>4</v>
      </c>
      <c r="B404">
        <v>70</v>
      </c>
      <c r="C404">
        <v>2000</v>
      </c>
      <c r="D404">
        <v>2</v>
      </c>
      <c r="E404">
        <v>26805.720659999999</v>
      </c>
      <c r="F404">
        <v>6553.4470840000004</v>
      </c>
      <c r="G404">
        <v>8773.6346819999999</v>
      </c>
      <c r="H404">
        <v>8745.9948060000006</v>
      </c>
      <c r="I404">
        <v>1450.73089</v>
      </c>
      <c r="J404">
        <v>606.80188980000003</v>
      </c>
      <c r="K404">
        <v>675.11130779999996</v>
      </c>
      <c r="L404">
        <v>2</v>
      </c>
      <c r="M404" s="3">
        <v>0.59956154699999997</v>
      </c>
      <c r="N404" s="3" t="str" cm="1">
        <f t="array" ref="N404">IF($D404=3,(INDEX($E:$E,ROW()-2)+INDEX($E:$E,ROW()-1)-$E404)/(INDEX($E:$E,ROW()-2)+INDEX($E:$E,ROW()-1)),"")</f>
        <v/>
      </c>
      <c r="O404">
        <v>18</v>
      </c>
      <c r="P404" s="3">
        <v>9.4631119999999992E-3</v>
      </c>
    </row>
    <row r="405" spans="1:16" x14ac:dyDescent="0.35">
      <c r="A405">
        <v>4</v>
      </c>
      <c r="B405">
        <v>70</v>
      </c>
      <c r="C405">
        <v>2000</v>
      </c>
      <c r="D405">
        <v>3</v>
      </c>
      <c r="E405">
        <v>37645.76008</v>
      </c>
      <c r="F405">
        <v>8006.765746</v>
      </c>
      <c r="G405">
        <v>13571.79961</v>
      </c>
      <c r="H405">
        <v>11840.970660000001</v>
      </c>
      <c r="I405">
        <v>2945.5819969999998</v>
      </c>
      <c r="J405">
        <v>606.80188980000003</v>
      </c>
      <c r="K405">
        <v>673.84016729999996</v>
      </c>
      <c r="L405">
        <v>2</v>
      </c>
      <c r="M405" s="3">
        <v>0.81173049399999997</v>
      </c>
      <c r="N405" s="3" cm="1">
        <f t="array" ref="N405">IF($D405=3,(INDEX($E:$E,ROW()-2)+INDEX($E:$E,ROW()-1)-$E405)/(INDEX($E:$E,ROW()-2)+INDEX($E:$E,ROW()-1)),"")</f>
        <v>0.3059082236818102</v>
      </c>
      <c r="O405">
        <v>39</v>
      </c>
      <c r="P405" s="3">
        <v>6.870223E-3</v>
      </c>
    </row>
    <row r="406" spans="1:16" x14ac:dyDescent="0.35">
      <c r="A406">
        <v>4</v>
      </c>
      <c r="B406">
        <v>70</v>
      </c>
      <c r="C406">
        <v>2000</v>
      </c>
      <c r="D406">
        <v>1</v>
      </c>
      <c r="E406">
        <v>30248.498250000001</v>
      </c>
      <c r="F406">
        <v>8564.9068129999996</v>
      </c>
      <c r="G406">
        <v>9525.1550759999991</v>
      </c>
      <c r="H406">
        <v>9379.0706680000003</v>
      </c>
      <c r="I406">
        <v>1497.6849130000001</v>
      </c>
      <c r="J406">
        <v>606.80188980000003</v>
      </c>
      <c r="K406">
        <v>674.87888699999996</v>
      </c>
      <c r="L406">
        <v>2</v>
      </c>
      <c r="M406" s="3">
        <v>0.64296060499999996</v>
      </c>
      <c r="N406" s="3" t="str" cm="1">
        <f t="array" ref="N406">IF($D406=3,(INDEX($E:$E,ROW()-2)+INDEX($E:$E,ROW()-1)-$E406)/(INDEX($E:$E,ROW()-2)+INDEX($E:$E,ROW()-1)),"")</f>
        <v/>
      </c>
      <c r="O406">
        <v>28</v>
      </c>
      <c r="P406" s="3">
        <v>9.3843250000000007E-3</v>
      </c>
    </row>
    <row r="407" spans="1:16" x14ac:dyDescent="0.35">
      <c r="A407">
        <v>4</v>
      </c>
      <c r="B407">
        <v>70</v>
      </c>
      <c r="C407">
        <v>2000</v>
      </c>
      <c r="D407">
        <v>2</v>
      </c>
      <c r="E407">
        <v>29362.048930000001</v>
      </c>
      <c r="F407">
        <v>8298.6177520000001</v>
      </c>
      <c r="G407">
        <v>9213.9784359999994</v>
      </c>
      <c r="H407">
        <v>9120.1796670000003</v>
      </c>
      <c r="I407">
        <v>1448.2337279999999</v>
      </c>
      <c r="J407">
        <v>606.80188980000003</v>
      </c>
      <c r="K407">
        <v>674.23745710000003</v>
      </c>
      <c r="L407">
        <v>2</v>
      </c>
      <c r="M407" s="3">
        <v>0.62521292900000003</v>
      </c>
      <c r="N407" s="3" t="str" cm="1">
        <f t="array" ref="N407">IF($D407=3,(INDEX($E:$E,ROW()-2)+INDEX($E:$E,ROW()-1)-$E407)/(INDEX($E:$E,ROW()-2)+INDEX($E:$E,ROW()-1)),"")</f>
        <v/>
      </c>
      <c r="O407">
        <v>34</v>
      </c>
      <c r="P407" s="3">
        <v>7.3661539999999998E-3</v>
      </c>
    </row>
    <row r="408" spans="1:16" x14ac:dyDescent="0.35">
      <c r="A408">
        <v>4</v>
      </c>
      <c r="B408">
        <v>70</v>
      </c>
      <c r="C408">
        <v>2000</v>
      </c>
      <c r="D408">
        <v>3</v>
      </c>
      <c r="E408">
        <v>41861.632259999998</v>
      </c>
      <c r="F408">
        <v>10610.80933</v>
      </c>
      <c r="G408">
        <v>14498.393309999999</v>
      </c>
      <c r="H408">
        <v>12524.59504</v>
      </c>
      <c r="I408">
        <v>2946.8363599999998</v>
      </c>
      <c r="J408">
        <v>606.80188980000003</v>
      </c>
      <c r="K408">
        <v>674.19634029999997</v>
      </c>
      <c r="L408">
        <v>2</v>
      </c>
      <c r="M408" s="3">
        <v>0.85859479000000005</v>
      </c>
      <c r="N408" s="3" cm="1">
        <f t="array" ref="N408">IF($D408=3,(INDEX($E:$E,ROW()-2)+INDEX($E:$E,ROW()-1)-$E408)/(INDEX($E:$E,ROW()-2)+INDEX($E:$E,ROW()-1)),"")</f>
        <v>0.29774789462014806</v>
      </c>
      <c r="O408">
        <v>67</v>
      </c>
      <c r="P408" s="3">
        <v>9.8923980000000002E-3</v>
      </c>
    </row>
    <row r="409" spans="1:16" x14ac:dyDescent="0.35">
      <c r="A409">
        <v>4</v>
      </c>
      <c r="B409">
        <v>100</v>
      </c>
      <c r="C409">
        <v>500</v>
      </c>
      <c r="D409">
        <v>1</v>
      </c>
      <c r="E409">
        <v>19670.687089999999</v>
      </c>
      <c r="F409">
        <v>3174.1052119999999</v>
      </c>
      <c r="G409">
        <v>6185.3137489999999</v>
      </c>
      <c r="H409">
        <v>6263.0434219999997</v>
      </c>
      <c r="I409">
        <v>2372.3386399999999</v>
      </c>
      <c r="J409">
        <v>606.80188980000003</v>
      </c>
      <c r="K409">
        <v>1069.0841809999999</v>
      </c>
      <c r="L409">
        <v>5</v>
      </c>
      <c r="M409" s="3">
        <v>0.23712888200000001</v>
      </c>
      <c r="N409" s="3" t="str" cm="1">
        <f t="array" ref="N409">IF($D409=3,(INDEX($E:$E,ROW()-2)+INDEX($E:$E,ROW()-1)-$E409)/(INDEX($E:$E,ROW()-2)+INDEX($E:$E,ROW()-1)),"")</f>
        <v/>
      </c>
      <c r="O409">
        <v>32</v>
      </c>
      <c r="P409" s="3">
        <v>2.635339E-3</v>
      </c>
    </row>
    <row r="410" spans="1:16" x14ac:dyDescent="0.35">
      <c r="A410">
        <v>4</v>
      </c>
      <c r="B410">
        <v>100</v>
      </c>
      <c r="C410">
        <v>500</v>
      </c>
      <c r="D410">
        <v>2</v>
      </c>
      <c r="E410">
        <v>19356.936099999999</v>
      </c>
      <c r="F410">
        <v>3114.1235230000002</v>
      </c>
      <c r="G410">
        <v>6106.9546309999996</v>
      </c>
      <c r="H410">
        <v>6172.2893940000004</v>
      </c>
      <c r="I410">
        <v>2287.682237</v>
      </c>
      <c r="J410">
        <v>606.80188980000003</v>
      </c>
      <c r="K410">
        <v>1069.084423</v>
      </c>
      <c r="L410">
        <v>5</v>
      </c>
      <c r="M410" s="3">
        <v>0.23369278800000001</v>
      </c>
      <c r="N410" s="3" t="str" cm="1">
        <f t="array" ref="N410">IF($D410=3,(INDEX($E:$E,ROW()-2)+INDEX($E:$E,ROW()-1)-$E410)/(INDEX($E:$E,ROW()-2)+INDEX($E:$E,ROW()-1)),"")</f>
        <v/>
      </c>
      <c r="O410">
        <v>35</v>
      </c>
      <c r="P410" s="3">
        <v>2.9699879999999998E-3</v>
      </c>
    </row>
    <row r="411" spans="1:16" x14ac:dyDescent="0.35">
      <c r="A411">
        <v>4</v>
      </c>
      <c r="B411">
        <v>100</v>
      </c>
      <c r="C411">
        <v>500</v>
      </c>
      <c r="D411">
        <v>3</v>
      </c>
      <c r="E411">
        <v>27474.839769999999</v>
      </c>
      <c r="F411">
        <v>3420.791616</v>
      </c>
      <c r="G411">
        <v>8806.4163900000003</v>
      </c>
      <c r="H411">
        <v>8908.9732700000004</v>
      </c>
      <c r="I411">
        <v>4662.4631900000004</v>
      </c>
      <c r="J411">
        <v>606.80188980000003</v>
      </c>
      <c r="K411">
        <v>1069.393415</v>
      </c>
      <c r="L411">
        <v>5</v>
      </c>
      <c r="M411" s="3">
        <v>0.33730803500000001</v>
      </c>
      <c r="N411" s="3" cm="1">
        <f t="array" ref="N411">IF($D411=3,(INDEX($E:$E,ROW()-2)+INDEX($E:$E,ROW()-1)-$E411)/(INDEX($E:$E,ROW()-2)+INDEX($E:$E,ROW()-1)),"")</f>
        <v>0.2960155519529602</v>
      </c>
      <c r="O411">
        <v>83</v>
      </c>
      <c r="P411" s="3">
        <v>8.3885479999999991E-3</v>
      </c>
    </row>
    <row r="412" spans="1:16" x14ac:dyDescent="0.35">
      <c r="A412">
        <v>4</v>
      </c>
      <c r="B412">
        <v>100</v>
      </c>
      <c r="C412">
        <v>500</v>
      </c>
      <c r="D412">
        <v>1</v>
      </c>
      <c r="E412">
        <v>20959.259679999999</v>
      </c>
      <c r="F412">
        <v>4241.7555480000001</v>
      </c>
      <c r="G412">
        <v>6304.5322649999998</v>
      </c>
      <c r="H412">
        <v>6377.5040909999998</v>
      </c>
      <c r="I412">
        <v>2362.870582</v>
      </c>
      <c r="J412">
        <v>606.80188980000003</v>
      </c>
      <c r="K412">
        <v>1065.79531</v>
      </c>
      <c r="L412">
        <v>5</v>
      </c>
      <c r="M412" s="3">
        <v>0.241462546</v>
      </c>
      <c r="N412" s="3" t="str" cm="1">
        <f t="array" ref="N412">IF($D412=3,(INDEX($E:$E,ROW()-2)+INDEX($E:$E,ROW()-1)-$E412)/(INDEX($E:$E,ROW()-2)+INDEX($E:$E,ROW()-1)),"")</f>
        <v/>
      </c>
      <c r="O412">
        <v>41</v>
      </c>
      <c r="P412" s="3">
        <v>9.7889710000000005E-3</v>
      </c>
    </row>
    <row r="413" spans="1:16" x14ac:dyDescent="0.35">
      <c r="A413">
        <v>4</v>
      </c>
      <c r="B413">
        <v>100</v>
      </c>
      <c r="C413">
        <v>500</v>
      </c>
      <c r="D413">
        <v>2</v>
      </c>
      <c r="E413">
        <v>20472.65408</v>
      </c>
      <c r="F413">
        <v>3458.7091059999998</v>
      </c>
      <c r="G413">
        <v>6671.8809650000003</v>
      </c>
      <c r="H413">
        <v>6725.3521609999998</v>
      </c>
      <c r="I413">
        <v>2053.3490299999999</v>
      </c>
      <c r="J413">
        <v>606.80188980000003</v>
      </c>
      <c r="K413">
        <v>956.56092660000002</v>
      </c>
      <c r="L413">
        <v>4</v>
      </c>
      <c r="M413" s="3">
        <v>0.254632633</v>
      </c>
      <c r="N413" s="3" t="str" cm="1">
        <f t="array" ref="N413">IF($D413=3,(INDEX($E:$E,ROW()-2)+INDEX($E:$E,ROW()-1)-$E413)/(INDEX($E:$E,ROW()-2)+INDEX($E:$E,ROW()-1)),"")</f>
        <v/>
      </c>
      <c r="O413">
        <v>44</v>
      </c>
      <c r="P413" s="3">
        <v>7.7963590000000001E-3</v>
      </c>
    </row>
    <row r="414" spans="1:16" x14ac:dyDescent="0.35">
      <c r="A414">
        <v>4</v>
      </c>
      <c r="B414">
        <v>100</v>
      </c>
      <c r="C414">
        <v>500</v>
      </c>
      <c r="D414">
        <v>3</v>
      </c>
      <c r="E414">
        <v>28968.103650000001</v>
      </c>
      <c r="F414">
        <v>4936.9913280000001</v>
      </c>
      <c r="G414">
        <v>8797.1889210000008</v>
      </c>
      <c r="H414">
        <v>8898.0168410000006</v>
      </c>
      <c r="I414">
        <v>4660.0205740000001</v>
      </c>
      <c r="J414">
        <v>606.80188980000003</v>
      </c>
      <c r="K414">
        <v>1069.0840940000001</v>
      </c>
      <c r="L414">
        <v>5</v>
      </c>
      <c r="M414" s="3">
        <v>0.33689320699999997</v>
      </c>
      <c r="N414" s="3" cm="1">
        <f t="array" ref="N414">IF($D414=3,(INDEX($E:$E,ROW()-2)+INDEX($E:$E,ROW()-1)-$E414)/(INDEX($E:$E,ROW()-2)+INDEX($E:$E,ROW()-1)),"")</f>
        <v>0.30082631910749558</v>
      </c>
      <c r="O414">
        <v>31</v>
      </c>
      <c r="P414" s="3">
        <v>4.0908000000000003E-3</v>
      </c>
    </row>
    <row r="415" spans="1:16" x14ac:dyDescent="0.35">
      <c r="A415">
        <v>4</v>
      </c>
      <c r="B415">
        <v>100</v>
      </c>
      <c r="C415">
        <v>500</v>
      </c>
      <c r="D415">
        <v>1</v>
      </c>
      <c r="E415">
        <v>22752.62515</v>
      </c>
      <c r="F415">
        <v>5150.5238929999996</v>
      </c>
      <c r="G415">
        <v>6936.8344189999998</v>
      </c>
      <c r="H415">
        <v>6979.15398</v>
      </c>
      <c r="I415">
        <v>2124.0976249999999</v>
      </c>
      <c r="J415">
        <v>606.80188980000003</v>
      </c>
      <c r="K415">
        <v>955.21334720000004</v>
      </c>
      <c r="L415">
        <v>4</v>
      </c>
      <c r="M415" s="3">
        <v>0.26424197700000002</v>
      </c>
      <c r="N415" s="3" t="str" cm="1">
        <f t="array" ref="N415">IF($D415=3,(INDEX($E:$E,ROW()-2)+INDEX($E:$E,ROW()-1)-$E415)/(INDEX($E:$E,ROW()-2)+INDEX($E:$E,ROW()-1)),"")</f>
        <v/>
      </c>
      <c r="O415">
        <v>8</v>
      </c>
      <c r="P415" s="3">
        <v>4.2290009999999996E-3</v>
      </c>
    </row>
    <row r="416" spans="1:16" x14ac:dyDescent="0.35">
      <c r="A416">
        <v>4</v>
      </c>
      <c r="B416">
        <v>100</v>
      </c>
      <c r="C416">
        <v>500</v>
      </c>
      <c r="D416">
        <v>2</v>
      </c>
      <c r="E416">
        <v>22094.487590000001</v>
      </c>
      <c r="F416">
        <v>5102.1369999999997</v>
      </c>
      <c r="G416">
        <v>6667.4365600000001</v>
      </c>
      <c r="H416">
        <v>6710.627555</v>
      </c>
      <c r="I416">
        <v>2052.5967049999999</v>
      </c>
      <c r="J416">
        <v>606.80188980000003</v>
      </c>
      <c r="K416">
        <v>954.88788109999996</v>
      </c>
      <c r="L416">
        <v>4</v>
      </c>
      <c r="M416" s="3">
        <v>0.25407513599999998</v>
      </c>
      <c r="N416" s="3" t="str" cm="1">
        <f t="array" ref="N416">IF($D416=3,(INDEX($E:$E,ROW()-2)+INDEX($E:$E,ROW()-1)-$E416)/(INDEX($E:$E,ROW()-2)+INDEX($E:$E,ROW()-1)),"")</f>
        <v/>
      </c>
      <c r="O416">
        <v>27</v>
      </c>
      <c r="P416" s="3">
        <v>2.5916310000000001E-3</v>
      </c>
    </row>
    <row r="417" spans="1:16" x14ac:dyDescent="0.35">
      <c r="A417">
        <v>4</v>
      </c>
      <c r="B417">
        <v>100</v>
      </c>
      <c r="C417">
        <v>500</v>
      </c>
      <c r="D417">
        <v>3</v>
      </c>
      <c r="E417">
        <v>31814.3881</v>
      </c>
      <c r="F417">
        <v>6600.8044159999999</v>
      </c>
      <c r="G417">
        <v>9708.6806529999994</v>
      </c>
      <c r="H417">
        <v>9773.8032760000006</v>
      </c>
      <c r="I417">
        <v>4169.637592</v>
      </c>
      <c r="J417">
        <v>606.80188980000003</v>
      </c>
      <c r="K417">
        <v>954.66027010000005</v>
      </c>
      <c r="L417">
        <v>4</v>
      </c>
      <c r="M417" s="3">
        <v>0.370051888</v>
      </c>
      <c r="N417" s="3" cm="1">
        <f t="array" ref="N417">IF($D417=3,(INDEX($E:$E,ROW()-2)+INDEX($E:$E,ROW()-1)-$E417)/(INDEX($E:$E,ROW()-2)+INDEX($E:$E,ROW()-1)),"")</f>
        <v>0.29060342670345107</v>
      </c>
      <c r="O417">
        <v>213</v>
      </c>
      <c r="P417" s="3">
        <v>9.3627659999999998E-3</v>
      </c>
    </row>
    <row r="418" spans="1:16" x14ac:dyDescent="0.35">
      <c r="A418">
        <v>4</v>
      </c>
      <c r="B418">
        <v>100</v>
      </c>
      <c r="C418">
        <v>1000</v>
      </c>
      <c r="D418">
        <v>1</v>
      </c>
      <c r="E418">
        <v>22446.019489999999</v>
      </c>
      <c r="F418">
        <v>5056.3515289999996</v>
      </c>
      <c r="G418">
        <v>6820.001773</v>
      </c>
      <c r="H418">
        <v>6884.4681769999997</v>
      </c>
      <c r="I418">
        <v>2122.4613100000001</v>
      </c>
      <c r="J418">
        <v>606.80188980000003</v>
      </c>
      <c r="K418">
        <v>955.93481180000003</v>
      </c>
      <c r="L418">
        <v>4</v>
      </c>
      <c r="M418" s="3">
        <v>0.26065702099999999</v>
      </c>
      <c r="N418" s="3" t="str" cm="1">
        <f t="array" ref="N418">IF($D418=3,(INDEX($E:$E,ROW()-2)+INDEX($E:$E,ROW()-1)-$E418)/(INDEX($E:$E,ROW()-2)+INDEX($E:$E,ROW()-1)),"")</f>
        <v/>
      </c>
      <c r="O418">
        <v>17</v>
      </c>
      <c r="P418" s="3">
        <v>9.5464290000000004E-3</v>
      </c>
    </row>
    <row r="419" spans="1:16" x14ac:dyDescent="0.35">
      <c r="A419">
        <v>4</v>
      </c>
      <c r="B419">
        <v>100</v>
      </c>
      <c r="C419">
        <v>1000</v>
      </c>
      <c r="D419">
        <v>2</v>
      </c>
      <c r="E419">
        <v>21993.3001</v>
      </c>
      <c r="F419">
        <v>4956.7232180000001</v>
      </c>
      <c r="G419">
        <v>6685.7941860000001</v>
      </c>
      <c r="H419">
        <v>6740.0476509999999</v>
      </c>
      <c r="I419">
        <v>2050.5602680000002</v>
      </c>
      <c r="J419">
        <v>606.80188980000003</v>
      </c>
      <c r="K419">
        <v>953.37288469999999</v>
      </c>
      <c r="L419">
        <v>4</v>
      </c>
      <c r="M419" s="3">
        <v>0.25518902799999998</v>
      </c>
      <c r="N419" s="3" t="str" cm="1">
        <f t="array" ref="N419">IF($D419=3,(INDEX($E:$E,ROW()-2)+INDEX($E:$E,ROW()-1)-$E419)/(INDEX($E:$E,ROW()-2)+INDEX($E:$E,ROW()-1)),"")</f>
        <v/>
      </c>
      <c r="O419">
        <v>19</v>
      </c>
      <c r="P419" s="3">
        <v>9.1492150000000005E-3</v>
      </c>
    </row>
    <row r="420" spans="1:16" x14ac:dyDescent="0.35">
      <c r="A420">
        <v>4</v>
      </c>
      <c r="B420">
        <v>100</v>
      </c>
      <c r="C420">
        <v>1000</v>
      </c>
      <c r="D420">
        <v>3</v>
      </c>
      <c r="E420">
        <v>30577.148850000001</v>
      </c>
      <c r="F420">
        <v>5352.4119540000002</v>
      </c>
      <c r="G420">
        <v>9705.3226250000007</v>
      </c>
      <c r="H420">
        <v>9776.5590279999997</v>
      </c>
      <c r="I420">
        <v>4179.9838110000001</v>
      </c>
      <c r="J420">
        <v>606.80188980000003</v>
      </c>
      <c r="K420">
        <v>956.06954450000001</v>
      </c>
      <c r="L420">
        <v>4</v>
      </c>
      <c r="M420" s="3">
        <v>0.37015622500000001</v>
      </c>
      <c r="N420" s="3" cm="1">
        <f t="array" ref="N420">IF($D420=3,(INDEX($E:$E,ROW()-2)+INDEX($E:$E,ROW()-1)-$E420)/(INDEX($E:$E,ROW()-2)+INDEX($E:$E,ROW()-1)),"")</f>
        <v>0.31193481061126205</v>
      </c>
      <c r="O420">
        <v>45</v>
      </c>
      <c r="P420" s="3">
        <v>7.3320850000000003E-3</v>
      </c>
    </row>
    <row r="421" spans="1:16" x14ac:dyDescent="0.35">
      <c r="A421">
        <v>4</v>
      </c>
      <c r="B421">
        <v>100</v>
      </c>
      <c r="C421">
        <v>1000</v>
      </c>
      <c r="D421">
        <v>1</v>
      </c>
      <c r="E421">
        <v>24102.2107</v>
      </c>
      <c r="F421">
        <v>6644.5948079999998</v>
      </c>
      <c r="G421">
        <v>6861.2496170000004</v>
      </c>
      <c r="H421">
        <v>6914.5089459999999</v>
      </c>
      <c r="I421">
        <v>2120.3196290000001</v>
      </c>
      <c r="J421">
        <v>606.80188980000003</v>
      </c>
      <c r="K421">
        <v>954.73581019999995</v>
      </c>
      <c r="L421">
        <v>4</v>
      </c>
      <c r="M421" s="3">
        <v>0.261794413</v>
      </c>
      <c r="N421" s="3" t="str" cm="1">
        <f t="array" ref="N421">IF($D421=3,(INDEX($E:$E,ROW()-2)+INDEX($E:$E,ROW()-1)-$E421)/(INDEX($E:$E,ROW()-2)+INDEX($E:$E,ROW()-1)),"")</f>
        <v/>
      </c>
      <c r="O421">
        <v>23</v>
      </c>
      <c r="P421" s="3">
        <v>8.8933069999999996E-3</v>
      </c>
    </row>
    <row r="422" spans="1:16" x14ac:dyDescent="0.35">
      <c r="A422">
        <v>4</v>
      </c>
      <c r="B422">
        <v>100</v>
      </c>
      <c r="C422">
        <v>1000</v>
      </c>
      <c r="D422">
        <v>2</v>
      </c>
      <c r="E422">
        <v>23561.342329999999</v>
      </c>
      <c r="F422">
        <v>6577.1495880000002</v>
      </c>
      <c r="G422">
        <v>6656.753573</v>
      </c>
      <c r="H422">
        <v>6713.6893840000002</v>
      </c>
      <c r="I422">
        <v>2049.9337</v>
      </c>
      <c r="J422">
        <v>606.80188980000003</v>
      </c>
      <c r="K422">
        <v>957.01419620000001</v>
      </c>
      <c r="L422">
        <v>4</v>
      </c>
      <c r="M422" s="3">
        <v>0.25419106200000002</v>
      </c>
      <c r="N422" s="3" t="str" cm="1">
        <f t="array" ref="N422">IF($D422=3,(INDEX($E:$E,ROW()-2)+INDEX($E:$E,ROW()-1)-$E422)/(INDEX($E:$E,ROW()-2)+INDEX($E:$E,ROW()-1)),"")</f>
        <v/>
      </c>
      <c r="O422">
        <v>23</v>
      </c>
      <c r="P422" s="3">
        <v>9.4790529999999994E-3</v>
      </c>
    </row>
    <row r="423" spans="1:16" x14ac:dyDescent="0.35">
      <c r="A423">
        <v>4</v>
      </c>
      <c r="B423">
        <v>100</v>
      </c>
      <c r="C423">
        <v>1000</v>
      </c>
      <c r="D423">
        <v>3</v>
      </c>
      <c r="E423">
        <v>32701.677640000002</v>
      </c>
      <c r="F423">
        <v>7509.2368329999999</v>
      </c>
      <c r="G423">
        <v>9692.6795590000002</v>
      </c>
      <c r="H423">
        <v>9757.1290939999999</v>
      </c>
      <c r="I423">
        <v>4179.2690229999998</v>
      </c>
      <c r="J423">
        <v>606.80188980000003</v>
      </c>
      <c r="K423">
        <v>956.56124190000003</v>
      </c>
      <c r="L423">
        <v>4</v>
      </c>
      <c r="M423" s="3">
        <v>0.369420576</v>
      </c>
      <c r="N423" s="3" cm="1">
        <f t="array" ref="N423">IF($D423=3,(INDEX($E:$E,ROW()-2)+INDEX($E:$E,ROW()-1)-$E423)/(INDEX($E:$E,ROW()-2)+INDEX($E:$E,ROW()-1)),"")</f>
        <v>0.31390600236165389</v>
      </c>
      <c r="O423">
        <v>53</v>
      </c>
      <c r="P423" s="3">
        <v>2.5380540000000001E-3</v>
      </c>
    </row>
    <row r="424" spans="1:16" x14ac:dyDescent="0.35">
      <c r="A424">
        <v>4</v>
      </c>
      <c r="B424">
        <v>100</v>
      </c>
      <c r="C424">
        <v>1000</v>
      </c>
      <c r="D424">
        <v>1</v>
      </c>
      <c r="E424">
        <v>26685.43476</v>
      </c>
      <c r="F424">
        <v>6442.9392269999998</v>
      </c>
      <c r="G424">
        <v>8484.9835189999994</v>
      </c>
      <c r="H424">
        <v>8484.9835189999994</v>
      </c>
      <c r="I424">
        <v>1837.498521</v>
      </c>
      <c r="J424">
        <v>606.80188980000003</v>
      </c>
      <c r="K424">
        <v>828.22808299999997</v>
      </c>
      <c r="L424">
        <v>3</v>
      </c>
      <c r="M424" s="3">
        <v>0.32125510200000001</v>
      </c>
      <c r="N424" s="3" t="str" cm="1">
        <f t="array" ref="N424">IF($D424=3,(INDEX($E:$E,ROW()-2)+INDEX($E:$E,ROW()-1)-$E424)/(INDEX($E:$E,ROW()-2)+INDEX($E:$E,ROW()-1)),"")</f>
        <v/>
      </c>
      <c r="O424">
        <v>66</v>
      </c>
      <c r="P424" s="3">
        <v>6.8699099999999999E-3</v>
      </c>
    </row>
    <row r="425" spans="1:16" x14ac:dyDescent="0.35">
      <c r="A425">
        <v>4</v>
      </c>
      <c r="B425">
        <v>100</v>
      </c>
      <c r="C425">
        <v>1000</v>
      </c>
      <c r="D425">
        <v>2</v>
      </c>
      <c r="E425">
        <v>25783.217649999999</v>
      </c>
      <c r="F425">
        <v>4996.5538630000001</v>
      </c>
      <c r="G425">
        <v>9028.7997990000003</v>
      </c>
      <c r="H425">
        <v>9028.7997990000003</v>
      </c>
      <c r="I425">
        <v>1449.110105</v>
      </c>
      <c r="J425">
        <v>606.80188980000003</v>
      </c>
      <c r="K425">
        <v>673.15219279999997</v>
      </c>
      <c r="L425">
        <v>2</v>
      </c>
      <c r="M425" s="3">
        <v>0.34184485999999997</v>
      </c>
      <c r="N425" s="3" t="str" cm="1">
        <f t="array" ref="N425">IF($D425=3,(INDEX($E:$E,ROW()-2)+INDEX($E:$E,ROW()-1)-$E425)/(INDEX($E:$E,ROW()-2)+INDEX($E:$E,ROW()-1)),"")</f>
        <v/>
      </c>
      <c r="O425">
        <v>70</v>
      </c>
      <c r="P425" s="3">
        <v>2.219805E-3</v>
      </c>
    </row>
    <row r="426" spans="1:16" x14ac:dyDescent="0.35">
      <c r="A426">
        <v>4</v>
      </c>
      <c r="B426">
        <v>100</v>
      </c>
      <c r="C426">
        <v>1000</v>
      </c>
      <c r="D426">
        <v>3</v>
      </c>
      <c r="E426">
        <v>36485.290540000002</v>
      </c>
      <c r="F426">
        <v>9392.6240369999996</v>
      </c>
      <c r="G426">
        <v>10679.222400000001</v>
      </c>
      <c r="H426">
        <v>10679.222400000001</v>
      </c>
      <c r="I426">
        <v>4174.1325429999997</v>
      </c>
      <c r="J426">
        <v>606.80188980000003</v>
      </c>
      <c r="K426">
        <v>953.28727119999996</v>
      </c>
      <c r="L426">
        <v>4</v>
      </c>
      <c r="M426" s="3">
        <v>0.40433250999999998</v>
      </c>
      <c r="N426" s="3" cm="1">
        <f t="array" ref="N426">IF($D426=3,(INDEX($E:$E,ROW()-2)+INDEX($E:$E,ROW()-1)-$E426)/(INDEX($E:$E,ROW()-2)+INDEX($E:$E,ROW()-1)),"")</f>
        <v>0.30462687978153075</v>
      </c>
      <c r="O426">
        <v>93</v>
      </c>
      <c r="P426" s="3">
        <v>5.5363490000000003E-3</v>
      </c>
    </row>
    <row r="427" spans="1:16" x14ac:dyDescent="0.35">
      <c r="A427">
        <v>4</v>
      </c>
      <c r="B427">
        <v>100</v>
      </c>
      <c r="C427">
        <v>2000</v>
      </c>
      <c r="D427">
        <v>1</v>
      </c>
      <c r="E427">
        <v>25728.357510000002</v>
      </c>
      <c r="F427">
        <v>5072.0024960000001</v>
      </c>
      <c r="G427">
        <v>8923.1456670000007</v>
      </c>
      <c r="H427">
        <v>8955.5161279999993</v>
      </c>
      <c r="I427">
        <v>1497.0665710000001</v>
      </c>
      <c r="J427">
        <v>606.80188980000003</v>
      </c>
      <c r="K427">
        <v>673.82476080000004</v>
      </c>
      <c r="L427">
        <v>2</v>
      </c>
      <c r="M427" s="3">
        <v>0.33907022199999998</v>
      </c>
      <c r="N427" s="3" t="str" cm="1">
        <f t="array" ref="N427">IF($D427=3,(INDEX($E:$E,ROW()-2)+INDEX($E:$E,ROW()-1)-$E427)/(INDEX($E:$E,ROW()-2)+INDEX($E:$E,ROW()-1)),"")</f>
        <v/>
      </c>
      <c r="O427">
        <v>24</v>
      </c>
      <c r="P427" s="3">
        <v>6.8607300000000004E-4</v>
      </c>
    </row>
    <row r="428" spans="1:16" x14ac:dyDescent="0.35">
      <c r="A428">
        <v>4</v>
      </c>
      <c r="B428">
        <v>100</v>
      </c>
      <c r="C428">
        <v>2000</v>
      </c>
      <c r="D428">
        <v>2</v>
      </c>
      <c r="E428">
        <v>25103.43435</v>
      </c>
      <c r="F428">
        <v>5025.1708049999997</v>
      </c>
      <c r="G428">
        <v>8658.5278689999996</v>
      </c>
      <c r="H428">
        <v>8690.6120219999993</v>
      </c>
      <c r="I428">
        <v>1448.4971720000001</v>
      </c>
      <c r="J428">
        <v>606.80188980000003</v>
      </c>
      <c r="K428">
        <v>673.82458959999997</v>
      </c>
      <c r="L428">
        <v>2</v>
      </c>
      <c r="M428" s="3">
        <v>0.32904052700000003</v>
      </c>
      <c r="N428" s="3" t="str" cm="1">
        <f t="array" ref="N428">IF($D428=3,(INDEX($E:$E,ROW()-2)+INDEX($E:$E,ROW()-1)-$E428)/(INDEX($E:$E,ROW()-2)+INDEX($E:$E,ROW()-1)),"")</f>
        <v/>
      </c>
      <c r="O428">
        <v>12</v>
      </c>
      <c r="P428" s="3">
        <v>7.5347000000000001E-3</v>
      </c>
    </row>
    <row r="429" spans="1:16" x14ac:dyDescent="0.35">
      <c r="A429">
        <v>4</v>
      </c>
      <c r="B429">
        <v>100</v>
      </c>
      <c r="C429">
        <v>2000</v>
      </c>
      <c r="D429">
        <v>3</v>
      </c>
      <c r="E429">
        <v>34915.123829999997</v>
      </c>
      <c r="F429">
        <v>5459.1706329999997</v>
      </c>
      <c r="G429">
        <v>12594.60598</v>
      </c>
      <c r="H429">
        <v>12635.154839999999</v>
      </c>
      <c r="I429">
        <v>2945.5647760000002</v>
      </c>
      <c r="J429">
        <v>606.80188980000003</v>
      </c>
      <c r="K429">
        <v>673.82570180000005</v>
      </c>
      <c r="L429">
        <v>2</v>
      </c>
      <c r="M429" s="3">
        <v>0.47838725300000001</v>
      </c>
      <c r="N429" s="3" cm="1">
        <f t="array" ref="N429">IF($D429=3,(INDEX($E:$E,ROW()-2)+INDEX($E:$E,ROW()-1)-$E429)/(INDEX($E:$E,ROW()-2)+INDEX($E:$E,ROW()-1)),"")</f>
        <v>0.31312427611911459</v>
      </c>
      <c r="O429">
        <v>62</v>
      </c>
      <c r="P429" s="3">
        <v>6.4490349999999997E-3</v>
      </c>
    </row>
    <row r="430" spans="1:16" x14ac:dyDescent="0.35">
      <c r="A430">
        <v>4</v>
      </c>
      <c r="B430">
        <v>100</v>
      </c>
      <c r="C430">
        <v>2000</v>
      </c>
      <c r="D430">
        <v>1</v>
      </c>
      <c r="E430">
        <v>27515.04479</v>
      </c>
      <c r="F430">
        <v>6858.6733219999996</v>
      </c>
      <c r="G430">
        <v>8923.1456670000007</v>
      </c>
      <c r="H430">
        <v>8955.5161279999993</v>
      </c>
      <c r="I430">
        <v>1497.072044</v>
      </c>
      <c r="J430">
        <v>606.80188980000003</v>
      </c>
      <c r="K430">
        <v>673.83574420000002</v>
      </c>
      <c r="L430">
        <v>2</v>
      </c>
      <c r="M430" s="3">
        <v>0.33907022199999998</v>
      </c>
      <c r="N430" s="3" t="str" cm="1">
        <f t="array" ref="N430">IF($D430=3,(INDEX($E:$E,ROW()-2)+INDEX($E:$E,ROW()-1)-$E430)/(INDEX($E:$E,ROW()-2)+INDEX($E:$E,ROW()-1)),"")</f>
        <v/>
      </c>
      <c r="O430">
        <v>36</v>
      </c>
      <c r="P430" s="3">
        <v>5.6714469999999996E-3</v>
      </c>
    </row>
    <row r="431" spans="1:16" x14ac:dyDescent="0.35">
      <c r="A431">
        <v>4</v>
      </c>
      <c r="B431">
        <v>100</v>
      </c>
      <c r="C431">
        <v>2000</v>
      </c>
      <c r="D431">
        <v>2</v>
      </c>
      <c r="E431">
        <v>26812.90986</v>
      </c>
      <c r="F431">
        <v>6562.6476839999996</v>
      </c>
      <c r="G431">
        <v>8747.0287649999991</v>
      </c>
      <c r="H431">
        <v>8770.5869349999994</v>
      </c>
      <c r="I431">
        <v>1450.731761</v>
      </c>
      <c r="J431">
        <v>606.80188980000003</v>
      </c>
      <c r="K431">
        <v>675.11282419999998</v>
      </c>
      <c r="L431">
        <v>2</v>
      </c>
      <c r="M431" s="3">
        <v>0.33206850599999999</v>
      </c>
      <c r="N431" s="3" t="str" cm="1">
        <f t="array" ref="N431">IF($D431=3,(INDEX($E:$E,ROW()-2)+INDEX($E:$E,ROW()-1)-$E431)/(INDEX($E:$E,ROW()-2)+INDEX($E:$E,ROW()-1)),"")</f>
        <v/>
      </c>
      <c r="O431">
        <v>18</v>
      </c>
      <c r="P431" s="3">
        <v>9.9943050000000002E-3</v>
      </c>
    </row>
    <row r="432" spans="1:16" x14ac:dyDescent="0.35">
      <c r="A432">
        <v>4</v>
      </c>
      <c r="B432">
        <v>100</v>
      </c>
      <c r="C432">
        <v>2000</v>
      </c>
      <c r="D432">
        <v>3</v>
      </c>
      <c r="E432">
        <v>37265.933409999998</v>
      </c>
      <c r="F432">
        <v>7735.967439</v>
      </c>
      <c r="G432">
        <v>12632.42722</v>
      </c>
      <c r="H432">
        <v>12665.297640000001</v>
      </c>
      <c r="I432">
        <v>2950.224338</v>
      </c>
      <c r="J432">
        <v>606.80188980000003</v>
      </c>
      <c r="K432">
        <v>675.21488120000004</v>
      </c>
      <c r="L432">
        <v>2</v>
      </c>
      <c r="M432" s="3">
        <v>0.47952850800000002</v>
      </c>
      <c r="N432" s="3" cm="1">
        <f t="array" ref="N432">IF($D432=3,(INDEX($E:$E,ROW()-2)+INDEX($E:$E,ROW()-1)-$E432)/(INDEX($E:$E,ROW()-2)+INDEX($E:$E,ROW()-1)),"")</f>
        <v>0.31405602051318898</v>
      </c>
      <c r="O432">
        <v>42</v>
      </c>
      <c r="P432" s="3">
        <v>8.5244750000000001E-3</v>
      </c>
    </row>
    <row r="433" spans="1:16" x14ac:dyDescent="0.35">
      <c r="A433">
        <v>4</v>
      </c>
      <c r="B433">
        <v>100</v>
      </c>
      <c r="C433">
        <v>2000</v>
      </c>
      <c r="D433">
        <v>1</v>
      </c>
      <c r="E433">
        <v>30093.62372</v>
      </c>
      <c r="F433">
        <v>8600.9772489999996</v>
      </c>
      <c r="G433">
        <v>9358.9623850000007</v>
      </c>
      <c r="H433">
        <v>9358.9623850000007</v>
      </c>
      <c r="I433">
        <v>1495.5997990000001</v>
      </c>
      <c r="J433">
        <v>606.80188980000003</v>
      </c>
      <c r="K433">
        <v>672.32001130000003</v>
      </c>
      <c r="L433">
        <v>2</v>
      </c>
      <c r="M433" s="3">
        <v>0.35434534499999998</v>
      </c>
      <c r="N433" s="3" t="str" cm="1">
        <f t="array" ref="N433">IF($D433=3,(INDEX($E:$E,ROW()-2)+INDEX($E:$E,ROW()-1)-$E433)/(INDEX($E:$E,ROW()-2)+INDEX($E:$E,ROW()-1)),"")</f>
        <v/>
      </c>
      <c r="O433">
        <v>61</v>
      </c>
      <c r="P433" s="3">
        <v>6.5908690000000001E-3</v>
      </c>
    </row>
    <row r="434" spans="1:16" x14ac:dyDescent="0.35">
      <c r="A434">
        <v>4</v>
      </c>
      <c r="B434">
        <v>100</v>
      </c>
      <c r="C434">
        <v>2000</v>
      </c>
      <c r="D434">
        <v>2</v>
      </c>
      <c r="E434">
        <v>29396.750759999999</v>
      </c>
      <c r="F434">
        <v>8410.2350420000002</v>
      </c>
      <c r="G434">
        <v>9126.1178209999998</v>
      </c>
      <c r="H434">
        <v>9126.1178209999998</v>
      </c>
      <c r="I434">
        <v>1451.8146099999999</v>
      </c>
      <c r="J434">
        <v>606.80188980000003</v>
      </c>
      <c r="K434">
        <v>675.66357349999998</v>
      </c>
      <c r="L434">
        <v>2</v>
      </c>
      <c r="M434" s="3">
        <v>0.345529476</v>
      </c>
      <c r="N434" s="3" t="str" cm="1">
        <f t="array" ref="N434">IF($D434=3,(INDEX($E:$E,ROW()-2)+INDEX($E:$E,ROW()-1)-$E434)/(INDEX($E:$E,ROW()-2)+INDEX($E:$E,ROW()-1)),"")</f>
        <v/>
      </c>
      <c r="O434">
        <v>62</v>
      </c>
      <c r="P434" s="3">
        <v>9.1579450000000007E-3</v>
      </c>
    </row>
    <row r="435" spans="1:16" x14ac:dyDescent="0.35">
      <c r="A435">
        <v>4</v>
      </c>
      <c r="B435">
        <v>100</v>
      </c>
      <c r="C435">
        <v>2000</v>
      </c>
      <c r="D435">
        <v>3</v>
      </c>
      <c r="E435">
        <v>41031.3105</v>
      </c>
      <c r="F435">
        <v>10406.7045</v>
      </c>
      <c r="G435">
        <v>13201.44958</v>
      </c>
      <c r="H435">
        <v>13201.44958</v>
      </c>
      <c r="I435">
        <v>2942.5300309999998</v>
      </c>
      <c r="J435">
        <v>606.80188980000003</v>
      </c>
      <c r="K435">
        <v>672.37491750000004</v>
      </c>
      <c r="L435">
        <v>2</v>
      </c>
      <c r="M435" s="3">
        <v>0.49982808099999998</v>
      </c>
      <c r="N435" s="3" cm="1">
        <f t="array" ref="N435">IF($D435=3,(INDEX($E:$E,ROW()-2)+INDEX($E:$E,ROW()-1)-$E435)/(INDEX($E:$E,ROW()-2)+INDEX($E:$E,ROW()-1)),"")</f>
        <v>0.3102865655385264</v>
      </c>
      <c r="O435">
        <v>149</v>
      </c>
      <c r="P435" s="3">
        <v>6.0630199999999997E-4</v>
      </c>
    </row>
    <row r="436" spans="1:16" x14ac:dyDescent="0.35">
      <c r="A436">
        <v>5</v>
      </c>
      <c r="B436">
        <v>10</v>
      </c>
      <c r="C436">
        <v>500</v>
      </c>
      <c r="D436">
        <v>1</v>
      </c>
      <c r="E436">
        <v>20798.119930000001</v>
      </c>
      <c r="F436">
        <v>3812.1205359999999</v>
      </c>
      <c r="G436">
        <v>7312.1468640000003</v>
      </c>
      <c r="H436">
        <v>5283.2938620000004</v>
      </c>
      <c r="I436">
        <v>2586.2663379999999</v>
      </c>
      <c r="J436">
        <v>613.87430119999999</v>
      </c>
      <c r="K436">
        <v>1190.4180329999999</v>
      </c>
      <c r="L436">
        <v>6</v>
      </c>
      <c r="M436" s="3">
        <v>0.76180610400000004</v>
      </c>
      <c r="N436" s="3" t="str" cm="1">
        <f t="array" ref="N436">IF($D436=3,(INDEX($E:$E,ROW()-2)+INDEX($E:$E,ROW()-1)-$E436)/(INDEX($E:$E,ROW()-2)+INDEX($E:$E,ROW()-1)),"")</f>
        <v/>
      </c>
      <c r="O436">
        <v>23</v>
      </c>
      <c r="P436" s="3">
        <v>9.5659460000000005E-3</v>
      </c>
    </row>
    <row r="437" spans="1:16" x14ac:dyDescent="0.35">
      <c r="A437">
        <v>5</v>
      </c>
      <c r="B437">
        <v>10</v>
      </c>
      <c r="C437">
        <v>500</v>
      </c>
      <c r="D437">
        <v>2</v>
      </c>
      <c r="E437">
        <v>20913.105390000001</v>
      </c>
      <c r="F437">
        <v>3725.6846869999999</v>
      </c>
      <c r="G437">
        <v>7484.9231209999998</v>
      </c>
      <c r="H437">
        <v>5328.5246360000001</v>
      </c>
      <c r="I437">
        <v>2568.9636799999998</v>
      </c>
      <c r="J437">
        <v>613.87430119999999</v>
      </c>
      <c r="K437">
        <v>1191.134969</v>
      </c>
      <c r="L437">
        <v>6</v>
      </c>
      <c r="M437" s="3">
        <v>0.76832799799999996</v>
      </c>
      <c r="N437" s="3" t="str" cm="1">
        <f t="array" ref="N437">IF($D437=3,(INDEX($E:$E,ROW()-2)+INDEX($E:$E,ROW()-1)-$E437)/(INDEX($E:$E,ROW()-2)+INDEX($E:$E,ROW()-1)),"")</f>
        <v/>
      </c>
      <c r="O437">
        <v>52</v>
      </c>
      <c r="P437" s="3">
        <v>8.8099570000000002E-3</v>
      </c>
    </row>
    <row r="438" spans="1:16" x14ac:dyDescent="0.35">
      <c r="A438">
        <v>5</v>
      </c>
      <c r="B438">
        <v>10</v>
      </c>
      <c r="C438">
        <v>500</v>
      </c>
      <c r="D438">
        <v>3</v>
      </c>
      <c r="E438">
        <v>30611.93016</v>
      </c>
      <c r="F438">
        <v>4793.377751</v>
      </c>
      <c r="G438">
        <v>12534.265429999999</v>
      </c>
      <c r="H438">
        <v>5797.1378999999997</v>
      </c>
      <c r="I438">
        <v>5582.950675</v>
      </c>
      <c r="J438">
        <v>613.87430119999999</v>
      </c>
      <c r="K438">
        <v>1290.3241029999999</v>
      </c>
      <c r="L438">
        <v>7</v>
      </c>
      <c r="M438" s="3">
        <v>0.83589805100000003</v>
      </c>
      <c r="N438" s="3" cm="1">
        <f t="array" ref="N438">IF($D438=3,(INDEX($E:$E,ROW()-2)+INDEX($E:$E,ROW()-1)-$E438)/(INDEX($E:$E,ROW()-2)+INDEX($E:$E,ROW()-1)),"")</f>
        <v>0.26609851604330664</v>
      </c>
      <c r="O438">
        <v>236</v>
      </c>
      <c r="P438" s="3">
        <v>9.0489690000000005E-3</v>
      </c>
    </row>
    <row r="439" spans="1:16" x14ac:dyDescent="0.35">
      <c r="A439">
        <v>5</v>
      </c>
      <c r="B439">
        <v>10</v>
      </c>
      <c r="C439">
        <v>500</v>
      </c>
      <c r="D439">
        <v>1</v>
      </c>
      <c r="E439">
        <v>22107.653119999999</v>
      </c>
      <c r="F439">
        <v>4972.2321620000002</v>
      </c>
      <c r="G439">
        <v>7307.1366470000003</v>
      </c>
      <c r="H439">
        <v>5427.9440800000002</v>
      </c>
      <c r="I439">
        <v>2593.827123</v>
      </c>
      <c r="J439">
        <v>613.87430119999999</v>
      </c>
      <c r="K439">
        <v>1192.638809</v>
      </c>
      <c r="L439">
        <v>6</v>
      </c>
      <c r="M439" s="3">
        <v>0.78266343699999996</v>
      </c>
      <c r="N439" s="3" t="str" cm="1">
        <f t="array" ref="N439">IF($D439=3,(INDEX($E:$E,ROW()-2)+INDEX($E:$E,ROW()-1)-$E439)/(INDEX($E:$E,ROW()-2)+INDEX($E:$E,ROW()-1)),"")</f>
        <v/>
      </c>
      <c r="O439">
        <v>25</v>
      </c>
      <c r="P439" s="3">
        <v>9.0346479999999993E-3</v>
      </c>
    </row>
    <row r="440" spans="1:16" x14ac:dyDescent="0.35">
      <c r="A440">
        <v>5</v>
      </c>
      <c r="B440">
        <v>10</v>
      </c>
      <c r="C440">
        <v>500</v>
      </c>
      <c r="D440">
        <v>2</v>
      </c>
      <c r="E440">
        <v>21999.893769999999</v>
      </c>
      <c r="F440">
        <v>4271.5939410000001</v>
      </c>
      <c r="G440">
        <v>7898.0459899999996</v>
      </c>
      <c r="H440">
        <v>5802.6738189999996</v>
      </c>
      <c r="I440">
        <v>2333.2944520000001</v>
      </c>
      <c r="J440">
        <v>613.87430119999999</v>
      </c>
      <c r="K440">
        <v>1080.4112620000001</v>
      </c>
      <c r="L440">
        <v>5</v>
      </c>
      <c r="M440" s="3">
        <v>0.83669628299999999</v>
      </c>
      <c r="N440" s="3" t="str" cm="1">
        <f t="array" ref="N440">IF($D440=3,(INDEX($E:$E,ROW()-2)+INDEX($E:$E,ROW()-1)-$E440)/(INDEX($E:$E,ROW()-2)+INDEX($E:$E,ROW()-1)),"")</f>
        <v/>
      </c>
      <c r="O440">
        <v>42</v>
      </c>
      <c r="P440" s="3">
        <v>4.393966E-3</v>
      </c>
    </row>
    <row r="441" spans="1:16" x14ac:dyDescent="0.35">
      <c r="A441">
        <v>5</v>
      </c>
      <c r="B441">
        <v>10</v>
      </c>
      <c r="C441">
        <v>500</v>
      </c>
      <c r="D441">
        <v>3</v>
      </c>
      <c r="E441">
        <v>32814.985840000001</v>
      </c>
      <c r="F441">
        <v>6907.5622059999996</v>
      </c>
      <c r="G441">
        <v>12620.976780000001</v>
      </c>
      <c r="H441">
        <v>5810.843605</v>
      </c>
      <c r="I441">
        <v>5573.7746500000003</v>
      </c>
      <c r="J441">
        <v>613.87430119999999</v>
      </c>
      <c r="K441">
        <v>1287.954299</v>
      </c>
      <c r="L441">
        <v>7</v>
      </c>
      <c r="M441" s="3">
        <v>0.83787429700000005</v>
      </c>
      <c r="N441" s="3" cm="1">
        <f t="array" ref="N441">IF($D441=3,(INDEX($E:$E,ROW()-2)+INDEX($E:$E,ROW()-1)-$E441)/(INDEX($E:$E,ROW()-2)+INDEX($E:$E,ROW()-1)),"")</f>
        <v>0.25602333038748593</v>
      </c>
      <c r="O441">
        <v>52</v>
      </c>
      <c r="P441" s="3">
        <v>6.2338619999999997E-3</v>
      </c>
    </row>
    <row r="442" spans="1:16" x14ac:dyDescent="0.35">
      <c r="A442">
        <v>5</v>
      </c>
      <c r="B442">
        <v>10</v>
      </c>
      <c r="C442">
        <v>500</v>
      </c>
      <c r="D442">
        <v>1</v>
      </c>
      <c r="E442">
        <v>24512.149679999999</v>
      </c>
      <c r="F442">
        <v>6641.7644909999999</v>
      </c>
      <c r="G442">
        <v>8137.120011</v>
      </c>
      <c r="H442">
        <v>5665.0120290000004</v>
      </c>
      <c r="I442">
        <v>2364.7035310000001</v>
      </c>
      <c r="J442">
        <v>613.87430119999999</v>
      </c>
      <c r="K442">
        <v>1089.6753180000001</v>
      </c>
      <c r="L442">
        <v>5</v>
      </c>
      <c r="M442" s="3">
        <v>0.81684662200000002</v>
      </c>
      <c r="N442" s="3" t="str" cm="1">
        <f t="array" ref="N442">IF($D442=3,(INDEX($E:$E,ROW()-2)+INDEX($E:$E,ROW()-1)-$E442)/(INDEX($E:$E,ROW()-2)+INDEX($E:$E,ROW()-1)),"")</f>
        <v/>
      </c>
      <c r="O442">
        <v>32</v>
      </c>
      <c r="P442" s="3">
        <v>8.3391019999999993E-3</v>
      </c>
    </row>
    <row r="443" spans="1:16" x14ac:dyDescent="0.35">
      <c r="A443">
        <v>5</v>
      </c>
      <c r="B443">
        <v>10</v>
      </c>
      <c r="C443">
        <v>500</v>
      </c>
      <c r="D443">
        <v>2</v>
      </c>
      <c r="E443">
        <v>24150.683720000001</v>
      </c>
      <c r="F443">
        <v>6369.7186609999999</v>
      </c>
      <c r="G443">
        <v>7989.4213069999996</v>
      </c>
      <c r="H443">
        <v>5734.5556219999999</v>
      </c>
      <c r="I443">
        <v>2350.6286230000001</v>
      </c>
      <c r="J443">
        <v>613.87430119999999</v>
      </c>
      <c r="K443">
        <v>1092.4852080000001</v>
      </c>
      <c r="L443">
        <v>5</v>
      </c>
      <c r="M443" s="3">
        <v>0.82687421800000005</v>
      </c>
      <c r="N443" s="3" t="str" cm="1">
        <f t="array" ref="N443">IF($D443=3,(INDEX($E:$E,ROW()-2)+INDEX($E:$E,ROW()-1)-$E443)/(INDEX($E:$E,ROW()-2)+INDEX($E:$E,ROW()-1)),"")</f>
        <v/>
      </c>
      <c r="O443">
        <v>25</v>
      </c>
      <c r="P443" s="3">
        <v>3.514035E-3</v>
      </c>
    </row>
    <row r="444" spans="1:16" x14ac:dyDescent="0.35">
      <c r="A444">
        <v>5</v>
      </c>
      <c r="B444">
        <v>10</v>
      </c>
      <c r="C444">
        <v>500</v>
      </c>
      <c r="D444">
        <v>3</v>
      </c>
      <c r="E444">
        <v>36997.963839999997</v>
      </c>
      <c r="F444">
        <v>10068.2232</v>
      </c>
      <c r="G444">
        <v>13881.49251</v>
      </c>
      <c r="H444">
        <v>6078.4863409999998</v>
      </c>
      <c r="I444">
        <v>5164.2817020000002</v>
      </c>
      <c r="J444">
        <v>613.87430119999999</v>
      </c>
      <c r="K444">
        <v>1191.6057800000001</v>
      </c>
      <c r="L444">
        <v>6</v>
      </c>
      <c r="M444" s="3">
        <v>0.87646610599999997</v>
      </c>
      <c r="N444" s="3" cm="1">
        <f t="array" ref="N444">IF($D444=3,(INDEX($E:$E,ROW()-2)+INDEX($E:$E,ROW()-1)-$E444)/(INDEX($E:$E,ROW()-2)+INDEX($E:$E,ROW()-1)),"")</f>
        <v>0.2397079813276965</v>
      </c>
      <c r="O444">
        <v>83</v>
      </c>
      <c r="P444" s="3">
        <v>4.5155719999999998E-3</v>
      </c>
    </row>
    <row r="445" spans="1:16" x14ac:dyDescent="0.35">
      <c r="A445">
        <v>5</v>
      </c>
      <c r="B445">
        <v>10</v>
      </c>
      <c r="C445">
        <v>1000</v>
      </c>
      <c r="D445">
        <v>1</v>
      </c>
      <c r="E445">
        <v>23799.009770000001</v>
      </c>
      <c r="F445">
        <v>5079.702389</v>
      </c>
      <c r="G445">
        <v>9114.9863810000006</v>
      </c>
      <c r="H445">
        <v>5908.4533760000004</v>
      </c>
      <c r="I445">
        <v>2109.4115919999999</v>
      </c>
      <c r="J445">
        <v>613.87430119999999</v>
      </c>
      <c r="K445">
        <v>972.58172830000001</v>
      </c>
      <c r="L445">
        <v>4</v>
      </c>
      <c r="M445" s="3">
        <v>0.85194879700000004</v>
      </c>
      <c r="N445" s="3" t="str" cm="1">
        <f t="array" ref="N445">IF($D445=3,(INDEX($E:$E,ROW()-2)+INDEX($E:$E,ROW()-1)-$E445)/(INDEX($E:$E,ROW()-2)+INDEX($E:$E,ROW()-1)),"")</f>
        <v/>
      </c>
      <c r="O445">
        <v>42</v>
      </c>
      <c r="P445" s="3">
        <v>3.3337689999999999E-3</v>
      </c>
    </row>
    <row r="446" spans="1:16" x14ac:dyDescent="0.35">
      <c r="A446">
        <v>5</v>
      </c>
      <c r="B446">
        <v>10</v>
      </c>
      <c r="C446">
        <v>1000</v>
      </c>
      <c r="D446">
        <v>2</v>
      </c>
      <c r="E446">
        <v>23594.912629999999</v>
      </c>
      <c r="F446">
        <v>5019.6931860000004</v>
      </c>
      <c r="G446">
        <v>8795.3673120000003</v>
      </c>
      <c r="H446">
        <v>6083.0197920000001</v>
      </c>
      <c r="I446">
        <v>2106.1375979999998</v>
      </c>
      <c r="J446">
        <v>613.87430119999999</v>
      </c>
      <c r="K446">
        <v>976.82043810000005</v>
      </c>
      <c r="L446">
        <v>4</v>
      </c>
      <c r="M446" s="3">
        <v>0.87711979100000004</v>
      </c>
      <c r="N446" s="3" t="str" cm="1">
        <f t="array" ref="N446">IF($D446=3,(INDEX($E:$E,ROW()-2)+INDEX($E:$E,ROW()-1)-$E446)/(INDEX($E:$E,ROW()-2)+INDEX($E:$E,ROW()-1)),"")</f>
        <v/>
      </c>
      <c r="O446">
        <v>22</v>
      </c>
      <c r="P446" s="3">
        <v>1.4002629999999999E-3</v>
      </c>
    </row>
    <row r="447" spans="1:16" x14ac:dyDescent="0.35">
      <c r="A447">
        <v>5</v>
      </c>
      <c r="B447">
        <v>10</v>
      </c>
      <c r="C447">
        <v>1000</v>
      </c>
      <c r="D447">
        <v>3</v>
      </c>
      <c r="E447">
        <v>34729.286090000001</v>
      </c>
      <c r="F447">
        <v>7987.5548129999997</v>
      </c>
      <c r="G447">
        <v>13779.20818</v>
      </c>
      <c r="H447">
        <v>6006.5946059999997</v>
      </c>
      <c r="I447">
        <v>5150.4923070000004</v>
      </c>
      <c r="J447">
        <v>613.87430119999999</v>
      </c>
      <c r="K447">
        <v>1191.5618810000001</v>
      </c>
      <c r="L447">
        <v>6</v>
      </c>
      <c r="M447" s="3">
        <v>0.86609992899999999</v>
      </c>
      <c r="N447" s="3" cm="1">
        <f t="array" ref="N447">IF($D447=3,(INDEX($E:$E,ROW()-2)+INDEX($E:$E,ROW()-1)-$E447)/(INDEX($E:$E,ROW()-2)+INDEX($E:$E,ROW()-1)),"")</f>
        <v>0.26722068292030615</v>
      </c>
      <c r="O447">
        <v>64</v>
      </c>
      <c r="P447" s="3">
        <v>4.2300929999999999E-3</v>
      </c>
    </row>
    <row r="448" spans="1:16" x14ac:dyDescent="0.35">
      <c r="A448">
        <v>5</v>
      </c>
      <c r="B448">
        <v>10</v>
      </c>
      <c r="C448">
        <v>1000</v>
      </c>
      <c r="D448">
        <v>1</v>
      </c>
      <c r="E448">
        <v>25585.10369</v>
      </c>
      <c r="F448">
        <v>6723.9853830000002</v>
      </c>
      <c r="G448">
        <v>9087.972968</v>
      </c>
      <c r="H448">
        <v>6061.5339210000002</v>
      </c>
      <c r="I448">
        <v>2120.6018039999999</v>
      </c>
      <c r="J448">
        <v>613.87430119999999</v>
      </c>
      <c r="K448">
        <v>977.13530800000001</v>
      </c>
      <c r="L448">
        <v>4</v>
      </c>
      <c r="M448" s="3">
        <v>0.87402171100000003</v>
      </c>
      <c r="N448" s="3" t="str" cm="1">
        <f t="array" ref="N448">IF($D448=3,(INDEX($E:$E,ROW()-2)+INDEX($E:$E,ROW()-1)-$E448)/(INDEX($E:$E,ROW()-2)+INDEX($E:$E,ROW()-1)),"")</f>
        <v/>
      </c>
      <c r="O448">
        <v>28</v>
      </c>
      <c r="P448" s="3">
        <v>4.0050210000000001E-3</v>
      </c>
    </row>
    <row r="449" spans="1:16" x14ac:dyDescent="0.35">
      <c r="A449">
        <v>5</v>
      </c>
      <c r="B449">
        <v>10</v>
      </c>
      <c r="C449">
        <v>1000</v>
      </c>
      <c r="D449">
        <v>2</v>
      </c>
      <c r="E449">
        <v>25418.517059999998</v>
      </c>
      <c r="F449">
        <v>6630.1294580000003</v>
      </c>
      <c r="G449">
        <v>9070.203109</v>
      </c>
      <c r="H449">
        <v>6039.21108</v>
      </c>
      <c r="I449">
        <v>2093.5513430000001</v>
      </c>
      <c r="J449">
        <v>613.87430119999999</v>
      </c>
      <c r="K449">
        <v>971.54776709999999</v>
      </c>
      <c r="L449">
        <v>4</v>
      </c>
      <c r="M449" s="3">
        <v>0.87080294700000005</v>
      </c>
      <c r="N449" s="3" t="str" cm="1">
        <f t="array" ref="N449">IF($D449=3,(INDEX($E:$E,ROW()-2)+INDEX($E:$E,ROW()-1)-$E449)/(INDEX($E:$E,ROW()-2)+INDEX($E:$E,ROW()-1)),"")</f>
        <v/>
      </c>
      <c r="O449">
        <v>20</v>
      </c>
      <c r="P449" s="3">
        <v>8.6984790000000003E-3</v>
      </c>
    </row>
    <row r="450" spans="1:16" x14ac:dyDescent="0.35">
      <c r="A450">
        <v>5</v>
      </c>
      <c r="B450">
        <v>10</v>
      </c>
      <c r="C450">
        <v>1000</v>
      </c>
      <c r="D450">
        <v>3</v>
      </c>
      <c r="E450">
        <v>38188.703780000003</v>
      </c>
      <c r="F450">
        <v>11430.436470000001</v>
      </c>
      <c r="G450">
        <v>13743.946250000001</v>
      </c>
      <c r="H450">
        <v>6059.4022670000004</v>
      </c>
      <c r="I450">
        <v>5151.0794640000004</v>
      </c>
      <c r="J450">
        <v>613.87430119999999</v>
      </c>
      <c r="K450">
        <v>1189.965023</v>
      </c>
      <c r="L450">
        <v>6</v>
      </c>
      <c r="M450" s="3">
        <v>0.873714345</v>
      </c>
      <c r="N450" s="3" cm="1">
        <f t="array" ref="N450">IF($D450=3,(INDEX($E:$E,ROW()-2)+INDEX($E:$E,ROW()-1)-$E450)/(INDEX($E:$E,ROW()-2)+INDEX($E:$E,ROW()-1)),"")</f>
        <v>0.25125504388823217</v>
      </c>
      <c r="O450">
        <v>41</v>
      </c>
      <c r="P450" s="3">
        <v>9.9430049999999996E-3</v>
      </c>
    </row>
    <row r="451" spans="1:16" x14ac:dyDescent="0.35">
      <c r="A451">
        <v>5</v>
      </c>
      <c r="B451">
        <v>10</v>
      </c>
      <c r="C451">
        <v>1000</v>
      </c>
      <c r="D451">
        <v>1</v>
      </c>
      <c r="E451">
        <v>28700.09576</v>
      </c>
      <c r="F451">
        <v>8308.4385820000007</v>
      </c>
      <c r="G451">
        <v>10296.0602</v>
      </c>
      <c r="H451">
        <v>6409.6735600000002</v>
      </c>
      <c r="I451">
        <v>2101.308301</v>
      </c>
      <c r="J451">
        <v>613.87430119999999</v>
      </c>
      <c r="K451">
        <v>970.74081769999998</v>
      </c>
      <c r="L451">
        <v>4</v>
      </c>
      <c r="M451" s="3">
        <v>0.92422049100000003</v>
      </c>
      <c r="N451" s="3" t="str" cm="1">
        <f t="array" ref="N451">IF($D451=3,(INDEX($E:$E,ROW()-2)+INDEX($E:$E,ROW()-1)-$E451)/(INDEX($E:$E,ROW()-2)+INDEX($E:$E,ROW()-1)),"")</f>
        <v/>
      </c>
      <c r="O451">
        <v>64</v>
      </c>
      <c r="P451" s="3">
        <v>3.3817959999999998E-3</v>
      </c>
    </row>
    <row r="452" spans="1:16" x14ac:dyDescent="0.35">
      <c r="A452">
        <v>5</v>
      </c>
      <c r="B452">
        <v>10</v>
      </c>
      <c r="C452">
        <v>1000</v>
      </c>
      <c r="D452">
        <v>2</v>
      </c>
      <c r="E452">
        <v>28396.203219999999</v>
      </c>
      <c r="F452">
        <v>8157.8334480000003</v>
      </c>
      <c r="G452">
        <v>10166.21622</v>
      </c>
      <c r="H452">
        <v>6387.4134800000002</v>
      </c>
      <c r="I452">
        <v>2096.5891849999998</v>
      </c>
      <c r="J452">
        <v>613.87430119999999</v>
      </c>
      <c r="K452">
        <v>974.27658499999995</v>
      </c>
      <c r="L452">
        <v>4</v>
      </c>
      <c r="M452" s="3">
        <v>0.92101077600000003</v>
      </c>
      <c r="N452" s="3" t="str" cm="1">
        <f t="array" ref="N452">IF($D452=3,(INDEX($E:$E,ROW()-2)+INDEX($E:$E,ROW()-1)-$E452)/(INDEX($E:$E,ROW()-2)+INDEX($E:$E,ROW()-1)),"")</f>
        <v/>
      </c>
      <c r="O452">
        <v>75</v>
      </c>
      <c r="P452" s="3">
        <v>6.7952619999999998E-3</v>
      </c>
    </row>
    <row r="453" spans="1:16" x14ac:dyDescent="0.35">
      <c r="A453">
        <v>5</v>
      </c>
      <c r="B453">
        <v>10</v>
      </c>
      <c r="C453">
        <v>1000</v>
      </c>
      <c r="D453">
        <v>3</v>
      </c>
      <c r="E453">
        <v>43968.337480000002</v>
      </c>
      <c r="F453">
        <v>14840.335129999999</v>
      </c>
      <c r="G453">
        <v>16232.940989999999</v>
      </c>
      <c r="H453">
        <v>6460.5280979999998</v>
      </c>
      <c r="I453">
        <v>4726.2336960000002</v>
      </c>
      <c r="J453">
        <v>613.87430119999999</v>
      </c>
      <c r="K453">
        <v>1094.4252650000001</v>
      </c>
      <c r="L453">
        <v>5</v>
      </c>
      <c r="M453" s="3">
        <v>0.93155328299999995</v>
      </c>
      <c r="N453" s="3" cm="1">
        <f t="array" ref="N453">IF($D453=3,(INDEX($E:$E,ROW()-2)+INDEX($E:$E,ROW()-1)-$E453)/(INDEX($E:$E,ROW()-2)+INDEX($E:$E,ROW()-1)),"")</f>
        <v>0.22992666310295404</v>
      </c>
      <c r="O453">
        <v>127</v>
      </c>
      <c r="P453" s="3">
        <v>9.1929839999999995E-3</v>
      </c>
    </row>
    <row r="454" spans="1:16" x14ac:dyDescent="0.35">
      <c r="A454">
        <v>5</v>
      </c>
      <c r="B454">
        <v>10</v>
      </c>
      <c r="C454">
        <v>2000</v>
      </c>
      <c r="D454">
        <v>1</v>
      </c>
      <c r="E454">
        <v>27938.878079999999</v>
      </c>
      <c r="F454">
        <v>7500.0229019999997</v>
      </c>
      <c r="G454">
        <v>10787.08224</v>
      </c>
      <c r="H454">
        <v>6350.1452730000001</v>
      </c>
      <c r="I454">
        <v>1840.127172</v>
      </c>
      <c r="J454">
        <v>613.87430119999999</v>
      </c>
      <c r="K454">
        <v>847.62619359999997</v>
      </c>
      <c r="L454">
        <v>3</v>
      </c>
      <c r="M454" s="3">
        <v>0.915637017</v>
      </c>
      <c r="N454" s="3" t="str" cm="1">
        <f t="array" ref="N454">IF($D454=3,(INDEX($E:$E,ROW()-2)+INDEX($E:$E,ROW()-1)-$E454)/(INDEX($E:$E,ROW()-2)+INDEX($E:$E,ROW()-1)),"")</f>
        <v/>
      </c>
      <c r="O454">
        <v>32</v>
      </c>
      <c r="P454" s="3">
        <v>2.0778329999999999E-3</v>
      </c>
    </row>
    <row r="455" spans="1:16" x14ac:dyDescent="0.35">
      <c r="A455">
        <v>5</v>
      </c>
      <c r="B455">
        <v>10</v>
      </c>
      <c r="C455">
        <v>2000</v>
      </c>
      <c r="D455">
        <v>2</v>
      </c>
      <c r="E455">
        <v>27699.788329999999</v>
      </c>
      <c r="F455">
        <v>7451.4157070000001</v>
      </c>
      <c r="G455">
        <v>10634.757019999999</v>
      </c>
      <c r="H455">
        <v>6331.1676559999996</v>
      </c>
      <c r="I455">
        <v>1822.3591630000001</v>
      </c>
      <c r="J455">
        <v>613.87430119999999</v>
      </c>
      <c r="K455">
        <v>846.21448190000001</v>
      </c>
      <c r="L455">
        <v>3</v>
      </c>
      <c r="M455" s="3">
        <v>0.912900606</v>
      </c>
      <c r="N455" s="3" t="str" cm="1">
        <f t="array" ref="N455">IF($D455=3,(INDEX($E:$E,ROW()-2)+INDEX($E:$E,ROW()-1)-$E455)/(INDEX($E:$E,ROW()-2)+INDEX($E:$E,ROW()-1)),"")</f>
        <v/>
      </c>
      <c r="O455">
        <v>28</v>
      </c>
      <c r="P455" s="3">
        <v>9.3184730000000007E-3</v>
      </c>
    </row>
    <row r="456" spans="1:16" x14ac:dyDescent="0.35">
      <c r="A456">
        <v>5</v>
      </c>
      <c r="B456">
        <v>10</v>
      </c>
      <c r="C456">
        <v>2000</v>
      </c>
      <c r="D456">
        <v>3</v>
      </c>
      <c r="E456">
        <v>40466.646350000003</v>
      </c>
      <c r="F456">
        <v>10817.57533</v>
      </c>
      <c r="G456">
        <v>17373.059689999998</v>
      </c>
      <c r="H456">
        <v>6474.8423339999999</v>
      </c>
      <c r="I456">
        <v>4212.2566539999998</v>
      </c>
      <c r="J456">
        <v>613.87430119999999</v>
      </c>
      <c r="K456">
        <v>975.03804879999996</v>
      </c>
      <c r="L456">
        <v>4</v>
      </c>
      <c r="M456" s="3">
        <v>0.93361727400000005</v>
      </c>
      <c r="N456" s="3" cm="1">
        <f t="array" ref="N456">IF($D456=3,(INDEX($E:$E,ROW()-2)+INDEX($E:$E,ROW()-1)-$E456)/(INDEX($E:$E,ROW()-2)+INDEX($E:$E,ROW()-1)),"")</f>
        <v>0.27268842046280806</v>
      </c>
      <c r="O456">
        <v>16</v>
      </c>
      <c r="P456" s="3">
        <v>8.2298189999999993E-3</v>
      </c>
    </row>
    <row r="457" spans="1:16" x14ac:dyDescent="0.35">
      <c r="A457">
        <v>5</v>
      </c>
      <c r="B457">
        <v>10</v>
      </c>
      <c r="C457">
        <v>2000</v>
      </c>
      <c r="D457">
        <v>1</v>
      </c>
      <c r="E457">
        <v>30576.90006</v>
      </c>
      <c r="F457">
        <v>10091.415730000001</v>
      </c>
      <c r="G457">
        <v>10852.71423</v>
      </c>
      <c r="H457">
        <v>6340.0163940000002</v>
      </c>
      <c r="I457">
        <v>1834.3298970000001</v>
      </c>
      <c r="J457">
        <v>613.87430119999999</v>
      </c>
      <c r="K457">
        <v>844.54951140000003</v>
      </c>
      <c r="L457">
        <v>3</v>
      </c>
      <c r="M457" s="3">
        <v>0.91417651899999997</v>
      </c>
      <c r="N457" s="3" t="str" cm="1">
        <f t="array" ref="N457">IF($D457=3,(INDEX($E:$E,ROW()-2)+INDEX($E:$E,ROW()-1)-$E457)/(INDEX($E:$E,ROW()-2)+INDEX($E:$E,ROW()-1)),"")</f>
        <v/>
      </c>
      <c r="O457">
        <v>39</v>
      </c>
      <c r="P457" s="3">
        <v>8.9211069999999993E-3</v>
      </c>
    </row>
    <row r="458" spans="1:16" x14ac:dyDescent="0.35">
      <c r="A458">
        <v>5</v>
      </c>
      <c r="B458">
        <v>10</v>
      </c>
      <c r="C458">
        <v>2000</v>
      </c>
      <c r="D458">
        <v>2</v>
      </c>
      <c r="E458">
        <v>30014.369760000001</v>
      </c>
      <c r="F458">
        <v>7486.2693170000002</v>
      </c>
      <c r="G458">
        <v>13293.60325</v>
      </c>
      <c r="H458">
        <v>6452.5381829999997</v>
      </c>
      <c r="I458">
        <v>1480.95263</v>
      </c>
      <c r="J458">
        <v>613.87430119999999</v>
      </c>
      <c r="K458">
        <v>687.13207090000003</v>
      </c>
      <c r="L458">
        <v>2</v>
      </c>
      <c r="M458" s="3">
        <v>0.93040120500000001</v>
      </c>
      <c r="N458" s="3" t="str" cm="1">
        <f t="array" ref="N458">IF($D458=3,(INDEX($E:$E,ROW()-2)+INDEX($E:$E,ROW()-1)-$E458)/(INDEX($E:$E,ROW()-2)+INDEX($E:$E,ROW()-1)),"")</f>
        <v/>
      </c>
      <c r="O458">
        <v>31</v>
      </c>
      <c r="P458" s="3">
        <v>7.2117789999999998E-3</v>
      </c>
    </row>
    <row r="459" spans="1:16" x14ac:dyDescent="0.35">
      <c r="A459">
        <v>5</v>
      </c>
      <c r="B459">
        <v>10</v>
      </c>
      <c r="C459">
        <v>2000</v>
      </c>
      <c r="D459">
        <v>3</v>
      </c>
      <c r="E459">
        <v>44964.807390000002</v>
      </c>
      <c r="F459">
        <v>15482.82178</v>
      </c>
      <c r="G459">
        <v>17126.09547</v>
      </c>
      <c r="H459">
        <v>6538.3178619999999</v>
      </c>
      <c r="I459">
        <v>4225.9002300000002</v>
      </c>
      <c r="J459">
        <v>613.87430119999999</v>
      </c>
      <c r="K459">
        <v>977.79774750000001</v>
      </c>
      <c r="L459">
        <v>4</v>
      </c>
      <c r="M459" s="3">
        <v>0.94276990599999999</v>
      </c>
      <c r="N459" s="3" cm="1">
        <f t="array" ref="N459">IF($D459=3,(INDEX($E:$E,ROW()-2)+INDEX($E:$E,ROW()-1)-$E459)/(INDEX($E:$E,ROW()-2)+INDEX($E:$E,ROW()-1)),"")</f>
        <v>0.25789956996151298</v>
      </c>
      <c r="O459">
        <v>40</v>
      </c>
      <c r="P459" s="3">
        <v>5.8619800000000001E-4</v>
      </c>
    </row>
    <row r="460" spans="1:16" x14ac:dyDescent="0.35">
      <c r="A460">
        <v>5</v>
      </c>
      <c r="B460">
        <v>10</v>
      </c>
      <c r="C460">
        <v>2000</v>
      </c>
      <c r="D460">
        <v>1</v>
      </c>
      <c r="E460">
        <v>34341.656089999997</v>
      </c>
      <c r="F460">
        <v>10359.406800000001</v>
      </c>
      <c r="G460">
        <v>14452.428599999999</v>
      </c>
      <c r="H460">
        <v>6734.9991550000004</v>
      </c>
      <c r="I460">
        <v>1492.2957200000001</v>
      </c>
      <c r="J460">
        <v>613.87430119999999</v>
      </c>
      <c r="K460">
        <v>688.65151060000005</v>
      </c>
      <c r="L460">
        <v>2</v>
      </c>
      <c r="M460" s="3">
        <v>0.97112967800000005</v>
      </c>
      <c r="N460" s="3" t="str" cm="1">
        <f t="array" ref="N460">IF($D460=3,(INDEX($E:$E,ROW()-2)+INDEX($E:$E,ROW()-1)-$E460)/(INDEX($E:$E,ROW()-2)+INDEX($E:$E,ROW()-1)),"")</f>
        <v/>
      </c>
      <c r="O460">
        <v>97</v>
      </c>
      <c r="P460" s="3">
        <v>2.2848569999999999E-3</v>
      </c>
    </row>
    <row r="461" spans="1:16" x14ac:dyDescent="0.35">
      <c r="A461">
        <v>5</v>
      </c>
      <c r="B461">
        <v>10</v>
      </c>
      <c r="C461">
        <v>2000</v>
      </c>
      <c r="D461">
        <v>2</v>
      </c>
      <c r="E461">
        <v>33871.429490000002</v>
      </c>
      <c r="F461">
        <v>10431.748380000001</v>
      </c>
      <c r="G461">
        <v>13997.00597</v>
      </c>
      <c r="H461">
        <v>6658.3897989999996</v>
      </c>
      <c r="I461">
        <v>1482.1414159999999</v>
      </c>
      <c r="J461">
        <v>613.87430119999999</v>
      </c>
      <c r="K461">
        <v>688.26962709999998</v>
      </c>
      <c r="L461">
        <v>2</v>
      </c>
      <c r="M461" s="3">
        <v>0.96008325999999999</v>
      </c>
      <c r="N461" s="3" t="str" cm="1">
        <f t="array" ref="N461">IF($D461=3,(INDEX($E:$E,ROW()-2)+INDEX($E:$E,ROW()-1)-$E461)/(INDEX($E:$E,ROW()-2)+INDEX($E:$E,ROW()-1)),"")</f>
        <v/>
      </c>
      <c r="O461">
        <v>50</v>
      </c>
      <c r="P461" s="3">
        <v>4.7108530000000001E-3</v>
      </c>
    </row>
    <row r="462" spans="1:16" x14ac:dyDescent="0.35">
      <c r="A462">
        <v>5</v>
      </c>
      <c r="B462">
        <v>10</v>
      </c>
      <c r="C462">
        <v>2000</v>
      </c>
      <c r="D462">
        <v>3</v>
      </c>
      <c r="E462">
        <v>53222.947010000004</v>
      </c>
      <c r="F462">
        <v>20380.748210000002</v>
      </c>
      <c r="G462">
        <v>20177.272919999999</v>
      </c>
      <c r="H462">
        <v>6896.4303239999999</v>
      </c>
      <c r="I462">
        <v>4186.4696130000002</v>
      </c>
      <c r="J462">
        <v>613.87430119999999</v>
      </c>
      <c r="K462">
        <v>968.15164059999995</v>
      </c>
      <c r="L462">
        <v>4</v>
      </c>
      <c r="M462" s="3">
        <v>0.99440668200000004</v>
      </c>
      <c r="N462" s="3" cm="1">
        <f t="array" ref="N462">IF($D462=3,(INDEX($E:$E,ROW()-2)+INDEX($E:$E,ROW()-1)-$E462)/(INDEX($E:$E,ROW()-2)+INDEX($E:$E,ROW()-1)),"")</f>
        <v>0.21975458876463855</v>
      </c>
      <c r="O462">
        <v>76</v>
      </c>
      <c r="P462" s="3">
        <v>5.53558E-3</v>
      </c>
    </row>
    <row r="463" spans="1:16" x14ac:dyDescent="0.35">
      <c r="A463">
        <v>5</v>
      </c>
      <c r="B463">
        <v>40</v>
      </c>
      <c r="C463">
        <v>500</v>
      </c>
      <c r="D463">
        <v>1</v>
      </c>
      <c r="E463">
        <v>20265.790700000001</v>
      </c>
      <c r="F463">
        <v>3742.8376720000001</v>
      </c>
      <c r="G463">
        <v>6078.3955839999999</v>
      </c>
      <c r="H463">
        <v>6043.6366639999997</v>
      </c>
      <c r="I463">
        <v>2594.0971690000001</v>
      </c>
      <c r="J463">
        <v>613.87430119999999</v>
      </c>
      <c r="K463">
        <v>1192.9493070000001</v>
      </c>
      <c r="L463">
        <v>6</v>
      </c>
      <c r="M463" s="3">
        <v>0.55209117299999999</v>
      </c>
      <c r="N463" s="3" t="str" cm="1">
        <f t="array" ref="N463">IF($D463=3,(INDEX($E:$E,ROW()-2)+INDEX($E:$E,ROW()-1)-$E463)/(INDEX($E:$E,ROW()-2)+INDEX($E:$E,ROW()-1)),"")</f>
        <v/>
      </c>
      <c r="O463">
        <v>92</v>
      </c>
      <c r="P463" s="3">
        <v>7.275442E-3</v>
      </c>
    </row>
    <row r="464" spans="1:16" x14ac:dyDescent="0.35">
      <c r="A464">
        <v>5</v>
      </c>
      <c r="B464">
        <v>40</v>
      </c>
      <c r="C464">
        <v>500</v>
      </c>
      <c r="D464">
        <v>2</v>
      </c>
      <c r="E464">
        <v>20433.913659999998</v>
      </c>
      <c r="F464">
        <v>3101.5450999999998</v>
      </c>
      <c r="G464">
        <v>6663.6775340000004</v>
      </c>
      <c r="H464">
        <v>6630.1895080000004</v>
      </c>
      <c r="I464">
        <v>2338.1841519999998</v>
      </c>
      <c r="J464">
        <v>613.87430119999999</v>
      </c>
      <c r="K464">
        <v>1086.4430649999999</v>
      </c>
      <c r="L464">
        <v>5</v>
      </c>
      <c r="M464" s="3">
        <v>0.60567325699999996</v>
      </c>
      <c r="N464" s="3" t="str" cm="1">
        <f t="array" ref="N464">IF($D464=3,(INDEX($E:$E,ROW()-2)+INDEX($E:$E,ROW()-1)-$E464)/(INDEX($E:$E,ROW()-2)+INDEX($E:$E,ROW()-1)),"")</f>
        <v/>
      </c>
      <c r="O464">
        <v>68</v>
      </c>
      <c r="P464" s="3">
        <v>8.1232030000000007E-3</v>
      </c>
    </row>
    <row r="465" spans="1:16" x14ac:dyDescent="0.35">
      <c r="A465">
        <v>5</v>
      </c>
      <c r="B465">
        <v>40</v>
      </c>
      <c r="C465">
        <v>500</v>
      </c>
      <c r="D465">
        <v>3</v>
      </c>
      <c r="E465">
        <v>28790.885429999998</v>
      </c>
      <c r="F465">
        <v>4002.679615</v>
      </c>
      <c r="G465">
        <v>9544.0417890000008</v>
      </c>
      <c r="H465">
        <v>8305.8990329999997</v>
      </c>
      <c r="I465">
        <v>5135.7379709999996</v>
      </c>
      <c r="J465">
        <v>613.87430119999999</v>
      </c>
      <c r="K465">
        <v>1188.6527229999999</v>
      </c>
      <c r="L465">
        <v>6</v>
      </c>
      <c r="M465" s="3">
        <v>0.75875069900000003</v>
      </c>
      <c r="N465" s="3" cm="1">
        <f t="array" ref="N465">IF($D465=3,(INDEX($E:$E,ROW()-2)+INDEX($E:$E,ROW()-1)-$E465)/(INDEX($E:$E,ROW()-2)+INDEX($E:$E,ROW()-1)),"")</f>
        <v>0.29260209913721358</v>
      </c>
      <c r="O465">
        <v>151</v>
      </c>
      <c r="P465" s="3">
        <v>9.9219679999999998E-3</v>
      </c>
    </row>
    <row r="466" spans="1:16" x14ac:dyDescent="0.35">
      <c r="A466">
        <v>5</v>
      </c>
      <c r="B466">
        <v>40</v>
      </c>
      <c r="C466">
        <v>500</v>
      </c>
      <c r="D466">
        <v>1</v>
      </c>
      <c r="E466">
        <v>21418.262180000002</v>
      </c>
      <c r="F466">
        <v>4220.6203159999995</v>
      </c>
      <c r="G466">
        <v>6658.4071910000002</v>
      </c>
      <c r="H466">
        <v>6485.0099959999998</v>
      </c>
      <c r="I466">
        <v>2356.3443000000002</v>
      </c>
      <c r="J466">
        <v>613.87430119999999</v>
      </c>
      <c r="K466">
        <v>1084.0060739999999</v>
      </c>
      <c r="L466">
        <v>5</v>
      </c>
      <c r="M466" s="3">
        <v>0.59241098999999997</v>
      </c>
      <c r="N466" s="3" t="str" cm="1">
        <f t="array" ref="N466">IF($D466=3,(INDEX($E:$E,ROW()-2)+INDEX($E:$E,ROW()-1)-$E466)/(INDEX($E:$E,ROW()-2)+INDEX($E:$E,ROW()-1)),"")</f>
        <v/>
      </c>
      <c r="O466">
        <v>29</v>
      </c>
      <c r="P466" s="3">
        <v>9.4847630000000002E-3</v>
      </c>
    </row>
    <row r="467" spans="1:16" x14ac:dyDescent="0.35">
      <c r="A467">
        <v>5</v>
      </c>
      <c r="B467">
        <v>40</v>
      </c>
      <c r="C467">
        <v>500</v>
      </c>
      <c r="D467">
        <v>2</v>
      </c>
      <c r="E467">
        <v>21369.782500000001</v>
      </c>
      <c r="F467">
        <v>4071.2987010000002</v>
      </c>
      <c r="G467">
        <v>6635.0435950000001</v>
      </c>
      <c r="H467">
        <v>6613.7664750000004</v>
      </c>
      <c r="I467">
        <v>2346.6889740000001</v>
      </c>
      <c r="J467">
        <v>613.87430119999999</v>
      </c>
      <c r="K467">
        <v>1089.110455</v>
      </c>
      <c r="L467">
        <v>5</v>
      </c>
      <c r="M467" s="3">
        <v>0.60417299999999996</v>
      </c>
      <c r="N467" s="3" t="str" cm="1">
        <f t="array" ref="N467">IF($D467=3,(INDEX($E:$E,ROW()-2)+INDEX($E:$E,ROW()-1)-$E467)/(INDEX($E:$E,ROW()-2)+INDEX($E:$E,ROW()-1)),"")</f>
        <v/>
      </c>
      <c r="O467">
        <v>29</v>
      </c>
      <c r="P467" s="3">
        <v>5.9134770000000003E-3</v>
      </c>
    </row>
    <row r="468" spans="1:16" x14ac:dyDescent="0.35">
      <c r="A468">
        <v>5</v>
      </c>
      <c r="B468">
        <v>40</v>
      </c>
      <c r="C468">
        <v>500</v>
      </c>
      <c r="D468">
        <v>3</v>
      </c>
      <c r="E468">
        <v>30465.68244</v>
      </c>
      <c r="F468">
        <v>5651.9617420000004</v>
      </c>
      <c r="G468">
        <v>9651.3043930000003</v>
      </c>
      <c r="H468">
        <v>8199.9704440000005</v>
      </c>
      <c r="I468">
        <v>5157.1816520000002</v>
      </c>
      <c r="J468">
        <v>613.87430119999999</v>
      </c>
      <c r="K468">
        <v>1191.3899060000001</v>
      </c>
      <c r="L468">
        <v>6</v>
      </c>
      <c r="M468" s="3">
        <v>0.74907403500000003</v>
      </c>
      <c r="N468" s="3" cm="1">
        <f t="array" ref="N468">IF($D468=3,(INDEX($E:$E,ROW()-2)+INDEX($E:$E,ROW()-1)-$E468)/(INDEX($E:$E,ROW()-2)+INDEX($E:$E,ROW()-1)),"")</f>
        <v>0.28798610294430504</v>
      </c>
      <c r="O468">
        <v>60</v>
      </c>
      <c r="P468" s="3">
        <v>9.6259989999999997E-3</v>
      </c>
    </row>
    <row r="469" spans="1:16" x14ac:dyDescent="0.35">
      <c r="A469">
        <v>5</v>
      </c>
      <c r="B469">
        <v>40</v>
      </c>
      <c r="C469">
        <v>500</v>
      </c>
      <c r="D469">
        <v>1</v>
      </c>
      <c r="E469">
        <v>23447.865559999998</v>
      </c>
      <c r="F469">
        <v>5225.7761899999996</v>
      </c>
      <c r="G469">
        <v>7374.336378</v>
      </c>
      <c r="H469">
        <v>7138.8875829999997</v>
      </c>
      <c r="I469">
        <v>2118.6561150000002</v>
      </c>
      <c r="J469">
        <v>613.87430119999999</v>
      </c>
      <c r="K469">
        <v>976.33499610000001</v>
      </c>
      <c r="L469">
        <v>4</v>
      </c>
      <c r="M469" s="3">
        <v>0.65214324400000001</v>
      </c>
      <c r="N469" s="3" t="str" cm="1">
        <f t="array" ref="N469">IF($D469=3,(INDEX($E:$E,ROW()-2)+INDEX($E:$E,ROW()-1)-$E469)/(INDEX($E:$E,ROW()-2)+INDEX($E:$E,ROW()-1)),"")</f>
        <v/>
      </c>
      <c r="O469">
        <v>74</v>
      </c>
      <c r="P469" s="3">
        <v>3.3952869999999999E-3</v>
      </c>
    </row>
    <row r="470" spans="1:16" x14ac:dyDescent="0.35">
      <c r="A470">
        <v>5</v>
      </c>
      <c r="B470">
        <v>40</v>
      </c>
      <c r="C470">
        <v>500</v>
      </c>
      <c r="D470">
        <v>2</v>
      </c>
      <c r="E470">
        <v>23340.691849999999</v>
      </c>
      <c r="F470">
        <v>5045.0824730000004</v>
      </c>
      <c r="G470">
        <v>7470.4482209999996</v>
      </c>
      <c r="H470">
        <v>7159.5609750000003</v>
      </c>
      <c r="I470">
        <v>2084.8258820000001</v>
      </c>
      <c r="J470">
        <v>613.87430119999999</v>
      </c>
      <c r="K470">
        <v>966.89999509999996</v>
      </c>
      <c r="L470">
        <v>4</v>
      </c>
      <c r="M470" s="3">
        <v>0.65403177599999995</v>
      </c>
      <c r="N470" s="3" t="str" cm="1">
        <f t="array" ref="N470">IF($D470=3,(INDEX($E:$E,ROW()-2)+INDEX($E:$E,ROW()-1)-$E470)/(INDEX($E:$E,ROW()-2)+INDEX($E:$E,ROW()-1)),"")</f>
        <v/>
      </c>
      <c r="O470">
        <v>46</v>
      </c>
      <c r="P470" s="3">
        <v>7.835247E-3</v>
      </c>
    </row>
    <row r="471" spans="1:16" x14ac:dyDescent="0.35">
      <c r="A471">
        <v>5</v>
      </c>
      <c r="B471">
        <v>40</v>
      </c>
      <c r="C471">
        <v>500</v>
      </c>
      <c r="D471">
        <v>3</v>
      </c>
      <c r="E471">
        <v>33611.813759999997</v>
      </c>
      <c r="F471">
        <v>7801.7730229999997</v>
      </c>
      <c r="G471">
        <v>10690.821089999999</v>
      </c>
      <c r="H471">
        <v>8747.6373480000002</v>
      </c>
      <c r="I471">
        <v>4677.1556129999999</v>
      </c>
      <c r="J471">
        <v>613.87430119999999</v>
      </c>
      <c r="K471">
        <v>1080.5523889999999</v>
      </c>
      <c r="L471">
        <v>5</v>
      </c>
      <c r="M471" s="3">
        <v>0.79910385699999997</v>
      </c>
      <c r="N471" s="3" cm="1">
        <f t="array" ref="N471">IF($D471=3,(INDEX($E:$E,ROW()-2)+INDEX($E:$E,ROW()-1)-$E471)/(INDEX($E:$E,ROW()-2)+INDEX($E:$E,ROW()-1)),"")</f>
        <v>0.28162320830998233</v>
      </c>
      <c r="O471">
        <v>111</v>
      </c>
      <c r="P471" s="3">
        <v>8.2695400000000006E-3</v>
      </c>
    </row>
    <row r="472" spans="1:16" x14ac:dyDescent="0.35">
      <c r="A472">
        <v>5</v>
      </c>
      <c r="B472">
        <v>40</v>
      </c>
      <c r="C472">
        <v>1000</v>
      </c>
      <c r="D472">
        <v>1</v>
      </c>
      <c r="E472">
        <v>23067.867289999998</v>
      </c>
      <c r="F472">
        <v>5060.3124120000002</v>
      </c>
      <c r="G472">
        <v>7214.5588850000004</v>
      </c>
      <c r="H472">
        <v>7085.2061979999999</v>
      </c>
      <c r="I472">
        <v>2117.7153469999998</v>
      </c>
      <c r="J472">
        <v>613.87430119999999</v>
      </c>
      <c r="K472">
        <v>976.20015069999999</v>
      </c>
      <c r="L472">
        <v>4</v>
      </c>
      <c r="M472" s="3">
        <v>0.64723940599999996</v>
      </c>
      <c r="N472" s="3" t="str" cm="1">
        <f t="array" ref="N472">IF($D472=3,(INDEX($E:$E,ROW()-2)+INDEX($E:$E,ROW()-1)-$E472)/(INDEX($E:$E,ROW()-2)+INDEX($E:$E,ROW()-1)),"")</f>
        <v/>
      </c>
      <c r="O472">
        <v>60</v>
      </c>
      <c r="P472" s="3">
        <v>4.04003E-3</v>
      </c>
    </row>
    <row r="473" spans="1:16" x14ac:dyDescent="0.35">
      <c r="A473">
        <v>5</v>
      </c>
      <c r="B473">
        <v>40</v>
      </c>
      <c r="C473">
        <v>1000</v>
      </c>
      <c r="D473">
        <v>2</v>
      </c>
      <c r="E473">
        <v>23143.15727</v>
      </c>
      <c r="F473">
        <v>4938.5037240000001</v>
      </c>
      <c r="G473">
        <v>7371.1430360000004</v>
      </c>
      <c r="H473">
        <v>7167.5195299999996</v>
      </c>
      <c r="I473">
        <v>2083.8632259999999</v>
      </c>
      <c r="J473">
        <v>613.87430119999999</v>
      </c>
      <c r="K473">
        <v>968.25344829999995</v>
      </c>
      <c r="L473">
        <v>4</v>
      </c>
      <c r="M473" s="3">
        <v>0.65475879599999998</v>
      </c>
      <c r="N473" s="3" t="str" cm="1">
        <f t="array" ref="N473">IF($D473=3,(INDEX($E:$E,ROW()-2)+INDEX($E:$E,ROW()-1)-$E473)/(INDEX($E:$E,ROW()-2)+INDEX($E:$E,ROW()-1)),"")</f>
        <v/>
      </c>
      <c r="O473">
        <v>58</v>
      </c>
      <c r="P473" s="3">
        <v>9.4901959999999994E-3</v>
      </c>
    </row>
    <row r="474" spans="1:16" x14ac:dyDescent="0.35">
      <c r="A474">
        <v>5</v>
      </c>
      <c r="B474">
        <v>40</v>
      </c>
      <c r="C474">
        <v>1000</v>
      </c>
      <c r="D474">
        <v>3</v>
      </c>
      <c r="E474">
        <v>32258.70796</v>
      </c>
      <c r="F474">
        <v>5432.0633040000002</v>
      </c>
      <c r="G474">
        <v>11616.02219</v>
      </c>
      <c r="H474">
        <v>9399.2616839999991</v>
      </c>
      <c r="I474">
        <v>4221.6180340000001</v>
      </c>
      <c r="J474">
        <v>613.87430119999999</v>
      </c>
      <c r="K474">
        <v>975.8684432</v>
      </c>
      <c r="L474">
        <v>4</v>
      </c>
      <c r="M474" s="3">
        <v>0.858630275</v>
      </c>
      <c r="N474" s="3" cm="1">
        <f t="array" ref="N474">IF($D474=3,(INDEX($E:$E,ROW()-2)+INDEX($E:$E,ROW()-1)-$E474)/(INDEX($E:$E,ROW()-2)+INDEX($E:$E,ROW()-1)),"")</f>
        <v>0.30192614712284577</v>
      </c>
      <c r="O474">
        <v>30</v>
      </c>
      <c r="P474" s="3">
        <v>9.8126389999999997E-3</v>
      </c>
    </row>
    <row r="475" spans="1:16" x14ac:dyDescent="0.35">
      <c r="A475">
        <v>5</v>
      </c>
      <c r="B475">
        <v>40</v>
      </c>
      <c r="C475">
        <v>1000</v>
      </c>
      <c r="D475">
        <v>1</v>
      </c>
      <c r="E475">
        <v>24837.174900000002</v>
      </c>
      <c r="F475">
        <v>5154.4224249999997</v>
      </c>
      <c r="G475">
        <v>8604.0227730000006</v>
      </c>
      <c r="H475">
        <v>7821.4326389999997</v>
      </c>
      <c r="I475">
        <v>1808.356736</v>
      </c>
      <c r="J475">
        <v>613.87430119999999</v>
      </c>
      <c r="K475">
        <v>835.06602799999996</v>
      </c>
      <c r="L475">
        <v>3</v>
      </c>
      <c r="M475" s="3">
        <v>0.71449429600000003</v>
      </c>
      <c r="N475" s="3" t="str" cm="1">
        <f t="array" ref="N475">IF($D475=3,(INDEX($E:$E,ROW()-2)+INDEX($E:$E,ROW()-1)-$E475)/(INDEX($E:$E,ROW()-2)+INDEX($E:$E,ROW()-1)),"")</f>
        <v/>
      </c>
      <c r="O475">
        <v>45</v>
      </c>
      <c r="P475" s="3">
        <v>8.904538E-3</v>
      </c>
    </row>
    <row r="476" spans="1:16" x14ac:dyDescent="0.35">
      <c r="A476">
        <v>5</v>
      </c>
      <c r="B476">
        <v>40</v>
      </c>
      <c r="C476">
        <v>1000</v>
      </c>
      <c r="D476">
        <v>2</v>
      </c>
      <c r="E476">
        <v>24500.178250000001</v>
      </c>
      <c r="F476">
        <v>5197.2121150000003</v>
      </c>
      <c r="G476">
        <v>8178.2481939999998</v>
      </c>
      <c r="H476">
        <v>7838.9987220000003</v>
      </c>
      <c r="I476">
        <v>1823.7608809999999</v>
      </c>
      <c r="J476">
        <v>613.87430119999999</v>
      </c>
      <c r="K476">
        <v>848.08403810000004</v>
      </c>
      <c r="L476">
        <v>3</v>
      </c>
      <c r="M476" s="3">
        <v>0.71609897199999994</v>
      </c>
      <c r="N476" s="3" t="str" cm="1">
        <f t="array" ref="N476">IF($D476=3,(INDEX($E:$E,ROW()-2)+INDEX($E:$E,ROW()-1)-$E476)/(INDEX($E:$E,ROW()-2)+INDEX($E:$E,ROW()-1)),"")</f>
        <v/>
      </c>
      <c r="O476">
        <v>50</v>
      </c>
      <c r="P476" s="3">
        <v>6.9710229999999998E-3</v>
      </c>
    </row>
    <row r="477" spans="1:16" x14ac:dyDescent="0.35">
      <c r="A477">
        <v>5</v>
      </c>
      <c r="B477">
        <v>40</v>
      </c>
      <c r="C477">
        <v>1000</v>
      </c>
      <c r="D477">
        <v>3</v>
      </c>
      <c r="E477">
        <v>34805.696170000003</v>
      </c>
      <c r="F477">
        <v>7816.7790759999998</v>
      </c>
      <c r="G477">
        <v>11753.72745</v>
      </c>
      <c r="H477">
        <v>9415.1107109999994</v>
      </c>
      <c r="I477">
        <v>4227.4111290000001</v>
      </c>
      <c r="J477">
        <v>613.87430119999999</v>
      </c>
      <c r="K477">
        <v>978.79351080000004</v>
      </c>
      <c r="L477">
        <v>4</v>
      </c>
      <c r="M477" s="3">
        <v>0.86007809700000004</v>
      </c>
      <c r="N477" s="3" cm="1">
        <f t="array" ref="N477">IF($D477=3,(INDEX($E:$E,ROW()-2)+INDEX($E:$E,ROW()-1)-$E477)/(INDEX($E:$E,ROW()-2)+INDEX($E:$E,ROW()-1)),"")</f>
        <v>0.29453661480013948</v>
      </c>
      <c r="O477">
        <v>44</v>
      </c>
      <c r="P477" s="3">
        <v>9.7897069999999999E-3</v>
      </c>
    </row>
    <row r="478" spans="1:16" x14ac:dyDescent="0.35">
      <c r="A478">
        <v>5</v>
      </c>
      <c r="B478">
        <v>40</v>
      </c>
      <c r="C478">
        <v>1000</v>
      </c>
      <c r="D478">
        <v>1</v>
      </c>
      <c r="E478">
        <v>27252.53226</v>
      </c>
      <c r="F478">
        <v>6332.7935509999998</v>
      </c>
      <c r="G478">
        <v>9227.7603060000001</v>
      </c>
      <c r="H478">
        <v>8426.7435249999999</v>
      </c>
      <c r="I478">
        <v>1813.72288</v>
      </c>
      <c r="J478">
        <v>613.87430119999999</v>
      </c>
      <c r="K478">
        <v>837.637698</v>
      </c>
      <c r="L478">
        <v>3</v>
      </c>
      <c r="M478" s="3">
        <v>0.76978994199999995</v>
      </c>
      <c r="N478" s="3" t="str" cm="1">
        <f t="array" ref="N478">IF($D478=3,(INDEX($E:$E,ROW()-2)+INDEX($E:$E,ROW()-1)-$E478)/(INDEX($E:$E,ROW()-2)+INDEX($E:$E,ROW()-1)),"")</f>
        <v/>
      </c>
      <c r="O478">
        <v>160</v>
      </c>
      <c r="P478" s="3">
        <v>9.5809020000000005E-3</v>
      </c>
    </row>
    <row r="479" spans="1:16" x14ac:dyDescent="0.35">
      <c r="A479">
        <v>5</v>
      </c>
      <c r="B479">
        <v>40</v>
      </c>
      <c r="C479">
        <v>1000</v>
      </c>
      <c r="D479">
        <v>2</v>
      </c>
      <c r="E479">
        <v>26953.834589999999</v>
      </c>
      <c r="F479">
        <v>6355.8943520000003</v>
      </c>
      <c r="G479">
        <v>9030.0825769999992</v>
      </c>
      <c r="H479">
        <v>8300.370218</v>
      </c>
      <c r="I479">
        <v>1812.1027079999999</v>
      </c>
      <c r="J479">
        <v>613.87430119999999</v>
      </c>
      <c r="K479">
        <v>841.51043049999998</v>
      </c>
      <c r="L479">
        <v>3</v>
      </c>
      <c r="M479" s="3">
        <v>0.75824563700000003</v>
      </c>
      <c r="N479" s="3" t="str" cm="1">
        <f t="array" ref="N479">IF($D479=3,(INDEX($E:$E,ROW()-2)+INDEX($E:$E,ROW()-1)-$E479)/(INDEX($E:$E,ROW()-2)+INDEX($E:$E,ROW()-1)),"")</f>
        <v/>
      </c>
      <c r="O479">
        <v>148</v>
      </c>
      <c r="P479" s="3">
        <v>9.193728E-3</v>
      </c>
    </row>
    <row r="480" spans="1:16" x14ac:dyDescent="0.35">
      <c r="A480">
        <v>5</v>
      </c>
      <c r="B480">
        <v>40</v>
      </c>
      <c r="C480">
        <v>1000</v>
      </c>
      <c r="D480">
        <v>3</v>
      </c>
      <c r="E480">
        <v>38875.95809</v>
      </c>
      <c r="F480">
        <v>9602.1558079999995</v>
      </c>
      <c r="G480">
        <v>13403.825790000001</v>
      </c>
      <c r="H480">
        <v>10053.740889999999</v>
      </c>
      <c r="I480">
        <v>4224.2763750000004</v>
      </c>
      <c r="J480">
        <v>613.87430119999999</v>
      </c>
      <c r="K480">
        <v>978.08491930000002</v>
      </c>
      <c r="L480">
        <v>4</v>
      </c>
      <c r="M480" s="3">
        <v>0.918417488</v>
      </c>
      <c r="N480" s="3" cm="1">
        <f t="array" ref="N480">IF($D480=3,(INDEX($E:$E,ROW()-2)+INDEX($E:$E,ROW()-1)-$E480)/(INDEX($E:$E,ROW()-2)+INDEX($E:$E,ROW()-1)),"")</f>
        <v>0.28281564788177643</v>
      </c>
      <c r="O480">
        <v>241</v>
      </c>
      <c r="P480" s="3">
        <v>9.6969580000000003E-3</v>
      </c>
    </row>
    <row r="481" spans="1:16" x14ac:dyDescent="0.35">
      <c r="A481">
        <v>5</v>
      </c>
      <c r="B481">
        <v>40</v>
      </c>
      <c r="C481">
        <v>2000</v>
      </c>
      <c r="D481">
        <v>1</v>
      </c>
      <c r="E481">
        <v>26139.769690000001</v>
      </c>
      <c r="F481">
        <v>5018.4687370000001</v>
      </c>
      <c r="G481">
        <v>9804.6156050000009</v>
      </c>
      <c r="H481">
        <v>8520.8068079999994</v>
      </c>
      <c r="I481">
        <v>1492.6826490000001</v>
      </c>
      <c r="J481">
        <v>613.87430119999999</v>
      </c>
      <c r="K481">
        <v>689.32159039999999</v>
      </c>
      <c r="L481">
        <v>2</v>
      </c>
      <c r="M481" s="3">
        <v>0.77838269999999998</v>
      </c>
      <c r="N481" s="3" t="str" cm="1">
        <f t="array" ref="N481">IF($D481=3,(INDEX($E:$E,ROW()-2)+INDEX($E:$E,ROW()-1)-$E481)/(INDEX($E:$E,ROW()-2)+INDEX($E:$E,ROW()-1)),"")</f>
        <v/>
      </c>
      <c r="O481">
        <v>34</v>
      </c>
      <c r="P481" s="3">
        <v>1.8606930000000001E-3</v>
      </c>
    </row>
    <row r="482" spans="1:16" x14ac:dyDescent="0.35">
      <c r="A482">
        <v>5</v>
      </c>
      <c r="B482">
        <v>40</v>
      </c>
      <c r="C482">
        <v>2000</v>
      </c>
      <c r="D482">
        <v>2</v>
      </c>
      <c r="E482">
        <v>25874.46704</v>
      </c>
      <c r="F482">
        <v>4993.597049</v>
      </c>
      <c r="G482">
        <v>9538.8456850000002</v>
      </c>
      <c r="H482">
        <v>8549.1990970000006</v>
      </c>
      <c r="I482">
        <v>1488.969609</v>
      </c>
      <c r="J482">
        <v>613.87430119999999</v>
      </c>
      <c r="K482">
        <v>689.9812938</v>
      </c>
      <c r="L482">
        <v>2</v>
      </c>
      <c r="M482" s="3">
        <v>0.78097635899999995</v>
      </c>
      <c r="N482" s="3" t="str" cm="1">
        <f t="array" ref="N482">IF($D482=3,(INDEX($E:$E,ROW()-2)+INDEX($E:$E,ROW()-1)-$E482)/(INDEX($E:$E,ROW()-2)+INDEX($E:$E,ROW()-1)),"")</f>
        <v/>
      </c>
      <c r="O482">
        <v>36</v>
      </c>
      <c r="P482" s="3">
        <v>9.126927E-3</v>
      </c>
    </row>
    <row r="483" spans="1:16" x14ac:dyDescent="0.35">
      <c r="A483">
        <v>5</v>
      </c>
      <c r="B483">
        <v>40</v>
      </c>
      <c r="C483">
        <v>2000</v>
      </c>
      <c r="D483">
        <v>3</v>
      </c>
      <c r="E483">
        <v>36760.972970000003</v>
      </c>
      <c r="F483">
        <v>7789.5346159999999</v>
      </c>
      <c r="G483">
        <v>13887.08736</v>
      </c>
      <c r="H483">
        <v>9979.2969169999997</v>
      </c>
      <c r="I483">
        <v>3648.4674850000001</v>
      </c>
      <c r="J483">
        <v>613.87430119999999</v>
      </c>
      <c r="K483">
        <v>842.71228580000002</v>
      </c>
      <c r="L483">
        <v>3</v>
      </c>
      <c r="M483" s="3">
        <v>0.91161696999999997</v>
      </c>
      <c r="N483" s="3" cm="1">
        <f t="array" ref="N483">IF($D483=3,(INDEX($E:$E,ROW()-2)+INDEX($E:$E,ROW()-1)-$E483)/(INDEX($E:$E,ROW()-2)+INDEX($E:$E,ROW()-1)),"")</f>
        <v>0.29325170797329897</v>
      </c>
      <c r="O483">
        <v>70</v>
      </c>
      <c r="P483" s="3">
        <v>8.4473810000000003E-3</v>
      </c>
    </row>
    <row r="484" spans="1:16" x14ac:dyDescent="0.35">
      <c r="A484">
        <v>5</v>
      </c>
      <c r="B484">
        <v>40</v>
      </c>
      <c r="C484">
        <v>2000</v>
      </c>
      <c r="D484">
        <v>1</v>
      </c>
      <c r="E484">
        <v>27922.866580000002</v>
      </c>
      <c r="F484">
        <v>6678.2415810000002</v>
      </c>
      <c r="G484">
        <v>9956.7716560000008</v>
      </c>
      <c r="H484">
        <v>8488.9344149999997</v>
      </c>
      <c r="I484">
        <v>1495.415023</v>
      </c>
      <c r="J484">
        <v>613.87430119999999</v>
      </c>
      <c r="K484">
        <v>689.62959880000005</v>
      </c>
      <c r="L484">
        <v>2</v>
      </c>
      <c r="M484" s="3">
        <v>0.77547113099999998</v>
      </c>
      <c r="N484" s="3" t="str" cm="1">
        <f t="array" ref="N484">IF($D484=3,(INDEX($E:$E,ROW()-2)+INDEX($E:$E,ROW()-1)-$E484)/(INDEX($E:$E,ROW()-2)+INDEX($E:$E,ROW()-1)),"")</f>
        <v/>
      </c>
      <c r="O484">
        <v>36</v>
      </c>
      <c r="P484" s="3">
        <v>9.4460059999999998E-3</v>
      </c>
    </row>
    <row r="485" spans="1:16" x14ac:dyDescent="0.35">
      <c r="A485">
        <v>5</v>
      </c>
      <c r="B485">
        <v>40</v>
      </c>
      <c r="C485">
        <v>2000</v>
      </c>
      <c r="D485">
        <v>2</v>
      </c>
      <c r="E485">
        <v>27589.19383</v>
      </c>
      <c r="F485">
        <v>6526.0500670000001</v>
      </c>
      <c r="G485">
        <v>9783.9578010000005</v>
      </c>
      <c r="H485">
        <v>8495.5236079999995</v>
      </c>
      <c r="I485">
        <v>1482.295758</v>
      </c>
      <c r="J485">
        <v>613.87430119999999</v>
      </c>
      <c r="K485">
        <v>687.49229879999996</v>
      </c>
      <c r="L485">
        <v>2</v>
      </c>
      <c r="M485" s="3">
        <v>0.77607305900000001</v>
      </c>
      <c r="N485" s="3" t="str" cm="1">
        <f t="array" ref="N485">IF($D485=3,(INDEX($E:$E,ROW()-2)+INDEX($E:$E,ROW()-1)-$E485)/(INDEX($E:$E,ROW()-2)+INDEX($E:$E,ROW()-1)),"")</f>
        <v/>
      </c>
      <c r="O485">
        <v>40</v>
      </c>
      <c r="P485" s="3">
        <v>6.2988310000000004E-3</v>
      </c>
    </row>
    <row r="486" spans="1:16" x14ac:dyDescent="0.35">
      <c r="A486">
        <v>5</v>
      </c>
      <c r="B486">
        <v>40</v>
      </c>
      <c r="C486">
        <v>2000</v>
      </c>
      <c r="D486">
        <v>3</v>
      </c>
      <c r="E486">
        <v>39689.784240000001</v>
      </c>
      <c r="F486">
        <v>10611.724039999999</v>
      </c>
      <c r="G486">
        <v>14382.21689</v>
      </c>
      <c r="H486">
        <v>9615.686436</v>
      </c>
      <c r="I486">
        <v>3627.3397409999998</v>
      </c>
      <c r="J486">
        <v>613.87430119999999</v>
      </c>
      <c r="K486">
        <v>838.94283089999999</v>
      </c>
      <c r="L486">
        <v>3</v>
      </c>
      <c r="M486" s="3">
        <v>0.87840085400000001</v>
      </c>
      <c r="N486" s="3" cm="1">
        <f t="array" ref="N486">IF($D486=3,(INDEX($E:$E,ROW()-2)+INDEX($E:$E,ROW()-1)-$E486)/(INDEX($E:$E,ROW()-2)+INDEX($E:$E,ROW()-1)),"")</f>
        <v>0.28502412004058425</v>
      </c>
      <c r="O486">
        <v>55</v>
      </c>
      <c r="P486" s="3">
        <v>7.7140189999999999E-3</v>
      </c>
    </row>
    <row r="487" spans="1:16" x14ac:dyDescent="0.35">
      <c r="A487">
        <v>5</v>
      </c>
      <c r="B487">
        <v>40</v>
      </c>
      <c r="C487">
        <v>2000</v>
      </c>
      <c r="D487">
        <v>1</v>
      </c>
      <c r="E487">
        <v>30529.374749999999</v>
      </c>
      <c r="F487">
        <v>6667.1756859999996</v>
      </c>
      <c r="G487">
        <v>12290.42388</v>
      </c>
      <c r="H487">
        <v>9404.6855300000007</v>
      </c>
      <c r="I487">
        <v>1062.8971859999999</v>
      </c>
      <c r="J487">
        <v>613.87430119999999</v>
      </c>
      <c r="K487">
        <v>490.31816780000003</v>
      </c>
      <c r="L487">
        <v>1</v>
      </c>
      <c r="M487" s="3">
        <v>0.85912576100000004</v>
      </c>
      <c r="N487" s="3" t="str" cm="1">
        <f t="array" ref="N487">IF($D487=3,(INDEX($E:$E,ROW()-2)+INDEX($E:$E,ROW()-1)-$E487)/(INDEX($E:$E,ROW()-2)+INDEX($E:$E,ROW()-1)),"")</f>
        <v/>
      </c>
      <c r="O487">
        <v>58</v>
      </c>
      <c r="P487" s="3">
        <v>6.4300520000000003E-3</v>
      </c>
    </row>
    <row r="488" spans="1:16" x14ac:dyDescent="0.35">
      <c r="A488">
        <v>5</v>
      </c>
      <c r="B488">
        <v>40</v>
      </c>
      <c r="C488">
        <v>2000</v>
      </c>
      <c r="D488">
        <v>2</v>
      </c>
      <c r="E488">
        <v>30282.323250000001</v>
      </c>
      <c r="F488">
        <v>6519.4125249999997</v>
      </c>
      <c r="G488">
        <v>12135.59468</v>
      </c>
      <c r="H488">
        <v>9469.8051219999998</v>
      </c>
      <c r="I488">
        <v>1053.2930490000001</v>
      </c>
      <c r="J488">
        <v>613.87430119999999</v>
      </c>
      <c r="K488">
        <v>490.34357299999999</v>
      </c>
      <c r="L488">
        <v>1</v>
      </c>
      <c r="M488" s="3">
        <v>0.86507447599999998</v>
      </c>
      <c r="N488" s="3" t="str" cm="1">
        <f t="array" ref="N488">IF($D488=3,(INDEX($E:$E,ROW()-2)+INDEX($E:$E,ROW()-1)-$E488)/(INDEX($E:$E,ROW()-2)+INDEX($E:$E,ROW()-1)),"")</f>
        <v/>
      </c>
      <c r="O488">
        <v>77</v>
      </c>
      <c r="P488" s="3">
        <v>6.9092229999999999E-3</v>
      </c>
    </row>
    <row r="489" spans="1:16" x14ac:dyDescent="0.35">
      <c r="A489">
        <v>5</v>
      </c>
      <c r="B489">
        <v>40</v>
      </c>
      <c r="C489">
        <v>2000</v>
      </c>
      <c r="D489">
        <v>3</v>
      </c>
      <c r="E489">
        <v>44339.728239999997</v>
      </c>
      <c r="F489">
        <v>13486.936299999999</v>
      </c>
      <c r="G489">
        <v>15324.46982</v>
      </c>
      <c r="H489">
        <v>10428.41366</v>
      </c>
      <c r="I489">
        <v>3643.8700330000001</v>
      </c>
      <c r="J489">
        <v>613.87430119999999</v>
      </c>
      <c r="K489">
        <v>842.16412869999999</v>
      </c>
      <c r="L489">
        <v>3</v>
      </c>
      <c r="M489" s="3">
        <v>0.95264415400000002</v>
      </c>
      <c r="N489" s="3" cm="1">
        <f t="array" ref="N489">IF($D489=3,(INDEX($E:$E,ROW()-2)+INDEX($E:$E,ROW()-1)-$E489)/(INDEX($E:$E,ROW()-2)+INDEX($E:$E,ROW()-1)),"")</f>
        <v>0.27086843981893099</v>
      </c>
      <c r="O489">
        <v>176</v>
      </c>
      <c r="P489" s="3">
        <v>5.3326399999999996E-3</v>
      </c>
    </row>
    <row r="490" spans="1:16" x14ac:dyDescent="0.35">
      <c r="A490">
        <v>5</v>
      </c>
      <c r="B490">
        <v>70</v>
      </c>
      <c r="C490">
        <v>500</v>
      </c>
      <c r="D490">
        <v>1</v>
      </c>
      <c r="E490">
        <v>20328.68722</v>
      </c>
      <c r="F490">
        <v>3798.1074180000001</v>
      </c>
      <c r="G490">
        <v>6013.8908170000004</v>
      </c>
      <c r="H490">
        <v>6111.6857</v>
      </c>
      <c r="I490">
        <v>2595.897383</v>
      </c>
      <c r="J490">
        <v>613.87430119999999</v>
      </c>
      <c r="K490">
        <v>1195.231603</v>
      </c>
      <c r="L490">
        <v>6</v>
      </c>
      <c r="M490" s="3">
        <v>0.41645798099999998</v>
      </c>
      <c r="N490" s="3" t="str" cm="1">
        <f t="array" ref="N490">IF($D490=3,(INDEX($E:$E,ROW()-2)+INDEX($E:$E,ROW()-1)-$E490)/(INDEX($E:$E,ROW()-2)+INDEX($E:$E,ROW()-1)),"")</f>
        <v/>
      </c>
      <c r="O490">
        <v>50</v>
      </c>
      <c r="P490" s="3">
        <v>5.5412090000000001E-3</v>
      </c>
    </row>
    <row r="491" spans="1:16" x14ac:dyDescent="0.35">
      <c r="A491">
        <v>5</v>
      </c>
      <c r="B491">
        <v>70</v>
      </c>
      <c r="C491">
        <v>500</v>
      </c>
      <c r="D491">
        <v>2</v>
      </c>
      <c r="E491">
        <v>20478.63031</v>
      </c>
      <c r="F491">
        <v>3140.5710560000002</v>
      </c>
      <c r="G491">
        <v>6624.2137439999997</v>
      </c>
      <c r="H491">
        <v>6685.053981</v>
      </c>
      <c r="I491">
        <v>2334.838984</v>
      </c>
      <c r="J491">
        <v>613.87430119999999</v>
      </c>
      <c r="K491">
        <v>1080.0782389999999</v>
      </c>
      <c r="L491">
        <v>5</v>
      </c>
      <c r="M491" s="3">
        <v>0.45552801999999998</v>
      </c>
      <c r="N491" s="3" t="str" cm="1">
        <f t="array" ref="N491">IF($D491=3,(INDEX($E:$E,ROW()-2)+INDEX($E:$E,ROW()-1)-$E491)/(INDEX($E:$E,ROW()-2)+INDEX($E:$E,ROW()-1)),"")</f>
        <v/>
      </c>
      <c r="O491">
        <v>57</v>
      </c>
      <c r="P491" s="3">
        <v>8.9075509999999997E-3</v>
      </c>
    </row>
    <row r="492" spans="1:16" x14ac:dyDescent="0.35">
      <c r="A492">
        <v>5</v>
      </c>
      <c r="B492">
        <v>70</v>
      </c>
      <c r="C492">
        <v>500</v>
      </c>
      <c r="D492">
        <v>3</v>
      </c>
      <c r="E492">
        <v>28578.549640000001</v>
      </c>
      <c r="F492">
        <v>4048.2372270000001</v>
      </c>
      <c r="G492">
        <v>8847.1599979999992</v>
      </c>
      <c r="H492">
        <v>8711.7190620000001</v>
      </c>
      <c r="I492">
        <v>5162.3279810000004</v>
      </c>
      <c r="J492">
        <v>613.87430119999999</v>
      </c>
      <c r="K492">
        <v>1195.231074</v>
      </c>
      <c r="L492">
        <v>6</v>
      </c>
      <c r="M492" s="3">
        <v>0.59362753700000004</v>
      </c>
      <c r="N492" s="3" cm="1">
        <f t="array" ref="N492">IF($D492=3,(INDEX($E:$E,ROW()-2)+INDEX($E:$E,ROW()-1)-$E492)/(INDEX($E:$E,ROW()-2)+INDEX($E:$E,ROW()-1)),"")</f>
        <v>0.29967095683292266</v>
      </c>
      <c r="O492">
        <v>26</v>
      </c>
      <c r="P492" s="3">
        <v>9.6556769999999997E-3</v>
      </c>
    </row>
    <row r="493" spans="1:16" x14ac:dyDescent="0.35">
      <c r="A493">
        <v>5</v>
      </c>
      <c r="B493">
        <v>70</v>
      </c>
      <c r="C493">
        <v>500</v>
      </c>
      <c r="D493">
        <v>1</v>
      </c>
      <c r="E493">
        <v>21476.527590000002</v>
      </c>
      <c r="F493">
        <v>4265.5047960000002</v>
      </c>
      <c r="G493">
        <v>6542.9521800000002</v>
      </c>
      <c r="H493">
        <v>6604.5838629999998</v>
      </c>
      <c r="I493">
        <v>2361.8150879999998</v>
      </c>
      <c r="J493">
        <v>613.87430119999999</v>
      </c>
      <c r="K493">
        <v>1087.7973629999999</v>
      </c>
      <c r="L493">
        <v>5</v>
      </c>
      <c r="M493" s="3">
        <v>0.45004468399999997</v>
      </c>
      <c r="N493" s="3" t="str" cm="1">
        <f t="array" ref="N493">IF($D493=3,(INDEX($E:$E,ROW()-2)+INDEX($E:$E,ROW()-1)-$E493)/(INDEX($E:$E,ROW()-2)+INDEX($E:$E,ROW()-1)),"")</f>
        <v/>
      </c>
      <c r="O493">
        <v>33</v>
      </c>
      <c r="P493" s="3">
        <v>5.4960479999999999E-3</v>
      </c>
    </row>
    <row r="494" spans="1:16" x14ac:dyDescent="0.35">
      <c r="A494">
        <v>5</v>
      </c>
      <c r="B494">
        <v>70</v>
      </c>
      <c r="C494">
        <v>500</v>
      </c>
      <c r="D494">
        <v>2</v>
      </c>
      <c r="E494">
        <v>21466.187590000001</v>
      </c>
      <c r="F494">
        <v>4167.5853340000003</v>
      </c>
      <c r="G494">
        <v>6603.0848910000004</v>
      </c>
      <c r="H494">
        <v>6658.3274879999999</v>
      </c>
      <c r="I494">
        <v>2339.0116750000002</v>
      </c>
      <c r="J494">
        <v>613.87430119999999</v>
      </c>
      <c r="K494">
        <v>1084.3039060000001</v>
      </c>
      <c r="L494">
        <v>5</v>
      </c>
      <c r="M494" s="3">
        <v>0.45370684300000003</v>
      </c>
      <c r="N494" s="3" t="str" cm="1">
        <f t="array" ref="N494">IF($D494=3,(INDEX($E:$E,ROW()-2)+INDEX($E:$E,ROW()-1)-$E494)/(INDEX($E:$E,ROW()-2)+INDEX($E:$E,ROW()-1)),"")</f>
        <v/>
      </c>
      <c r="O494">
        <v>35</v>
      </c>
      <c r="P494" s="3">
        <v>5.2158860000000003E-3</v>
      </c>
    </row>
    <row r="495" spans="1:16" x14ac:dyDescent="0.35">
      <c r="A495">
        <v>5</v>
      </c>
      <c r="B495">
        <v>70</v>
      </c>
      <c r="C495">
        <v>500</v>
      </c>
      <c r="D495">
        <v>3</v>
      </c>
      <c r="E495">
        <v>30274.400460000001</v>
      </c>
      <c r="F495">
        <v>5001.7047050000001</v>
      </c>
      <c r="G495">
        <v>9538.9388739999995</v>
      </c>
      <c r="H495">
        <v>9320.9808890000004</v>
      </c>
      <c r="I495">
        <v>4709.8441800000001</v>
      </c>
      <c r="J495">
        <v>613.87430119999999</v>
      </c>
      <c r="K495">
        <v>1089.0575100000001</v>
      </c>
      <c r="L495">
        <v>5</v>
      </c>
      <c r="M495" s="3">
        <v>0.63514340800000002</v>
      </c>
      <c r="N495" s="3" cm="1">
        <f t="array" ref="N495">IF($D495=3,(INDEX($E:$E,ROW()-2)+INDEX($E:$E,ROW()-1)-$E495)/(INDEX($E:$E,ROW()-2)+INDEX($E:$E,ROW()-1)),"")</f>
        <v>0.29500497737274189</v>
      </c>
      <c r="O495">
        <v>87</v>
      </c>
      <c r="P495" s="3">
        <v>8.7034959999999998E-3</v>
      </c>
    </row>
    <row r="496" spans="1:16" x14ac:dyDescent="0.35">
      <c r="A496">
        <v>5</v>
      </c>
      <c r="B496">
        <v>70</v>
      </c>
      <c r="C496">
        <v>500</v>
      </c>
      <c r="D496">
        <v>1</v>
      </c>
      <c r="E496">
        <v>23644.29924</v>
      </c>
      <c r="F496">
        <v>5398.5228319999997</v>
      </c>
      <c r="G496">
        <v>7255.4616400000004</v>
      </c>
      <c r="H496">
        <v>7292.6988950000004</v>
      </c>
      <c r="I496">
        <v>2110.6453339999998</v>
      </c>
      <c r="J496">
        <v>613.87430119999999</v>
      </c>
      <c r="K496">
        <v>973.09624050000002</v>
      </c>
      <c r="L496">
        <v>4</v>
      </c>
      <c r="M496" s="3">
        <v>0.496933711</v>
      </c>
      <c r="N496" s="3" t="str" cm="1">
        <f t="array" ref="N496">IF($D496=3,(INDEX($E:$E,ROW()-2)+INDEX($E:$E,ROW()-1)-$E496)/(INDEX($E:$E,ROW()-2)+INDEX($E:$E,ROW()-1)),"")</f>
        <v/>
      </c>
      <c r="O496">
        <v>82</v>
      </c>
      <c r="P496" s="3">
        <v>5.2639679999999999E-3</v>
      </c>
    </row>
    <row r="497" spans="1:16" x14ac:dyDescent="0.35">
      <c r="A497">
        <v>5</v>
      </c>
      <c r="B497">
        <v>70</v>
      </c>
      <c r="C497">
        <v>500</v>
      </c>
      <c r="D497">
        <v>2</v>
      </c>
      <c r="E497">
        <v>23472.757890000001</v>
      </c>
      <c r="F497">
        <v>5118.612768</v>
      </c>
      <c r="G497">
        <v>7313.9602999999997</v>
      </c>
      <c r="H497">
        <v>7354.4537170000003</v>
      </c>
      <c r="I497">
        <v>2097.315994</v>
      </c>
      <c r="J497">
        <v>613.87430119999999</v>
      </c>
      <c r="K497">
        <v>974.54080880000004</v>
      </c>
      <c r="L497">
        <v>4</v>
      </c>
      <c r="M497" s="3">
        <v>0.50114176300000002</v>
      </c>
      <c r="N497" s="3" t="str" cm="1">
        <f t="array" ref="N497">IF($D497=3,(INDEX($E:$E,ROW()-2)+INDEX($E:$E,ROW()-1)-$E497)/(INDEX($E:$E,ROW()-2)+INDEX($E:$E,ROW()-1)),"")</f>
        <v/>
      </c>
      <c r="O497">
        <v>65</v>
      </c>
      <c r="P497" s="3">
        <v>6.1834669999999998E-3</v>
      </c>
    </row>
    <row r="498" spans="1:16" x14ac:dyDescent="0.35">
      <c r="A498">
        <v>5</v>
      </c>
      <c r="B498">
        <v>70</v>
      </c>
      <c r="C498">
        <v>500</v>
      </c>
      <c r="D498">
        <v>3</v>
      </c>
      <c r="E498">
        <v>33412.166250000002</v>
      </c>
      <c r="F498">
        <v>8059.5977469999998</v>
      </c>
      <c r="G498">
        <v>9532.6714900000006</v>
      </c>
      <c r="H498">
        <v>9400.3216169999996</v>
      </c>
      <c r="I498">
        <v>4715.1092289999997</v>
      </c>
      <c r="J498">
        <v>613.87430119999999</v>
      </c>
      <c r="K498">
        <v>1090.5918650000001</v>
      </c>
      <c r="L498">
        <v>5</v>
      </c>
      <c r="M498" s="3">
        <v>0.64054978500000004</v>
      </c>
      <c r="N498" s="3" cm="1">
        <f t="array" ref="N498">IF($D498=3,(INDEX($E:$E,ROW()-2)+INDEX($E:$E,ROW()-1)-$E498)/(INDEX($E:$E,ROW()-2)+INDEX($E:$E,ROW()-1)),"")</f>
        <v>0.29086899129092525</v>
      </c>
      <c r="O498">
        <v>301</v>
      </c>
      <c r="P498" s="3">
        <v>1.5419858999999999E-2</v>
      </c>
    </row>
    <row r="499" spans="1:16" x14ac:dyDescent="0.35">
      <c r="A499">
        <v>5</v>
      </c>
      <c r="B499">
        <v>70</v>
      </c>
      <c r="C499">
        <v>1000</v>
      </c>
      <c r="D499">
        <v>1</v>
      </c>
      <c r="E499">
        <v>23139.01714</v>
      </c>
      <c r="F499">
        <v>5073.796738</v>
      </c>
      <c r="G499">
        <v>7155.0212140000003</v>
      </c>
      <c r="H499">
        <v>7222.7738760000002</v>
      </c>
      <c r="I499">
        <v>2103.2393619999998</v>
      </c>
      <c r="J499">
        <v>613.87430119999999</v>
      </c>
      <c r="K499">
        <v>970.31164679999995</v>
      </c>
      <c r="L499">
        <v>4</v>
      </c>
      <c r="M499" s="3">
        <v>0.492168932</v>
      </c>
      <c r="N499" s="3" t="str" cm="1">
        <f t="array" ref="N499">IF($D499=3,(INDEX($E:$E,ROW()-2)+INDEX($E:$E,ROW()-1)-$E499)/(INDEX($E:$E,ROW()-2)+INDEX($E:$E,ROW()-1)),"")</f>
        <v/>
      </c>
      <c r="O499">
        <v>32</v>
      </c>
      <c r="P499" s="3">
        <v>9.3986780000000006E-3</v>
      </c>
    </row>
    <row r="500" spans="1:16" x14ac:dyDescent="0.35">
      <c r="A500">
        <v>5</v>
      </c>
      <c r="B500">
        <v>70</v>
      </c>
      <c r="C500">
        <v>1000</v>
      </c>
      <c r="D500">
        <v>2</v>
      </c>
      <c r="E500">
        <v>23134.255229999999</v>
      </c>
      <c r="F500">
        <v>3794.3700950000002</v>
      </c>
      <c r="G500">
        <v>8023.9539580000001</v>
      </c>
      <c r="H500">
        <v>8057.6408160000001</v>
      </c>
      <c r="I500">
        <v>1809.5886129999999</v>
      </c>
      <c r="J500">
        <v>613.87430119999999</v>
      </c>
      <c r="K500">
        <v>834.82744179999997</v>
      </c>
      <c r="L500">
        <v>3</v>
      </c>
      <c r="M500" s="3">
        <v>0.54905782000000003</v>
      </c>
      <c r="N500" s="3" t="str" cm="1">
        <f t="array" ref="N500">IF($D500=3,(INDEX($E:$E,ROW()-2)+INDEX($E:$E,ROW()-1)-$E500)/(INDEX($E:$E,ROW()-2)+INDEX($E:$E,ROW()-1)),"")</f>
        <v/>
      </c>
      <c r="O500">
        <v>65</v>
      </c>
      <c r="P500" s="3">
        <v>7.69522E-3</v>
      </c>
    </row>
    <row r="501" spans="1:16" x14ac:dyDescent="0.35">
      <c r="A501">
        <v>5</v>
      </c>
      <c r="B501">
        <v>70</v>
      </c>
      <c r="C501">
        <v>1000</v>
      </c>
      <c r="D501">
        <v>3</v>
      </c>
      <c r="E501">
        <v>31841.19641</v>
      </c>
      <c r="F501">
        <v>5466.483647</v>
      </c>
      <c r="G501">
        <v>10463.936019999999</v>
      </c>
      <c r="H501">
        <v>10104.541289999999</v>
      </c>
      <c r="I501">
        <v>4216.7586209999999</v>
      </c>
      <c r="J501">
        <v>613.87430119999999</v>
      </c>
      <c r="K501">
        <v>975.60252990000004</v>
      </c>
      <c r="L501">
        <v>4</v>
      </c>
      <c r="M501" s="3">
        <v>0.68853620299999996</v>
      </c>
      <c r="N501" s="3" cm="1">
        <f t="array" ref="N501">IF($D501=3,(INDEX($E:$E,ROW()-2)+INDEX($E:$E,ROW()-1)-$E501)/(INDEX($E:$E,ROW()-2)+INDEX($E:$E,ROW()-1)),"")</f>
        <v>0.31188794785468071</v>
      </c>
      <c r="O501">
        <v>117</v>
      </c>
      <c r="P501" s="3">
        <v>7.3468420000000001E-3</v>
      </c>
    </row>
    <row r="502" spans="1:16" x14ac:dyDescent="0.35">
      <c r="A502">
        <v>5</v>
      </c>
      <c r="B502">
        <v>70</v>
      </c>
      <c r="C502">
        <v>1000</v>
      </c>
      <c r="D502">
        <v>1</v>
      </c>
      <c r="E502">
        <v>24881.434560000002</v>
      </c>
      <c r="F502">
        <v>5200.4635340000004</v>
      </c>
      <c r="G502">
        <v>8178.0362150000001</v>
      </c>
      <c r="H502">
        <v>8203.7745620000005</v>
      </c>
      <c r="I502">
        <v>1838.6355550000001</v>
      </c>
      <c r="J502">
        <v>613.87430119999999</v>
      </c>
      <c r="K502">
        <v>846.65039260000003</v>
      </c>
      <c r="L502">
        <v>3</v>
      </c>
      <c r="M502" s="3">
        <v>0.55901555800000002</v>
      </c>
      <c r="N502" s="3" t="str" cm="1">
        <f t="array" ref="N502">IF($D502=3,(INDEX($E:$E,ROW()-2)+INDEX($E:$E,ROW()-1)-$E502)/(INDEX($E:$E,ROW()-2)+INDEX($E:$E,ROW()-1)),"")</f>
        <v/>
      </c>
      <c r="O502">
        <v>54</v>
      </c>
      <c r="P502" s="3">
        <v>9.9628489999999993E-3</v>
      </c>
    </row>
    <row r="503" spans="1:16" x14ac:dyDescent="0.35">
      <c r="A503">
        <v>5</v>
      </c>
      <c r="B503">
        <v>70</v>
      </c>
      <c r="C503">
        <v>1000</v>
      </c>
      <c r="D503">
        <v>2</v>
      </c>
      <c r="E503">
        <v>24475.143309999999</v>
      </c>
      <c r="F503">
        <v>5201.0025029999997</v>
      </c>
      <c r="G503">
        <v>7973.0922330000003</v>
      </c>
      <c r="H503">
        <v>8015.3206559999999</v>
      </c>
      <c r="I503">
        <v>1823.7638750000001</v>
      </c>
      <c r="J503">
        <v>613.87430119999999</v>
      </c>
      <c r="K503">
        <v>848.08974120000005</v>
      </c>
      <c r="L503">
        <v>3</v>
      </c>
      <c r="M503" s="3">
        <v>0.54617407100000004</v>
      </c>
      <c r="N503" s="3" t="str" cm="1">
        <f t="array" ref="N503">IF($D503=3,(INDEX($E:$E,ROW()-2)+INDEX($E:$E,ROW()-1)-$E503)/(INDEX($E:$E,ROW()-2)+INDEX($E:$E,ROW()-1)),"")</f>
        <v/>
      </c>
      <c r="O503">
        <v>54</v>
      </c>
      <c r="P503" s="3">
        <v>7.7811699999999996E-3</v>
      </c>
    </row>
    <row r="504" spans="1:16" x14ac:dyDescent="0.35">
      <c r="A504">
        <v>5</v>
      </c>
      <c r="B504">
        <v>70</v>
      </c>
      <c r="C504">
        <v>1000</v>
      </c>
      <c r="D504">
        <v>3</v>
      </c>
      <c r="E504">
        <v>34264.348709999998</v>
      </c>
      <c r="F504">
        <v>7726.4839480000001</v>
      </c>
      <c r="G504">
        <v>10556.76182</v>
      </c>
      <c r="H504">
        <v>10196.789210000001</v>
      </c>
      <c r="I504">
        <v>4199.3829329999999</v>
      </c>
      <c r="J504">
        <v>613.87430119999999</v>
      </c>
      <c r="K504">
        <v>971.05650560000004</v>
      </c>
      <c r="L504">
        <v>4</v>
      </c>
      <c r="M504" s="3">
        <v>0.694822092</v>
      </c>
      <c r="N504" s="3" cm="1">
        <f t="array" ref="N504">IF($D504=3,(INDEX($E:$E,ROW()-2)+INDEX($E:$E,ROW()-1)-$E504)/(INDEX($E:$E,ROW()-2)+INDEX($E:$E,ROW()-1)),"")</f>
        <v>0.30577948900248586</v>
      </c>
      <c r="O504">
        <v>91</v>
      </c>
      <c r="P504" s="3">
        <v>9.8195950000000004E-3</v>
      </c>
    </row>
    <row r="505" spans="1:16" x14ac:dyDescent="0.35">
      <c r="A505">
        <v>5</v>
      </c>
      <c r="B505">
        <v>70</v>
      </c>
      <c r="C505">
        <v>1000</v>
      </c>
      <c r="D505">
        <v>1</v>
      </c>
      <c r="E505">
        <v>27068.323270000001</v>
      </c>
      <c r="F505">
        <v>5042.2931580000004</v>
      </c>
      <c r="G505">
        <v>9713.2190879999998</v>
      </c>
      <c r="H505">
        <v>9511.5747780000002</v>
      </c>
      <c r="I505">
        <v>1496.958251</v>
      </c>
      <c r="J505">
        <v>613.87430119999999</v>
      </c>
      <c r="K505">
        <v>690.40369080000005</v>
      </c>
      <c r="L505">
        <v>2</v>
      </c>
      <c r="M505" s="3">
        <v>0.64813071600000005</v>
      </c>
      <c r="N505" s="3" t="str" cm="1">
        <f t="array" ref="N505">IF($D505=3,(INDEX($E:$E,ROW()-2)+INDEX($E:$E,ROW()-1)-$E505)/(INDEX($E:$E,ROW()-2)+INDEX($E:$E,ROW()-1)),"")</f>
        <v/>
      </c>
      <c r="O505">
        <v>301</v>
      </c>
      <c r="P505" s="3">
        <v>1.1115843E-2</v>
      </c>
    </row>
    <row r="506" spans="1:16" x14ac:dyDescent="0.35">
      <c r="A506">
        <v>5</v>
      </c>
      <c r="B506">
        <v>70</v>
      </c>
      <c r="C506">
        <v>1000</v>
      </c>
      <c r="D506">
        <v>2</v>
      </c>
      <c r="E506">
        <v>26672.702659999999</v>
      </c>
      <c r="F506">
        <v>5182.6549660000001</v>
      </c>
      <c r="G506">
        <v>9364.4864120000002</v>
      </c>
      <c r="H506">
        <v>9342.3644629999999</v>
      </c>
      <c r="I506">
        <v>1481.026339</v>
      </c>
      <c r="J506">
        <v>613.87430119999999</v>
      </c>
      <c r="K506">
        <v>688.29617640000004</v>
      </c>
      <c r="L506">
        <v>2</v>
      </c>
      <c r="M506" s="3">
        <v>0.63660051100000004</v>
      </c>
      <c r="N506" s="3" t="str" cm="1">
        <f t="array" ref="N506">IF($D506=3,(INDEX($E:$E,ROW()-2)+INDEX($E:$E,ROW()-1)-$E506)/(INDEX($E:$E,ROW()-2)+INDEX($E:$E,ROW()-1)),"")</f>
        <v/>
      </c>
      <c r="O506">
        <v>86</v>
      </c>
      <c r="P506" s="3">
        <v>5.3563200000000004E-3</v>
      </c>
    </row>
    <row r="507" spans="1:16" x14ac:dyDescent="0.35">
      <c r="A507">
        <v>5</v>
      </c>
      <c r="B507">
        <v>70</v>
      </c>
      <c r="C507">
        <v>1000</v>
      </c>
      <c r="D507">
        <v>3</v>
      </c>
      <c r="E507">
        <v>38200.398950000003</v>
      </c>
      <c r="F507">
        <v>9298.3473510000003</v>
      </c>
      <c r="G507">
        <v>11981.7453</v>
      </c>
      <c r="H507">
        <v>11176.81019</v>
      </c>
      <c r="I507">
        <v>4170.2979519999999</v>
      </c>
      <c r="J507">
        <v>613.87430119999999</v>
      </c>
      <c r="K507">
        <v>959.32385520000003</v>
      </c>
      <c r="L507">
        <v>4</v>
      </c>
      <c r="M507" s="3">
        <v>0.76160196000000002</v>
      </c>
      <c r="N507" s="3" cm="1">
        <f t="array" ref="N507">IF($D507=3,(INDEX($E:$E,ROW()-2)+INDEX($E:$E,ROW()-1)-$E507)/(INDEX($E:$E,ROW()-2)+INDEX($E:$E,ROW()-1)),"")</f>
        <v>0.2891762245149978</v>
      </c>
      <c r="O507">
        <v>300</v>
      </c>
      <c r="P507" s="3">
        <v>1.9418125000000001E-2</v>
      </c>
    </row>
    <row r="508" spans="1:16" x14ac:dyDescent="0.35">
      <c r="A508">
        <v>5</v>
      </c>
      <c r="B508">
        <v>70</v>
      </c>
      <c r="C508">
        <v>2000</v>
      </c>
      <c r="D508">
        <v>1</v>
      </c>
      <c r="E508">
        <v>26058.053209999998</v>
      </c>
      <c r="F508">
        <v>5020.9876370000002</v>
      </c>
      <c r="G508">
        <v>9158.0857789999991</v>
      </c>
      <c r="H508">
        <v>9089.6998149999999</v>
      </c>
      <c r="I508">
        <v>1487.916528</v>
      </c>
      <c r="J508">
        <v>613.87430119999999</v>
      </c>
      <c r="K508">
        <v>687.48914950000005</v>
      </c>
      <c r="L508">
        <v>2</v>
      </c>
      <c r="M508" s="3">
        <v>0.61938362300000005</v>
      </c>
      <c r="N508" s="3" t="str" cm="1">
        <f t="array" ref="N508">IF($D508=3,(INDEX($E:$E,ROW()-2)+INDEX($E:$E,ROW()-1)-$E508)/(INDEX($E:$E,ROW()-2)+INDEX($E:$E,ROW()-1)),"")</f>
        <v/>
      </c>
      <c r="O508">
        <v>71</v>
      </c>
      <c r="P508" s="3">
        <v>9.7436840000000007E-3</v>
      </c>
    </row>
    <row r="509" spans="1:16" x14ac:dyDescent="0.35">
      <c r="A509">
        <v>5</v>
      </c>
      <c r="B509">
        <v>70</v>
      </c>
      <c r="C509">
        <v>2000</v>
      </c>
      <c r="D509">
        <v>2</v>
      </c>
      <c r="E509">
        <v>25807.551500000001</v>
      </c>
      <c r="F509">
        <v>4955.1966410000005</v>
      </c>
      <c r="G509">
        <v>9034.8991900000001</v>
      </c>
      <c r="H509">
        <v>9033.7929519999998</v>
      </c>
      <c r="I509">
        <v>1482.2947429999999</v>
      </c>
      <c r="J509">
        <v>613.87430119999999</v>
      </c>
      <c r="K509">
        <v>687.49367089999998</v>
      </c>
      <c r="L509">
        <v>2</v>
      </c>
      <c r="M509" s="3">
        <v>0.61557405899999995</v>
      </c>
      <c r="N509" s="3" t="str" cm="1">
        <f t="array" ref="N509">IF($D509=3,(INDEX($E:$E,ROW()-2)+INDEX($E:$E,ROW()-1)-$E509)/(INDEX($E:$E,ROW()-2)+INDEX($E:$E,ROW()-1)),"")</f>
        <v/>
      </c>
      <c r="O509">
        <v>61</v>
      </c>
      <c r="P509" s="3">
        <v>9.2397350000000007E-3</v>
      </c>
    </row>
    <row r="510" spans="1:16" x14ac:dyDescent="0.35">
      <c r="A510">
        <v>5</v>
      </c>
      <c r="B510">
        <v>70</v>
      </c>
      <c r="C510">
        <v>2000</v>
      </c>
      <c r="D510">
        <v>3</v>
      </c>
      <c r="E510">
        <v>35828.022389999998</v>
      </c>
      <c r="F510">
        <v>5491.1916110000002</v>
      </c>
      <c r="G510">
        <v>13932.48114</v>
      </c>
      <c r="H510">
        <v>12141.989310000001</v>
      </c>
      <c r="I510">
        <v>2962.0297350000001</v>
      </c>
      <c r="J510">
        <v>613.87430119999999</v>
      </c>
      <c r="K510">
        <v>686.45628739999995</v>
      </c>
      <c r="L510">
        <v>2</v>
      </c>
      <c r="M510" s="3">
        <v>0.82737048400000002</v>
      </c>
      <c r="N510" s="3" cm="1">
        <f t="array" ref="N510">IF($D510=3,(INDEX($E:$E,ROW()-2)+INDEX($E:$E,ROW()-1)-$E510)/(INDEX($E:$E,ROW()-2)+INDEX($E:$E,ROW()-1)),"")</f>
        <v>0.30921421642863561</v>
      </c>
      <c r="O510">
        <v>129</v>
      </c>
      <c r="P510" s="3">
        <v>9.0591509999999997E-3</v>
      </c>
    </row>
    <row r="511" spans="1:16" x14ac:dyDescent="0.35">
      <c r="A511">
        <v>5</v>
      </c>
      <c r="B511">
        <v>70</v>
      </c>
      <c r="C511">
        <v>2000</v>
      </c>
      <c r="D511">
        <v>1</v>
      </c>
      <c r="E511">
        <v>27465.834129999999</v>
      </c>
      <c r="F511">
        <v>3983.3223630000002</v>
      </c>
      <c r="G511">
        <v>10770.87601</v>
      </c>
      <c r="H511">
        <v>10544.54112</v>
      </c>
      <c r="I511">
        <v>1062.8988879999999</v>
      </c>
      <c r="J511">
        <v>613.87430119999999</v>
      </c>
      <c r="K511">
        <v>490.32145300000002</v>
      </c>
      <c r="L511">
        <v>1</v>
      </c>
      <c r="M511" s="3">
        <v>0.71851834699999995</v>
      </c>
      <c r="N511" s="3" t="str" cm="1">
        <f t="array" ref="N511">IF($D511=3,(INDEX($E:$E,ROW()-2)+INDEX($E:$E,ROW()-1)-$E511)/(INDEX($E:$E,ROW()-2)+INDEX($E:$E,ROW()-1)),"")</f>
        <v/>
      </c>
      <c r="O511">
        <v>19</v>
      </c>
      <c r="P511" s="3">
        <v>9.4410500000000002E-7</v>
      </c>
    </row>
    <row r="512" spans="1:16" x14ac:dyDescent="0.35">
      <c r="A512">
        <v>5</v>
      </c>
      <c r="B512">
        <v>70</v>
      </c>
      <c r="C512">
        <v>2000</v>
      </c>
      <c r="D512">
        <v>2</v>
      </c>
      <c r="E512">
        <v>27317.892250000001</v>
      </c>
      <c r="F512">
        <v>3939.9960139999998</v>
      </c>
      <c r="G512">
        <v>10779.31998</v>
      </c>
      <c r="H512">
        <v>10441.09103</v>
      </c>
      <c r="I512">
        <v>1053.2765629999999</v>
      </c>
      <c r="J512">
        <v>613.87430119999999</v>
      </c>
      <c r="K512">
        <v>490.33436640000002</v>
      </c>
      <c r="L512">
        <v>1</v>
      </c>
      <c r="M512" s="3">
        <v>0.71146912699999998</v>
      </c>
      <c r="N512" s="3" t="str" cm="1">
        <f t="array" ref="N512">IF($D512=3,(INDEX($E:$E,ROW()-2)+INDEX($E:$E,ROW()-1)-$E512)/(INDEX($E:$E,ROW()-2)+INDEX($E:$E,ROW()-1)),"")</f>
        <v/>
      </c>
      <c r="O512">
        <v>41</v>
      </c>
      <c r="P512" s="3">
        <v>9.4764699999999996E-7</v>
      </c>
    </row>
    <row r="513" spans="1:16" x14ac:dyDescent="0.35">
      <c r="A513">
        <v>5</v>
      </c>
      <c r="B513">
        <v>70</v>
      </c>
      <c r="C513">
        <v>2000</v>
      </c>
      <c r="D513">
        <v>3</v>
      </c>
      <c r="E513">
        <v>38313.35944</v>
      </c>
      <c r="F513">
        <v>7976.5109629999997</v>
      </c>
      <c r="G513">
        <v>13932.48114</v>
      </c>
      <c r="H513">
        <v>12141.989310000001</v>
      </c>
      <c r="I513">
        <v>2962.0354900000002</v>
      </c>
      <c r="J513">
        <v>613.87430119999999</v>
      </c>
      <c r="K513">
        <v>686.46823440000003</v>
      </c>
      <c r="L513">
        <v>2</v>
      </c>
      <c r="M513" s="3">
        <v>0.82737048400000002</v>
      </c>
      <c r="N513" s="3" cm="1">
        <f t="array" ref="N513">IF($D513=3,(INDEX($E:$E,ROW()-2)+INDEX($E:$E,ROW()-1)-$E513)/(INDEX($E:$E,ROW()-2)+INDEX($E:$E,ROW()-1)),"")</f>
        <v>0.30064342147439005</v>
      </c>
      <c r="O513">
        <v>69</v>
      </c>
      <c r="P513" s="3">
        <v>9.8363500000000006E-3</v>
      </c>
    </row>
    <row r="514" spans="1:16" x14ac:dyDescent="0.35">
      <c r="A514">
        <v>5</v>
      </c>
      <c r="B514">
        <v>70</v>
      </c>
      <c r="C514">
        <v>2000</v>
      </c>
      <c r="D514">
        <v>1</v>
      </c>
      <c r="E514">
        <v>30008.237799999999</v>
      </c>
      <c r="F514">
        <v>6543.7001270000001</v>
      </c>
      <c r="G514">
        <v>10808.237929999999</v>
      </c>
      <c r="H514">
        <v>10489.110119999999</v>
      </c>
      <c r="I514">
        <v>1062.931061</v>
      </c>
      <c r="J514">
        <v>613.87430119999999</v>
      </c>
      <c r="K514">
        <v>490.3842578</v>
      </c>
      <c r="L514">
        <v>1</v>
      </c>
      <c r="M514" s="3">
        <v>0.71474120900000004</v>
      </c>
      <c r="N514" s="3" t="str" cm="1">
        <f t="array" ref="N514">IF($D514=3,(INDEX($E:$E,ROW()-2)+INDEX($E:$E,ROW()-1)-$E514)/(INDEX($E:$E,ROW()-2)+INDEX($E:$E,ROW()-1)),"")</f>
        <v/>
      </c>
      <c r="O514">
        <v>86</v>
      </c>
      <c r="P514" s="3">
        <v>4.9003739999999999E-3</v>
      </c>
    </row>
    <row r="515" spans="1:16" x14ac:dyDescent="0.35">
      <c r="A515">
        <v>5</v>
      </c>
      <c r="B515">
        <v>70</v>
      </c>
      <c r="C515">
        <v>2000</v>
      </c>
      <c r="D515">
        <v>2</v>
      </c>
      <c r="E515">
        <v>29742.86333</v>
      </c>
      <c r="F515">
        <v>6364.9913900000001</v>
      </c>
      <c r="G515">
        <v>10779.319879999999</v>
      </c>
      <c r="H515">
        <v>10441.09094</v>
      </c>
      <c r="I515">
        <v>1053.2688009999999</v>
      </c>
      <c r="J515">
        <v>613.87430119999999</v>
      </c>
      <c r="K515">
        <v>490.31801359999997</v>
      </c>
      <c r="L515">
        <v>1</v>
      </c>
      <c r="M515" s="3">
        <v>0.71146912699999998</v>
      </c>
      <c r="N515" s="3" t="str" cm="1">
        <f t="array" ref="N515">IF($D515=3,(INDEX($E:$E,ROW()-2)+INDEX($E:$E,ROW()-1)-$E515)/(INDEX($E:$E,ROW()-2)+INDEX($E:$E,ROW()-1)),"")</f>
        <v/>
      </c>
      <c r="O515">
        <v>82</v>
      </c>
      <c r="P515" s="3">
        <v>8.3572939999999995E-3</v>
      </c>
    </row>
    <row r="516" spans="1:16" x14ac:dyDescent="0.35">
      <c r="A516">
        <v>5</v>
      </c>
      <c r="B516">
        <v>70</v>
      </c>
      <c r="C516">
        <v>2000</v>
      </c>
      <c r="D516">
        <v>3</v>
      </c>
      <c r="E516">
        <v>42259.290379999999</v>
      </c>
      <c r="F516">
        <v>10468.25417</v>
      </c>
      <c r="G516">
        <v>14818.10231</v>
      </c>
      <c r="H516">
        <v>12675.468080000001</v>
      </c>
      <c r="I516">
        <v>2991.1288079999999</v>
      </c>
      <c r="J516">
        <v>613.87430119999999</v>
      </c>
      <c r="K516">
        <v>692.46270649999997</v>
      </c>
      <c r="L516">
        <v>2</v>
      </c>
      <c r="M516" s="3">
        <v>0.86372240099999997</v>
      </c>
      <c r="N516" s="3" cm="1">
        <f t="array" ref="N516">IF($D516=3,(INDEX($E:$E,ROW()-2)+INDEX($E:$E,ROW()-1)-$E516)/(INDEX($E:$E,ROW()-2)+INDEX($E:$E,ROW()-1)),"")</f>
        <v>0.29274457573498441</v>
      </c>
      <c r="O516">
        <v>163</v>
      </c>
      <c r="P516" s="3">
        <v>3.296949E-3</v>
      </c>
    </row>
    <row r="517" spans="1:16" x14ac:dyDescent="0.35">
      <c r="A517">
        <v>5</v>
      </c>
      <c r="B517">
        <v>100</v>
      </c>
      <c r="C517">
        <v>500</v>
      </c>
      <c r="D517">
        <v>1</v>
      </c>
      <c r="E517">
        <v>20326.406180000002</v>
      </c>
      <c r="F517">
        <v>3220.2492940000002</v>
      </c>
      <c r="G517">
        <v>6471.0813580000004</v>
      </c>
      <c r="H517">
        <v>6554.6374210000004</v>
      </c>
      <c r="I517">
        <v>2373.1710419999999</v>
      </c>
      <c r="J517">
        <v>613.87430119999999</v>
      </c>
      <c r="K517">
        <v>1093.3927650000001</v>
      </c>
      <c r="L517">
        <v>5</v>
      </c>
      <c r="M517" s="3">
        <v>0.26444147800000001</v>
      </c>
      <c r="N517" s="3" t="str" cm="1">
        <f t="array" ref="N517">IF($D517=3,(INDEX($E:$E,ROW()-2)+INDEX($E:$E,ROW()-1)-$E517)/(INDEX($E:$E,ROW()-2)+INDEX($E:$E,ROW()-1)),"")</f>
        <v/>
      </c>
      <c r="O517">
        <v>50</v>
      </c>
      <c r="P517" s="3">
        <v>6.031443E-3</v>
      </c>
    </row>
    <row r="518" spans="1:16" x14ac:dyDescent="0.35">
      <c r="A518">
        <v>5</v>
      </c>
      <c r="B518">
        <v>100</v>
      </c>
      <c r="C518">
        <v>500</v>
      </c>
      <c r="D518">
        <v>2</v>
      </c>
      <c r="E518">
        <v>20450.697789999998</v>
      </c>
      <c r="F518">
        <v>3141.454369</v>
      </c>
      <c r="G518">
        <v>6599.5061150000001</v>
      </c>
      <c r="H518">
        <v>6663.484743</v>
      </c>
      <c r="I518">
        <v>2343.7743129999999</v>
      </c>
      <c r="J518">
        <v>613.87430119999999</v>
      </c>
      <c r="K518">
        <v>1088.6039490000001</v>
      </c>
      <c r="L518">
        <v>5</v>
      </c>
      <c r="M518" s="3">
        <v>0.26883283400000002</v>
      </c>
      <c r="N518" s="3" t="str" cm="1">
        <f t="array" ref="N518">IF($D518=3,(INDEX($E:$E,ROW()-2)+INDEX($E:$E,ROW()-1)-$E518)/(INDEX($E:$E,ROW()-2)+INDEX($E:$E,ROW()-1)),"")</f>
        <v/>
      </c>
      <c r="O518">
        <v>74</v>
      </c>
      <c r="P518" s="3">
        <v>8.487395E-3</v>
      </c>
    </row>
    <row r="519" spans="1:16" x14ac:dyDescent="0.35">
      <c r="A519">
        <v>5</v>
      </c>
      <c r="B519">
        <v>100</v>
      </c>
      <c r="C519">
        <v>500</v>
      </c>
      <c r="D519">
        <v>3</v>
      </c>
      <c r="E519">
        <v>28562.6908</v>
      </c>
      <c r="F519">
        <v>4027.6566910000001</v>
      </c>
      <c r="G519">
        <v>8738.4253140000001</v>
      </c>
      <c r="H519">
        <v>8848.3388589999995</v>
      </c>
      <c r="I519">
        <v>5145.6931480000003</v>
      </c>
      <c r="J519">
        <v>613.87430119999999</v>
      </c>
      <c r="K519">
        <v>1188.7024859999999</v>
      </c>
      <c r="L519">
        <v>6</v>
      </c>
      <c r="M519" s="3">
        <v>0.356978984</v>
      </c>
      <c r="N519" s="3" cm="1">
        <f t="array" ref="N519">IF($D519=3,(INDEX($E:$E,ROW()-2)+INDEX($E:$E,ROW()-1)-$E519)/(INDEX($E:$E,ROW()-2)+INDEX($E:$E,ROW()-1)),"")</f>
        <v>0.29954096737684527</v>
      </c>
      <c r="O519">
        <v>156</v>
      </c>
      <c r="P519" s="3">
        <v>8.270487E-3</v>
      </c>
    </row>
    <row r="520" spans="1:16" x14ac:dyDescent="0.35">
      <c r="A520">
        <v>5</v>
      </c>
      <c r="B520">
        <v>100</v>
      </c>
      <c r="C520">
        <v>500</v>
      </c>
      <c r="D520">
        <v>1</v>
      </c>
      <c r="E520">
        <v>21460.61348</v>
      </c>
      <c r="F520">
        <v>4249.5905069999999</v>
      </c>
      <c r="G520">
        <v>6542.9521800000002</v>
      </c>
      <c r="H520">
        <v>6604.5838629999998</v>
      </c>
      <c r="I520">
        <v>2361.8151499999999</v>
      </c>
      <c r="J520">
        <v>613.87430119999999</v>
      </c>
      <c r="K520">
        <v>1087.79748</v>
      </c>
      <c r="L520">
        <v>5</v>
      </c>
      <c r="M520" s="3">
        <v>0.26645652600000003</v>
      </c>
      <c r="N520" s="3" t="str" cm="1">
        <f t="array" ref="N520">IF($D520=3,(INDEX($E:$E,ROW()-2)+INDEX($E:$E,ROW()-1)-$E520)/(INDEX($E:$E,ROW()-2)+INDEX($E:$E,ROW()-1)),"")</f>
        <v/>
      </c>
      <c r="O520">
        <v>33</v>
      </c>
      <c r="P520" s="3">
        <v>5.6287300000000002E-3</v>
      </c>
    </row>
    <row r="521" spans="1:16" x14ac:dyDescent="0.35">
      <c r="A521">
        <v>5</v>
      </c>
      <c r="B521">
        <v>100</v>
      </c>
      <c r="C521">
        <v>500</v>
      </c>
      <c r="D521">
        <v>2</v>
      </c>
      <c r="E521">
        <v>21435.260750000001</v>
      </c>
      <c r="F521">
        <v>4153.6130709999998</v>
      </c>
      <c r="G521">
        <v>6590.7267030000003</v>
      </c>
      <c r="H521">
        <v>6645.9693010000001</v>
      </c>
      <c r="I521">
        <v>2343.2803119999999</v>
      </c>
      <c r="J521">
        <v>613.87430119999999</v>
      </c>
      <c r="K521">
        <v>1087.797061</v>
      </c>
      <c r="L521">
        <v>5</v>
      </c>
      <c r="M521" s="3">
        <v>0.26812618799999999</v>
      </c>
      <c r="N521" s="3" t="str" cm="1">
        <f t="array" ref="N521">IF($D521=3,(INDEX($E:$E,ROW()-2)+INDEX($E:$E,ROW()-1)-$E521)/(INDEX($E:$E,ROW()-2)+INDEX($E:$E,ROW()-1)),"")</f>
        <v/>
      </c>
      <c r="O521">
        <v>35</v>
      </c>
      <c r="P521" s="3">
        <v>5.1765960000000003E-3</v>
      </c>
    </row>
    <row r="522" spans="1:16" x14ac:dyDescent="0.35">
      <c r="A522">
        <v>5</v>
      </c>
      <c r="B522">
        <v>100</v>
      </c>
      <c r="C522">
        <v>500</v>
      </c>
      <c r="D522">
        <v>3</v>
      </c>
      <c r="E522">
        <v>30200.415499999999</v>
      </c>
      <c r="F522">
        <v>5014.3302519999997</v>
      </c>
      <c r="G522">
        <v>9336.5181790000006</v>
      </c>
      <c r="H522">
        <v>9430.8184099999999</v>
      </c>
      <c r="I522">
        <v>4714.5229250000002</v>
      </c>
      <c r="J522">
        <v>613.87430119999999</v>
      </c>
      <c r="K522">
        <v>1090.3514290000001</v>
      </c>
      <c r="L522">
        <v>5</v>
      </c>
      <c r="M522" s="3">
        <v>0.38047864399999998</v>
      </c>
      <c r="N522" s="3" cm="1">
        <f t="array" ref="N522">IF($D522=3,(INDEX($E:$E,ROW()-2)+INDEX($E:$E,ROW()-1)-$E522)/(INDEX($E:$E,ROW()-2)+INDEX($E:$E,ROW()-1)),"")</f>
        <v>0.29595990192271698</v>
      </c>
      <c r="O522">
        <v>102</v>
      </c>
      <c r="P522" s="3">
        <v>6.3115100000000002E-3</v>
      </c>
    </row>
    <row r="523" spans="1:16" x14ac:dyDescent="0.35">
      <c r="A523">
        <v>5</v>
      </c>
      <c r="B523">
        <v>100</v>
      </c>
      <c r="C523">
        <v>500</v>
      </c>
      <c r="D523">
        <v>1</v>
      </c>
      <c r="E523">
        <v>23613.67886</v>
      </c>
      <c r="F523">
        <v>5160.9069440000003</v>
      </c>
      <c r="G523">
        <v>7355.3859640000001</v>
      </c>
      <c r="H523">
        <v>7394.3486869999997</v>
      </c>
      <c r="I523">
        <v>2115.1514360000001</v>
      </c>
      <c r="J523">
        <v>613.87430119999999</v>
      </c>
      <c r="K523">
        <v>974.01152990000003</v>
      </c>
      <c r="L523">
        <v>4</v>
      </c>
      <c r="M523" s="3">
        <v>0.298318941</v>
      </c>
      <c r="N523" s="3" t="str" cm="1">
        <f t="array" ref="N523">IF($D523=3,(INDEX($E:$E,ROW()-2)+INDEX($E:$E,ROW()-1)-$E523)/(INDEX($E:$E,ROW()-2)+INDEX($E:$E,ROW()-1)),"")</f>
        <v/>
      </c>
      <c r="O523">
        <v>59</v>
      </c>
      <c r="P523" s="3">
        <v>6.1413370000000002E-3</v>
      </c>
    </row>
    <row r="524" spans="1:16" x14ac:dyDescent="0.35">
      <c r="A524">
        <v>5</v>
      </c>
      <c r="B524">
        <v>100</v>
      </c>
      <c r="C524">
        <v>500</v>
      </c>
      <c r="D524">
        <v>2</v>
      </c>
      <c r="E524">
        <v>23416.18015</v>
      </c>
      <c r="F524">
        <v>5092.349937</v>
      </c>
      <c r="G524">
        <v>7303.7328100000004</v>
      </c>
      <c r="H524">
        <v>7344.2262270000001</v>
      </c>
      <c r="I524">
        <v>2091.4497289999999</v>
      </c>
      <c r="J524">
        <v>613.87430119999999</v>
      </c>
      <c r="K524">
        <v>970.54714139999999</v>
      </c>
      <c r="L524">
        <v>4</v>
      </c>
      <c r="M524" s="3">
        <v>0.29629679199999998</v>
      </c>
      <c r="N524" s="3" t="str" cm="1">
        <f t="array" ref="N524">IF($D524=3,(INDEX($E:$E,ROW()-2)+INDEX($E:$E,ROW()-1)-$E524)/(INDEX($E:$E,ROW()-2)+INDEX($E:$E,ROW()-1)),"")</f>
        <v/>
      </c>
      <c r="O524">
        <v>93</v>
      </c>
      <c r="P524" s="3">
        <v>5.2215569999999999E-3</v>
      </c>
    </row>
    <row r="525" spans="1:16" x14ac:dyDescent="0.35">
      <c r="A525">
        <v>5</v>
      </c>
      <c r="B525">
        <v>100</v>
      </c>
      <c r="C525">
        <v>500</v>
      </c>
      <c r="D525">
        <v>3</v>
      </c>
      <c r="E525">
        <v>33278.171040000001</v>
      </c>
      <c r="F525">
        <v>7909.1024360000001</v>
      </c>
      <c r="G525">
        <v>9453.7321489999995</v>
      </c>
      <c r="H525">
        <v>9543.3292770000007</v>
      </c>
      <c r="I525">
        <v>4678.7968149999997</v>
      </c>
      <c r="J525">
        <v>613.87430119999999</v>
      </c>
      <c r="K525">
        <v>1079.3360640000001</v>
      </c>
      <c r="L525">
        <v>5</v>
      </c>
      <c r="M525" s="3">
        <v>0.38501780299999999</v>
      </c>
      <c r="N525" s="3" cm="1">
        <f t="array" ref="N525">IF($D525=3,(INDEX($E:$E,ROW()-2)+INDEX($E:$E,ROW()-1)-$E525)/(INDEX($E:$E,ROW()-2)+INDEX($E:$E,ROW()-1)),"")</f>
        <v>0.29240334246113658</v>
      </c>
      <c r="O525">
        <v>141</v>
      </c>
      <c r="P525" s="3">
        <v>8.9753960000000001E-3</v>
      </c>
    </row>
    <row r="526" spans="1:16" x14ac:dyDescent="0.35">
      <c r="A526">
        <v>5</v>
      </c>
      <c r="B526">
        <v>100</v>
      </c>
      <c r="C526">
        <v>1000</v>
      </c>
      <c r="D526">
        <v>1</v>
      </c>
      <c r="E526">
        <v>23025.199069999999</v>
      </c>
      <c r="F526">
        <v>5050.100418</v>
      </c>
      <c r="G526">
        <v>7102.9932239999998</v>
      </c>
      <c r="H526">
        <v>7167.7374</v>
      </c>
      <c r="I526">
        <v>2115.2628209999998</v>
      </c>
      <c r="J526">
        <v>613.87430119999999</v>
      </c>
      <c r="K526">
        <v>975.23090230000003</v>
      </c>
      <c r="L526">
        <v>4</v>
      </c>
      <c r="M526" s="3">
        <v>0.28917649499999998</v>
      </c>
      <c r="N526" s="3" t="str" cm="1">
        <f t="array" ref="N526">IF($D526=3,(INDEX($E:$E,ROW()-2)+INDEX($E:$E,ROW()-1)-$E526)/(INDEX($E:$E,ROW()-2)+INDEX($E:$E,ROW()-1)),"")</f>
        <v/>
      </c>
      <c r="O526">
        <v>42</v>
      </c>
      <c r="P526" s="3">
        <v>4.0693099999999996E-3</v>
      </c>
    </row>
    <row r="527" spans="1:16" x14ac:dyDescent="0.35">
      <c r="A527">
        <v>5</v>
      </c>
      <c r="B527">
        <v>100</v>
      </c>
      <c r="C527">
        <v>1000</v>
      </c>
      <c r="D527">
        <v>2</v>
      </c>
      <c r="E527">
        <v>23133.498780000002</v>
      </c>
      <c r="F527">
        <v>3779.6058670000002</v>
      </c>
      <c r="G527">
        <v>8025.8776529999996</v>
      </c>
      <c r="H527">
        <v>8061.2944120000002</v>
      </c>
      <c r="I527">
        <v>1813.8498</v>
      </c>
      <c r="J527">
        <v>613.87430119999999</v>
      </c>
      <c r="K527">
        <v>838.99675070000001</v>
      </c>
      <c r="L527">
        <v>3</v>
      </c>
      <c r="M527" s="3">
        <v>0.32522632000000001</v>
      </c>
      <c r="N527" s="3" t="str" cm="1">
        <f t="array" ref="N527">IF($D527=3,(INDEX($E:$E,ROW()-2)+INDEX($E:$E,ROW()-1)-$E527)/(INDEX($E:$E,ROW()-2)+INDEX($E:$E,ROW()-1)),"")</f>
        <v/>
      </c>
      <c r="O527">
        <v>51</v>
      </c>
      <c r="P527" s="3">
        <v>8.4250160000000004E-3</v>
      </c>
    </row>
    <row r="528" spans="1:16" x14ac:dyDescent="0.35">
      <c r="A528">
        <v>5</v>
      </c>
      <c r="B528">
        <v>100</v>
      </c>
      <c r="C528">
        <v>1000</v>
      </c>
      <c r="D528">
        <v>3</v>
      </c>
      <c r="E528">
        <v>31733.03573</v>
      </c>
      <c r="F528">
        <v>5430.7329259999997</v>
      </c>
      <c r="G528">
        <v>10212.97128</v>
      </c>
      <c r="H528">
        <v>10295.572749999999</v>
      </c>
      <c r="I528">
        <v>4205.8857429999998</v>
      </c>
      <c r="J528">
        <v>613.87430119999999</v>
      </c>
      <c r="K528">
        <v>973.99873409999998</v>
      </c>
      <c r="L528">
        <v>4</v>
      </c>
      <c r="M528" s="3">
        <v>0.41536645</v>
      </c>
      <c r="N528" s="3" cm="1">
        <f t="array" ref="N528">IF($D528=3,(INDEX($E:$E,ROW()-2)+INDEX($E:$E,ROW()-1)-$E528)/(INDEX($E:$E,ROW()-2)+INDEX($E:$E,ROW()-1)),"")</f>
        <v>0.31252316013936249</v>
      </c>
      <c r="O528">
        <v>127</v>
      </c>
      <c r="P528" s="3">
        <v>6.816491E-3</v>
      </c>
    </row>
    <row r="529" spans="1:16" x14ac:dyDescent="0.35">
      <c r="A529">
        <v>5</v>
      </c>
      <c r="B529">
        <v>100</v>
      </c>
      <c r="C529">
        <v>1000</v>
      </c>
      <c r="D529">
        <v>1</v>
      </c>
      <c r="E529">
        <v>24681.967649999999</v>
      </c>
      <c r="F529">
        <v>5302.1062929999998</v>
      </c>
      <c r="G529">
        <v>8033.7807489999996</v>
      </c>
      <c r="H529">
        <v>8075.3095000000003</v>
      </c>
      <c r="I529">
        <v>1818.5237299999999</v>
      </c>
      <c r="J529">
        <v>613.87430119999999</v>
      </c>
      <c r="K529">
        <v>838.37308199999995</v>
      </c>
      <c r="L529">
        <v>3</v>
      </c>
      <c r="M529" s="3">
        <v>0.32579174799999999</v>
      </c>
      <c r="N529" s="3" t="str" cm="1">
        <f t="array" ref="N529">IF($D529=3,(INDEX($E:$E,ROW()-2)+INDEX($E:$E,ROW()-1)-$E529)/(INDEX($E:$E,ROW()-2)+INDEX($E:$E,ROW()-1)),"")</f>
        <v/>
      </c>
      <c r="O529">
        <v>186</v>
      </c>
      <c r="P529" s="3">
        <v>9.9391670000000005E-3</v>
      </c>
    </row>
    <row r="530" spans="1:16" x14ac:dyDescent="0.35">
      <c r="A530">
        <v>5</v>
      </c>
      <c r="B530">
        <v>100</v>
      </c>
      <c r="C530">
        <v>1000</v>
      </c>
      <c r="D530">
        <v>2</v>
      </c>
      <c r="E530">
        <v>24407.351500000001</v>
      </c>
      <c r="F530">
        <v>5081.4268009999996</v>
      </c>
      <c r="G530">
        <v>8011.6333569999997</v>
      </c>
      <c r="H530">
        <v>8047.0006080000003</v>
      </c>
      <c r="I530">
        <v>1814.092054</v>
      </c>
      <c r="J530">
        <v>613.87430119999999</v>
      </c>
      <c r="K530">
        <v>839.32437709999999</v>
      </c>
      <c r="L530">
        <v>3</v>
      </c>
      <c r="M530" s="3">
        <v>0.32464964899999998</v>
      </c>
      <c r="N530" s="3" t="str" cm="1">
        <f t="array" ref="N530">IF($D530=3,(INDEX($E:$E,ROW()-2)+INDEX($E:$E,ROW()-1)-$E530)/(INDEX($E:$E,ROW()-2)+INDEX($E:$E,ROW()-1)),"")</f>
        <v/>
      </c>
      <c r="O530">
        <v>78</v>
      </c>
      <c r="P530" s="3">
        <v>6.7347170000000003E-3</v>
      </c>
    </row>
    <row r="531" spans="1:16" x14ac:dyDescent="0.35">
      <c r="A531">
        <v>5</v>
      </c>
      <c r="B531">
        <v>100</v>
      </c>
      <c r="C531">
        <v>1000</v>
      </c>
      <c r="D531">
        <v>3</v>
      </c>
      <c r="E531">
        <v>34153.030509999997</v>
      </c>
      <c r="F531">
        <v>7765.4956039999997</v>
      </c>
      <c r="G531">
        <v>10271.512629999999</v>
      </c>
      <c r="H531">
        <v>10351.450140000001</v>
      </c>
      <c r="I531">
        <v>4183.0309360000001</v>
      </c>
      <c r="J531">
        <v>613.87430119999999</v>
      </c>
      <c r="K531">
        <v>967.66688959999999</v>
      </c>
      <c r="L531">
        <v>4</v>
      </c>
      <c r="M531" s="3">
        <v>0.417620777</v>
      </c>
      <c r="N531" s="3" cm="1">
        <f t="array" ref="N531">IF($D531=3,(INDEX($E:$E,ROW()-2)+INDEX($E:$E,ROW()-1)-$E531)/(INDEX($E:$E,ROW()-2)+INDEX($E:$E,ROW()-1)),"")</f>
        <v>0.30426758607834553</v>
      </c>
      <c r="O531">
        <v>130</v>
      </c>
      <c r="P531" s="3">
        <v>7.790267E-3</v>
      </c>
    </row>
    <row r="532" spans="1:16" x14ac:dyDescent="0.35">
      <c r="A532">
        <v>5</v>
      </c>
      <c r="B532">
        <v>100</v>
      </c>
      <c r="C532">
        <v>1000</v>
      </c>
      <c r="D532">
        <v>1</v>
      </c>
      <c r="E532">
        <v>26881.372299999999</v>
      </c>
      <c r="F532">
        <v>4988.0130049999998</v>
      </c>
      <c r="G532">
        <v>9550.9629829999994</v>
      </c>
      <c r="H532">
        <v>9550.9629829999994</v>
      </c>
      <c r="I532">
        <v>1489.564443</v>
      </c>
      <c r="J532">
        <v>613.87430119999999</v>
      </c>
      <c r="K532">
        <v>687.99458609999999</v>
      </c>
      <c r="L532">
        <v>2</v>
      </c>
      <c r="M532" s="3">
        <v>0.38532577899999998</v>
      </c>
      <c r="N532" s="3" t="str" cm="1">
        <f t="array" ref="N532">IF($D532=3,(INDEX($E:$E,ROW()-2)+INDEX($E:$E,ROW()-1)-$E532)/(INDEX($E:$E,ROW()-2)+INDEX($E:$E,ROW()-1)),"")</f>
        <v/>
      </c>
      <c r="O532">
        <v>119</v>
      </c>
      <c r="P532" s="3">
        <v>5.1249959999999997E-3</v>
      </c>
    </row>
    <row r="533" spans="1:16" x14ac:dyDescent="0.35">
      <c r="A533">
        <v>5</v>
      </c>
      <c r="B533">
        <v>100</v>
      </c>
      <c r="C533">
        <v>1000</v>
      </c>
      <c r="D533">
        <v>2</v>
      </c>
      <c r="E533">
        <v>26737.198489999999</v>
      </c>
      <c r="F533">
        <v>4950.6804519999996</v>
      </c>
      <c r="G533">
        <v>9499.3873609999991</v>
      </c>
      <c r="H533">
        <v>9499.3873609999991</v>
      </c>
      <c r="I533">
        <v>1484.8570749999999</v>
      </c>
      <c r="J533">
        <v>613.87430119999999</v>
      </c>
      <c r="K533">
        <v>689.01194239999995</v>
      </c>
      <c r="L533">
        <v>2</v>
      </c>
      <c r="M533" s="3">
        <v>0.38324500299999997</v>
      </c>
      <c r="N533" s="3" t="str" cm="1">
        <f t="array" ref="N533">IF($D533=3,(INDEX($E:$E,ROW()-2)+INDEX($E:$E,ROW()-1)-$E533)/(INDEX($E:$E,ROW()-2)+INDEX($E:$E,ROW()-1)),"")</f>
        <v/>
      </c>
      <c r="O533">
        <v>123</v>
      </c>
      <c r="P533" s="3">
        <v>9.6631419999999996E-3</v>
      </c>
    </row>
    <row r="534" spans="1:16" x14ac:dyDescent="0.35">
      <c r="A534">
        <v>5</v>
      </c>
      <c r="B534">
        <v>100</v>
      </c>
      <c r="C534">
        <v>1000</v>
      </c>
      <c r="D534">
        <v>3</v>
      </c>
      <c r="E534">
        <v>37737.788249999998</v>
      </c>
      <c r="F534">
        <v>7507.9551769999998</v>
      </c>
      <c r="G534">
        <v>12555.53959</v>
      </c>
      <c r="H534">
        <v>12555.53959</v>
      </c>
      <c r="I534">
        <v>3657.9868740000002</v>
      </c>
      <c r="J534">
        <v>613.87430119999999</v>
      </c>
      <c r="K534">
        <v>846.89272640000002</v>
      </c>
      <c r="L534">
        <v>3</v>
      </c>
      <c r="M534" s="3">
        <v>0.50654296099999996</v>
      </c>
      <c r="N534" s="3" cm="1">
        <f t="array" ref="N534">IF($D534=3,(INDEX($E:$E,ROW()-2)+INDEX($E:$E,ROW()-1)-$E534)/(INDEX($E:$E,ROW()-2)+INDEX($E:$E,ROW()-1)),"")</f>
        <v>0.29618063864846256</v>
      </c>
      <c r="O534">
        <v>300</v>
      </c>
      <c r="P534" s="3">
        <v>1.4404831E-2</v>
      </c>
    </row>
    <row r="535" spans="1:16" x14ac:dyDescent="0.35">
      <c r="A535">
        <v>5</v>
      </c>
      <c r="B535">
        <v>100</v>
      </c>
      <c r="C535">
        <v>2000</v>
      </c>
      <c r="D535">
        <v>1</v>
      </c>
      <c r="E535">
        <v>26115.591059999999</v>
      </c>
      <c r="F535">
        <v>4996.5592370000004</v>
      </c>
      <c r="G535">
        <v>9151.0086460000002</v>
      </c>
      <c r="H535">
        <v>9178.7425949999997</v>
      </c>
      <c r="I535">
        <v>1487.916725</v>
      </c>
      <c r="J535">
        <v>613.87430119999999</v>
      </c>
      <c r="K535">
        <v>687.48955100000001</v>
      </c>
      <c r="L535">
        <v>2</v>
      </c>
      <c r="M535" s="3">
        <v>0.37030885200000002</v>
      </c>
      <c r="N535" s="3" t="str" cm="1">
        <f t="array" ref="N535">IF($D535=3,(INDEX($E:$E,ROW()-2)+INDEX($E:$E,ROW()-1)-$E535)/(INDEX($E:$E,ROW()-2)+INDEX($E:$E,ROW()-1)),"")</f>
        <v/>
      </c>
      <c r="O535">
        <v>49</v>
      </c>
      <c r="P535" s="3">
        <v>6.6200369999999996E-3</v>
      </c>
    </row>
    <row r="536" spans="1:16" x14ac:dyDescent="0.35">
      <c r="A536">
        <v>5</v>
      </c>
      <c r="B536">
        <v>100</v>
      </c>
      <c r="C536">
        <v>2000</v>
      </c>
      <c r="D536">
        <v>2</v>
      </c>
      <c r="E536">
        <v>25767.69656</v>
      </c>
      <c r="F536">
        <v>4992.9061380000003</v>
      </c>
      <c r="G536">
        <v>8976.9011489999994</v>
      </c>
      <c r="H536">
        <v>9007.8212139999996</v>
      </c>
      <c r="I536">
        <v>1487.1709470000001</v>
      </c>
      <c r="J536">
        <v>613.87430119999999</v>
      </c>
      <c r="K536">
        <v>689.02280680000001</v>
      </c>
      <c r="L536">
        <v>2</v>
      </c>
      <c r="M536" s="3">
        <v>0.36341316899999998</v>
      </c>
      <c r="N536" s="3" t="str" cm="1">
        <f t="array" ref="N536">IF($D536=3,(INDEX($E:$E,ROW()-2)+INDEX($E:$E,ROW()-1)-$E536)/(INDEX($E:$E,ROW()-2)+INDEX($E:$E,ROW()-1)),"")</f>
        <v/>
      </c>
      <c r="O536">
        <v>25</v>
      </c>
      <c r="P536" s="3">
        <v>9.7034740000000001E-3</v>
      </c>
    </row>
    <row r="537" spans="1:16" x14ac:dyDescent="0.35">
      <c r="A537">
        <v>5</v>
      </c>
      <c r="B537">
        <v>100</v>
      </c>
      <c r="C537">
        <v>2000</v>
      </c>
      <c r="D537">
        <v>3</v>
      </c>
      <c r="E537">
        <v>35653.192309999999</v>
      </c>
      <c r="F537">
        <v>5395.5596299999997</v>
      </c>
      <c r="G537">
        <v>12973.214330000001</v>
      </c>
      <c r="H537">
        <v>13012.84274</v>
      </c>
      <c r="I537">
        <v>2970.2114839999999</v>
      </c>
      <c r="J537">
        <v>613.87430119999999</v>
      </c>
      <c r="K537">
        <v>687.48983020000003</v>
      </c>
      <c r="L537">
        <v>2</v>
      </c>
      <c r="M537" s="3">
        <v>0.52499248200000004</v>
      </c>
      <c r="N537" s="3" cm="1">
        <f t="array" ref="N537">IF($D537=3,(INDEX($E:$E,ROW()-2)+INDEX($E:$E,ROW()-1)-$E537)/(INDEX($E:$E,ROW()-2)+INDEX($E:$E,ROW()-1)),"")</f>
        <v>0.31281933074232593</v>
      </c>
      <c r="O537">
        <v>19</v>
      </c>
      <c r="P537" s="3">
        <v>9.7072770000000003E-3</v>
      </c>
    </row>
    <row r="538" spans="1:16" x14ac:dyDescent="0.35">
      <c r="A538">
        <v>5</v>
      </c>
      <c r="B538">
        <v>100</v>
      </c>
      <c r="C538">
        <v>2000</v>
      </c>
      <c r="D538">
        <v>1</v>
      </c>
      <c r="E538">
        <v>27408.72827</v>
      </c>
      <c r="F538">
        <v>3937.9276570000002</v>
      </c>
      <c r="G538">
        <v>10646.671619999999</v>
      </c>
      <c r="H538">
        <v>10657.039839999999</v>
      </c>
      <c r="I538">
        <v>1062.8969870000001</v>
      </c>
      <c r="J538">
        <v>613.87430119999999</v>
      </c>
      <c r="K538">
        <v>490.31786829999999</v>
      </c>
      <c r="L538">
        <v>1</v>
      </c>
      <c r="M538" s="3">
        <v>0.42994954400000002</v>
      </c>
      <c r="N538" s="3" t="str" cm="1">
        <f t="array" ref="N538">IF($D538=3,(INDEX($E:$E,ROW()-2)+INDEX($E:$E,ROW()-1)-$E538)/(INDEX($E:$E,ROW()-2)+INDEX($E:$E,ROW()-1)),"")</f>
        <v/>
      </c>
      <c r="O538">
        <v>36</v>
      </c>
      <c r="P538" s="3">
        <v>8.977021E-3</v>
      </c>
    </row>
    <row r="539" spans="1:16" x14ac:dyDescent="0.35">
      <c r="A539">
        <v>5</v>
      </c>
      <c r="B539">
        <v>100</v>
      </c>
      <c r="C539">
        <v>2000</v>
      </c>
      <c r="D539">
        <v>2</v>
      </c>
      <c r="E539">
        <v>27295.364669999999</v>
      </c>
      <c r="F539">
        <v>3943.0952630000002</v>
      </c>
      <c r="G539">
        <v>10591.86628</v>
      </c>
      <c r="H539">
        <v>10602.93425</v>
      </c>
      <c r="I539">
        <v>1053.2695470000001</v>
      </c>
      <c r="J539">
        <v>613.87430119999999</v>
      </c>
      <c r="K539">
        <v>490.32502890000001</v>
      </c>
      <c r="L539">
        <v>1</v>
      </c>
      <c r="M539" s="3">
        <v>0.427766698</v>
      </c>
      <c r="N539" s="3" t="str" cm="1">
        <f t="array" ref="N539">IF($D539=3,(INDEX($E:$E,ROW()-2)+INDEX($E:$E,ROW()-1)-$E539)/(INDEX($E:$E,ROW()-2)+INDEX($E:$E,ROW()-1)),"")</f>
        <v/>
      </c>
      <c r="O539">
        <v>37</v>
      </c>
      <c r="P539" s="3">
        <v>9.965036E-3</v>
      </c>
    </row>
    <row r="540" spans="1:16" x14ac:dyDescent="0.35">
      <c r="A540">
        <v>5</v>
      </c>
      <c r="B540">
        <v>100</v>
      </c>
      <c r="C540">
        <v>2000</v>
      </c>
      <c r="D540">
        <v>3</v>
      </c>
      <c r="E540">
        <v>37903.522340000003</v>
      </c>
      <c r="F540">
        <v>7807.7106350000004</v>
      </c>
      <c r="G540">
        <v>12882.64559</v>
      </c>
      <c r="H540">
        <v>12927.640649999999</v>
      </c>
      <c r="I540">
        <v>2981.9478819999999</v>
      </c>
      <c r="J540">
        <v>613.87430119999999</v>
      </c>
      <c r="K540">
        <v>689.70327440000005</v>
      </c>
      <c r="L540">
        <v>2</v>
      </c>
      <c r="M540" s="3">
        <v>0.52155507400000001</v>
      </c>
      <c r="N540" s="3" cm="1">
        <f t="array" ref="N540">IF($D540=3,(INDEX($E:$E,ROW()-2)+INDEX($E:$E,ROW()-1)-$E540)/(INDEX($E:$E,ROW()-2)+INDEX($E:$E,ROW()-1)),"")</f>
        <v>0.30711725022891856</v>
      </c>
      <c r="O540">
        <v>52</v>
      </c>
      <c r="P540" s="3">
        <v>8.5841259999999992E-3</v>
      </c>
    </row>
    <row r="541" spans="1:16" x14ac:dyDescent="0.35">
      <c r="A541">
        <v>5</v>
      </c>
      <c r="B541">
        <v>100</v>
      </c>
      <c r="C541">
        <v>2000</v>
      </c>
      <c r="D541">
        <v>1</v>
      </c>
      <c r="E541">
        <v>29831.13884</v>
      </c>
      <c r="F541">
        <v>6360.3378620000003</v>
      </c>
      <c r="G541">
        <v>10646.67152</v>
      </c>
      <c r="H541">
        <v>10657.03973</v>
      </c>
      <c r="I541">
        <v>1062.8971750000001</v>
      </c>
      <c r="J541">
        <v>613.87430119999999</v>
      </c>
      <c r="K541">
        <v>490.31824840000002</v>
      </c>
      <c r="L541">
        <v>1</v>
      </c>
      <c r="M541" s="3">
        <v>0.42994954400000002</v>
      </c>
      <c r="N541" s="3" t="str" cm="1">
        <f t="array" ref="N541">IF($D541=3,(INDEX($E:$E,ROW()-2)+INDEX($E:$E,ROW()-1)-$E541)/(INDEX($E:$E,ROW()-2)+INDEX($E:$E,ROW()-1)),"")</f>
        <v/>
      </c>
      <c r="O541">
        <v>79</v>
      </c>
      <c r="P541" s="3">
        <v>3.6033010000000002E-3</v>
      </c>
    </row>
    <row r="542" spans="1:16" x14ac:dyDescent="0.35">
      <c r="A542">
        <v>5</v>
      </c>
      <c r="B542">
        <v>100</v>
      </c>
      <c r="C542">
        <v>2000</v>
      </c>
      <c r="D542">
        <v>2</v>
      </c>
      <c r="E542">
        <v>29724.229579999999</v>
      </c>
      <c r="F542">
        <v>6371.9643420000002</v>
      </c>
      <c r="G542">
        <v>10591.86628</v>
      </c>
      <c r="H542">
        <v>10602.93425</v>
      </c>
      <c r="I542">
        <v>1053.2699930000001</v>
      </c>
      <c r="J542">
        <v>613.87430119999999</v>
      </c>
      <c r="K542">
        <v>490.32040990000002</v>
      </c>
      <c r="L542">
        <v>1</v>
      </c>
      <c r="M542" s="3">
        <v>0.427766698</v>
      </c>
      <c r="N542" s="3" t="str" cm="1">
        <f t="array" ref="N542">IF($D542=3,(INDEX($E:$E,ROW()-2)+INDEX($E:$E,ROW()-1)-$E542)/(INDEX($E:$E,ROW()-2)+INDEX($E:$E,ROW()-1)),"")</f>
        <v/>
      </c>
      <c r="O542">
        <v>70</v>
      </c>
      <c r="P542" s="3">
        <v>7.4373299999999998E-3</v>
      </c>
    </row>
    <row r="543" spans="1:16" x14ac:dyDescent="0.35">
      <c r="A543">
        <v>5</v>
      </c>
      <c r="B543">
        <v>100</v>
      </c>
      <c r="C543">
        <v>2000</v>
      </c>
      <c r="D543">
        <v>3</v>
      </c>
      <c r="E543">
        <v>41691.676720000003</v>
      </c>
      <c r="F543">
        <v>9921.9059340000003</v>
      </c>
      <c r="G543">
        <v>13740.58842</v>
      </c>
      <c r="H543">
        <v>13740.58842</v>
      </c>
      <c r="I543">
        <v>2984.175929</v>
      </c>
      <c r="J543">
        <v>613.87430119999999</v>
      </c>
      <c r="K543">
        <v>690.54371200000003</v>
      </c>
      <c r="L543">
        <v>2</v>
      </c>
      <c r="M543" s="3">
        <v>0.55435278600000004</v>
      </c>
      <c r="N543" s="3" cm="1">
        <f t="array" ref="N543">IF($D543=3,(INDEX($E:$E,ROW()-2)+INDEX($E:$E,ROW()-1)-$E543)/(INDEX($E:$E,ROW()-2)+INDEX($E:$E,ROW()-1)),"")</f>
        <v>0.29995098970794004</v>
      </c>
      <c r="O543">
        <v>210</v>
      </c>
      <c r="P543" s="3">
        <v>7.535089E-3</v>
      </c>
    </row>
    <row r="544" spans="1:16" ht="16" x14ac:dyDescent="0.4">
      <c r="E544" s="2" t="s">
        <v>5</v>
      </c>
      <c r="F544" s="2" t="s">
        <v>6</v>
      </c>
      <c r="G544" s="2" t="s">
        <v>7</v>
      </c>
      <c r="H544" s="2" t="s">
        <v>8</v>
      </c>
      <c r="I544" s="2" t="s">
        <v>9</v>
      </c>
      <c r="J544" s="2" t="s">
        <v>10</v>
      </c>
      <c r="K544" s="2" t="s">
        <v>11</v>
      </c>
      <c r="M544" s="7"/>
    </row>
    <row r="545" spans="1:25" x14ac:dyDescent="0.35">
      <c r="D545" t="s">
        <v>17</v>
      </c>
      <c r="E545">
        <f>SUMIF(Tableau2[[#All],[Scenario]],1,Tableau2[[#All],[TotalCost]])+SUMIF(Tableau2[[#All],[Scenario]],2,Tableau2[[#All],[TotalCost]])</f>
        <v>8938038.9741600007</v>
      </c>
      <c r="F545">
        <f>SUMIF(Tableau2[[#All],[Scenario]],1,Tableau2[[#All],[OpenCost]])+SUMIF(Tableau2[[#All],[Scenario]],2,Tableau2[[#All],[OpenCost]])</f>
        <v>2066327.4578520004</v>
      </c>
      <c r="G545">
        <f>SUMIF(Tableau2[[#All],[Scenario]],1,Tableau2[[#All],[TransCost]])+SUMIF(Tableau2[[#All],[Scenario]],2,Tableau2[[#All],[TransCost]])</f>
        <v>3036272.6177289998</v>
      </c>
      <c r="H545">
        <f>SUMIF(Tableau2[[#All],[Scenario]],1,Tableau2[[#All],[StockRCost]])+SUMIF(Tableau2[[#All],[Scenario]],2,Tableau2[[#All],[StockRCost]])</f>
        <v>2645018.2043660004</v>
      </c>
      <c r="I545">
        <f>SUMIF(Tableau2[[#All],[Scenario]],1,Tableau2[[#All],[StockDCCost]])+SUMIF(Tableau2[[#All],[Scenario]],2,Tableau2[[#All],[StockDCCost]])</f>
        <v>682315.5536809999</v>
      </c>
      <c r="J545">
        <f>SUMIF(Tableau2[[#All],[Scenario]],1,Tableau2[[#All],[SafetyRCost]])+SUMIF(Tableau2[[#All],[Scenario]],2,Tableau2[[#All],[SafetyRCost]])</f>
        <v>209134.40864430068</v>
      </c>
      <c r="K545">
        <f>SUMIF(Tableau2[[#All],[Scenario]],1,Tableau2[[#All],[SafetyDCCost]])+SUMIF(Tableau2[[#All],[Scenario]],2,Tableau2[[#All],[SafetyDCCost]])</f>
        <v>298970.73181769985</v>
      </c>
      <c r="L545" s="8"/>
      <c r="M545" s="8">
        <f>AVERAGE(M3:M543)</f>
        <v>0.63802689567222215</v>
      </c>
      <c r="N545" s="8">
        <f>AVERAGE(N3:N543)</f>
        <v>0.28663996855880469</v>
      </c>
      <c r="O545" s="24">
        <f>AVERAGE(O3:O543)</f>
        <v>59.644444444444446</v>
      </c>
      <c r="P545" s="7">
        <f>AVERAGE(P3:P543)</f>
        <v>7.01281851687222E-3</v>
      </c>
    </row>
    <row r="546" spans="1:25" x14ac:dyDescent="0.35">
      <c r="D546" t="s">
        <v>18</v>
      </c>
      <c r="E546">
        <f>SUMIF(Tableau2[[#All],[Scenario]],3,Tableau2[[#All],[TotalCost]])</f>
        <v>6386328.8908300009</v>
      </c>
      <c r="F546">
        <f>SUMIF(Tableau2[[#All],[Scenario]],3,Tableau2[[#All],[OpenCost]])</f>
        <v>1529131.219639</v>
      </c>
      <c r="G546">
        <f>SUMIF(Tableau2[[#All],[Scenario]],3,Tableau2[[#All],[TransCost]])</f>
        <v>2175946.9116079989</v>
      </c>
      <c r="H546">
        <f>SUMIF(Tableau2[[#All],[Scenario]],3,Tableau2[[#All],[StockRCost]])</f>
        <v>1638047.5888320005</v>
      </c>
      <c r="I546">
        <f>SUMIF(Tableau2[[#All],[Scenario]],3,Tableau2[[#All],[StockDCCost]])</f>
        <v>770066.71298400045</v>
      </c>
      <c r="J546">
        <f>SUMIF(Tableau2[[#All],[Scenario]],3,Tableau2[[#All],[SafetyRCost]])</f>
        <v>104567.20432220034</v>
      </c>
      <c r="K546">
        <f>SUMIF(Tableau2[[#All],[Scenario]],3,Tableau2[[#All],[SafetyDCCost]])</f>
        <v>168569.25340380002</v>
      </c>
      <c r="M546" s="7"/>
    </row>
    <row r="547" spans="1:25" x14ac:dyDescent="0.35">
      <c r="D547" t="s">
        <v>35</v>
      </c>
      <c r="E547" s="26">
        <f>(E546-E545)/E545</f>
        <v>-0.2854888069639247</v>
      </c>
      <c r="F547" s="26">
        <f>(F546-F545)/F545</f>
        <v>-0.25997633442447182</v>
      </c>
      <c r="G547" s="3">
        <f t="shared" ref="G547:K547" si="0">(G546-G545)/G545</f>
        <v>-0.28334929515139756</v>
      </c>
      <c r="H547" s="3">
        <f>(H546-H545)/H545</f>
        <v>-0.38070460682344015</v>
      </c>
      <c r="I547" s="3">
        <f t="shared" si="0"/>
        <v>0.12860788359520012</v>
      </c>
      <c r="J547" s="3">
        <f t="shared" si="0"/>
        <v>-0.49999999999976091</v>
      </c>
      <c r="K547" s="3">
        <f t="shared" si="0"/>
        <v>-0.43616804100213175</v>
      </c>
      <c r="M547" s="7"/>
    </row>
    <row r="548" spans="1:25" x14ac:dyDescent="0.35">
      <c r="E548" t="s">
        <v>17</v>
      </c>
      <c r="F548" s="6">
        <f t="shared" ref="F548:K548" si="1">F545/$E$545</f>
        <v>0.23118353632444238</v>
      </c>
      <c r="G548" s="6">
        <f t="shared" si="1"/>
        <v>0.33970232469414235</v>
      </c>
      <c r="H548" s="6">
        <f t="shared" si="1"/>
        <v>0.29592824690212094</v>
      </c>
      <c r="I548" s="6">
        <f t="shared" si="1"/>
        <v>7.6338395441503892E-2</v>
      </c>
      <c r="J548" s="6">
        <f t="shared" si="1"/>
        <v>2.3398243087651694E-2</v>
      </c>
      <c r="K548" s="6">
        <f t="shared" si="1"/>
        <v>3.3449253542307045E-2</v>
      </c>
      <c r="M548" s="7"/>
    </row>
    <row r="549" spans="1:25" x14ac:dyDescent="0.35">
      <c r="E549" t="s">
        <v>18</v>
      </c>
      <c r="F549" s="6">
        <f t="shared" ref="F549:K549" si="2">F546/$E$546</f>
        <v>0.23943821963736447</v>
      </c>
      <c r="G549" s="6">
        <f t="shared" si="2"/>
        <v>0.34071951958697222</v>
      </c>
      <c r="H549" s="6">
        <f>H546/$E$546</f>
        <v>0.25649283286741459</v>
      </c>
      <c r="I549" s="6">
        <f t="shared" si="2"/>
        <v>0.12058049720704543</v>
      </c>
      <c r="J549" s="6">
        <f t="shared" si="2"/>
        <v>1.6373601502476055E-2</v>
      </c>
      <c r="K549" s="6">
        <f t="shared" si="2"/>
        <v>2.6395329192307204E-2</v>
      </c>
      <c r="M549" s="7"/>
    </row>
    <row r="551" spans="1:25" ht="15" thickBot="1" x14ac:dyDescent="0.4"/>
    <row r="552" spans="1:25" ht="17.5" x14ac:dyDescent="0.35">
      <c r="A552" s="9" t="s">
        <v>28</v>
      </c>
      <c r="B552" s="10"/>
      <c r="C552" s="10"/>
      <c r="D552" s="10"/>
      <c r="E552" s="10"/>
      <c r="F552" s="11" t="s">
        <v>29</v>
      </c>
      <c r="H552" t="s">
        <v>19</v>
      </c>
      <c r="I552" t="s">
        <v>20</v>
      </c>
      <c r="K552" s="71"/>
      <c r="L552" s="71"/>
      <c r="M552" s="71"/>
      <c r="N552" s="72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</row>
    <row r="553" spans="1:25" ht="17.5" x14ac:dyDescent="0.4">
      <c r="A553" s="12"/>
      <c r="B553" s="13">
        <v>10</v>
      </c>
      <c r="C553" s="13">
        <v>40</v>
      </c>
      <c r="D553" s="13">
        <v>70</v>
      </c>
      <c r="E553" s="13">
        <v>100</v>
      </c>
      <c r="F553" s="14" t="s">
        <v>30</v>
      </c>
      <c r="H553" s="2" t="s">
        <v>22</v>
      </c>
      <c r="I553" s="6">
        <f>F548</f>
        <v>0.23118353632444238</v>
      </c>
      <c r="J553" s="6"/>
      <c r="K553" s="71"/>
      <c r="L553" s="71"/>
      <c r="M553" s="71"/>
      <c r="N553" s="72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</row>
    <row r="554" spans="1:25" ht="16" x14ac:dyDescent="0.4">
      <c r="A554" s="15" t="s">
        <v>13</v>
      </c>
      <c r="B554" s="16">
        <f>AVERAGEIF(Expédition___COOP[[#All],[CapPercent]],10,Expédition___COOP[[#All],[Synergie]])</f>
        <v>0.25310650165061854</v>
      </c>
      <c r="C554" s="16">
        <f>AVERAGEIF(Expédition___COOP[[#All],[CapPercent]],40,Expédition___COOP[[#All],[Synergie]])</f>
        <v>0.28901888382816354</v>
      </c>
      <c r="D554" s="16">
        <f>AVERAGEIF(Expédition___COOP[[#All],[CapPercent]],70,Expédition___COOP[[#All],[Synergie]])</f>
        <v>0.30068921069885424</v>
      </c>
      <c r="E554" s="16">
        <f>AVERAGEIF(Expédition___COOP[[#All],[CapPercent]],100,Expédition___COOP[[#All],[Synergie]])</f>
        <v>0.30374527805758239</v>
      </c>
      <c r="F554" s="17">
        <f>AVERAGE(B554:E554)</f>
        <v>0.28663996855880469</v>
      </c>
      <c r="H554" s="2" t="s">
        <v>25</v>
      </c>
      <c r="I554" s="6">
        <f>G548</f>
        <v>0.33970232469414235</v>
      </c>
      <c r="J554" s="6"/>
      <c r="K554" s="71"/>
      <c r="L554" s="71"/>
      <c r="M554" s="71"/>
      <c r="N554" s="72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</row>
    <row r="555" spans="1:25" ht="16" x14ac:dyDescent="0.4">
      <c r="A555" s="18" t="s">
        <v>31</v>
      </c>
      <c r="B555" s="69">
        <f>AVERAGEIF(Expédition___STAND_ALONE[[#All],[CapPercent]],10,Expédition___STAND_ALONE[[#All],[Loading Rate]])</f>
        <v>0.86349027578888859</v>
      </c>
      <c r="C555" s="69">
        <f>AVERAGEIF(Expédition___STAND_ALONE[[#All],[CapPercent]],40,Expédition___STAND_ALONE[[#All],[Loading Rate]])</f>
        <v>0.68815328785555541</v>
      </c>
      <c r="D555" s="69">
        <f>AVERAGEIF(Expédition___STAND_ALONE[[#All],[CapPercent]],70,Expédition___STAND_ALONE[[#All],[Loading Rate]])</f>
        <v>0.54319848476666632</v>
      </c>
      <c r="E555" s="69">
        <f>AVERAGEIF(Expédition___STAND_ALONE[[#All],[CapPercent]],100,Expédition___STAND_ALONE[[#All],[Loading Rate]])</f>
        <v>0.30815930637777772</v>
      </c>
      <c r="F555" s="70">
        <f>AVERAGE(B555:E555)</f>
        <v>0.60075033869722194</v>
      </c>
      <c r="H555" s="25" t="s">
        <v>36</v>
      </c>
      <c r="I555" s="6">
        <f>H548</f>
        <v>0.29592824690212094</v>
      </c>
      <c r="J555" s="6"/>
      <c r="K555" s="71"/>
      <c r="L555" s="71"/>
      <c r="M555" s="71"/>
      <c r="N555" s="72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</row>
    <row r="556" spans="1:25" ht="16" x14ac:dyDescent="0.4">
      <c r="A556" s="18" t="s">
        <v>32</v>
      </c>
      <c r="B556" s="69">
        <f>AVERAGEIF(Expédition___COOP[[#All],[CapPercent]],10,Expédition___COOP[[#All],[Loading Rate]])</f>
        <v>0.89987377104444466</v>
      </c>
      <c r="C556" s="69">
        <f>AVERAGEIF(Expédition___COOP[[#All],[CapPercent]],40,Expédition___COOP[[#All],[Loading Rate]])</f>
        <v>0.82346184366666664</v>
      </c>
      <c r="D556" s="69">
        <f>AVERAGEIF(Expédition___COOP[[#All],[CapPercent]],70,Expédition___COOP[[#All],[Loading Rate]])</f>
        <v>0.71002528337777782</v>
      </c>
      <c r="E556" s="69">
        <f>AVERAGEIF(Expédition___COOP[[#All],[CapPercent]],100,Expédition___COOP[[#All],[Loading Rate]])</f>
        <v>0.41695914039999998</v>
      </c>
      <c r="F556" s="70">
        <f>AVERAGE(B556:E556)</f>
        <v>0.71258000962222223</v>
      </c>
      <c r="H556" s="2" t="s">
        <v>37</v>
      </c>
      <c r="I556" s="6">
        <f>I548</f>
        <v>7.6338395441503892E-2</v>
      </c>
      <c r="J556" s="6"/>
      <c r="K556" s="71"/>
      <c r="L556" s="71"/>
      <c r="M556" s="71"/>
      <c r="N556" s="72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</row>
    <row r="557" spans="1:25" ht="16" x14ac:dyDescent="0.4">
      <c r="A557" s="18" t="s">
        <v>33</v>
      </c>
      <c r="B557" s="19">
        <f>AVERAGEIF(Expédition___STAND_ALONE[[#All],[CapPercent]],10,Expédition___STAND_ALONE[[#All],[NbDC]])*2</f>
        <v>8.0888888888888886</v>
      </c>
      <c r="C557" s="19">
        <f>AVERAGEIF(Expédition___STAND_ALONE[[#All],[CapPercent]],40,Expédition___STAND_ALONE[[#All],[NbDC]])*2</f>
        <v>6.8666666666666663</v>
      </c>
      <c r="D557" s="19">
        <f>AVERAGEIF(Expédition___STAND_ALONE[[#All],[CapPercent]],70,Expédition___STAND_ALONE[[#All],[NbDC]])*2</f>
        <v>6.5111111111111111</v>
      </c>
      <c r="E557" s="19">
        <f>AVERAGEIF(Expédition___STAND_ALONE[[#All],[CapPercent]],100,Expédition___STAND_ALONE[[#All],[NbDC]])*2</f>
        <v>6.3777777777777782</v>
      </c>
      <c r="F557" s="20">
        <f>AVERAGE(B557:E557)</f>
        <v>6.9611111111111121</v>
      </c>
      <c r="H557" s="2" t="s">
        <v>23</v>
      </c>
      <c r="I557" s="6">
        <f>J548</f>
        <v>2.3398243087651694E-2</v>
      </c>
      <c r="J557" s="6"/>
      <c r="K557" s="71"/>
      <c r="L557" s="71"/>
      <c r="M557" s="71"/>
      <c r="N557" s="72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</row>
    <row r="558" spans="1:25" ht="16.5" thickBot="1" x14ac:dyDescent="0.45">
      <c r="A558" s="21" t="s">
        <v>34</v>
      </c>
      <c r="B558" s="22">
        <f>AVERAGEIF(Expédition___COOP[[#All],[CapPercent]],10,Expédition___COOP[[#All],[NbDC]])</f>
        <v>5.7111111111111112</v>
      </c>
      <c r="C558" s="22">
        <f>AVERAGEIF(Expédition___COOP[[#All],[CapPercent]],40,Expédition___COOP[[#All],[NbDC]])</f>
        <v>4.333333333333333</v>
      </c>
      <c r="D558" s="22">
        <f>AVERAGEIF(Expédition___COOP[[#All],[CapPercent]],70,Expédition___COOP[[#All],[NbDC]])</f>
        <v>3.8666666666666667</v>
      </c>
      <c r="E558" s="22">
        <f>AVERAGEIF(Expédition___COOP[[#All],[CapPercent]],100,Expédition___COOP[[#All],[NbDC]])</f>
        <v>3.7333333333333334</v>
      </c>
      <c r="F558" s="23">
        <f>AVERAGE(B558:E558)</f>
        <v>4.4111111111111114</v>
      </c>
      <c r="H558" s="2" t="s">
        <v>24</v>
      </c>
      <c r="I558" s="6">
        <f>K548</f>
        <v>3.3449253542307045E-2</v>
      </c>
      <c r="J558" s="6"/>
      <c r="K558" s="71"/>
      <c r="L558" s="71"/>
      <c r="M558" s="71"/>
      <c r="N558" s="72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</row>
    <row r="559" spans="1:25" x14ac:dyDescent="0.35">
      <c r="K559" s="71"/>
      <c r="L559" s="71"/>
      <c r="M559" s="71"/>
      <c r="N559" s="72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</row>
    <row r="560" spans="1:25" ht="15" thickBot="1" x14ac:dyDescent="0.4">
      <c r="H560" t="s">
        <v>19</v>
      </c>
      <c r="J560" t="s">
        <v>21</v>
      </c>
      <c r="K560" s="71"/>
      <c r="L560" s="71"/>
      <c r="M560" s="71"/>
      <c r="N560" s="72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</row>
    <row r="561" spans="1:25" ht="17.5" x14ac:dyDescent="0.4">
      <c r="A561" s="9" t="s">
        <v>3</v>
      </c>
      <c r="B561" s="10"/>
      <c r="C561" s="10"/>
      <c r="D561" s="10"/>
      <c r="E561" s="11" t="s">
        <v>29</v>
      </c>
      <c r="H561" s="2" t="s">
        <v>90</v>
      </c>
      <c r="I561" s="6"/>
      <c r="J561" s="6">
        <f>F549</f>
        <v>0.23943821963736447</v>
      </c>
      <c r="K561" s="73"/>
      <c r="L561" s="71"/>
      <c r="M561" s="71"/>
      <c r="N561" s="72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</row>
    <row r="562" spans="1:25" ht="17.5" x14ac:dyDescent="0.4">
      <c r="A562" s="12"/>
      <c r="B562" s="13">
        <v>500</v>
      </c>
      <c r="C562" s="13">
        <v>1000</v>
      </c>
      <c r="D562" s="13">
        <v>2000</v>
      </c>
      <c r="E562" s="14" t="s">
        <v>30</v>
      </c>
      <c r="H562" s="2" t="s">
        <v>91</v>
      </c>
      <c r="I562" s="6"/>
      <c r="J562" s="6">
        <f>G549</f>
        <v>0.34071951958697222</v>
      </c>
      <c r="K562" s="73"/>
      <c r="L562" s="71"/>
      <c r="M562" s="71"/>
      <c r="N562" s="72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</row>
    <row r="563" spans="1:25" ht="16" x14ac:dyDescent="0.4">
      <c r="A563" s="15" t="s">
        <v>13</v>
      </c>
      <c r="B563" s="16">
        <f>AVERAGEIF(Expédition___COOP[[#All],[Fd]],B562,Expédition___COOP[[#All],[Synergie]])</f>
        <v>0.28456871168421533</v>
      </c>
      <c r="C563" s="16">
        <f>AVERAGEIF(Expédition___COOP[[#All],[Fd]],C562,Expédition___COOP[[#All],[Synergie]])</f>
        <v>0.28883657318803979</v>
      </c>
      <c r="D563" s="16">
        <f>AVERAGEIF(Expédition___COOP[[#All],[Fd]],D562,Expédition___COOP[[#All],[Synergie]])</f>
        <v>0.28651462080415896</v>
      </c>
      <c r="E563" s="17">
        <f ca="1">AVERAGE(B563:E563)</f>
        <v>0.28663996855880464</v>
      </c>
      <c r="H563" s="2" t="s">
        <v>92</v>
      </c>
      <c r="I563" s="6"/>
      <c r="J563" s="6">
        <f>H549</f>
        <v>0.25649283286741459</v>
      </c>
      <c r="K563" s="73"/>
      <c r="L563" s="71"/>
      <c r="M563" s="71"/>
      <c r="N563" s="72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</row>
    <row r="564" spans="1:25" ht="16" x14ac:dyDescent="0.4">
      <c r="A564" s="18" t="s">
        <v>31</v>
      </c>
      <c r="B564" s="69">
        <f>AVERAGEIF(Expédition___STAND_ALONE[[#All],[Fd]],B562,Expédition___STAND_ALONE[[#All],[Loading Rate]])</f>
        <v>0.52121891589999991</v>
      </c>
      <c r="C564" s="69">
        <f>AVERAGEIF(Expédition___STAND_ALONE[[#All],[Fd]],C562,Expédition___STAND_ALONE[[#All],[Loading Rate]])</f>
        <v>0.60450017071666651</v>
      </c>
      <c r="D564" s="69">
        <f>AVERAGEIF(Expédition___STAND_ALONE[[#All],[Fd]],D562,Expédition___STAND_ALONE[[#All],[Loading Rate]])</f>
        <v>0.67653192947499929</v>
      </c>
      <c r="E564" s="70">
        <f ca="1">AVERAGE(B564:E564)</f>
        <v>0.60075033869722194</v>
      </c>
      <c r="H564" s="2" t="s">
        <v>93</v>
      </c>
      <c r="I564" s="6"/>
      <c r="J564" s="6">
        <f>I549</f>
        <v>0.12058049720704543</v>
      </c>
      <c r="K564" s="73"/>
      <c r="L564" s="71"/>
      <c r="M564" s="71"/>
      <c r="N564" s="72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</row>
    <row r="565" spans="1:25" ht="16" x14ac:dyDescent="0.4">
      <c r="A565" s="18" t="s">
        <v>32</v>
      </c>
      <c r="B565" s="69">
        <f>AVERAGEIF(Expédition___COOP[[#All],[Fd]],B562,Expédition___COOP[[#All],[Loading Rate]])</f>
        <v>0.63840321013333323</v>
      </c>
      <c r="C565" s="69">
        <f>AVERAGEIF(Expédition___COOP[[#All],[Fd]],C562,Expédition___COOP[[#All],[Loading Rate]])</f>
        <v>0.71382364985000024</v>
      </c>
      <c r="D565" s="69">
        <f>AVERAGEIF(Expédition___COOP[[#All],[Fd]],D562,Expédition___COOP[[#All],[Loading Rate]])</f>
        <v>0.78551316888333322</v>
      </c>
      <c r="E565" s="70">
        <f ca="1">AVERAGE(B565:E565)</f>
        <v>0.71258000962222212</v>
      </c>
      <c r="H565" s="2" t="s">
        <v>26</v>
      </c>
      <c r="I565" s="6"/>
      <c r="J565" s="6">
        <f>J549</f>
        <v>1.6373601502476055E-2</v>
      </c>
      <c r="K565" s="73"/>
      <c r="L565" s="71"/>
      <c r="M565" s="71"/>
      <c r="N565" s="72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</row>
    <row r="566" spans="1:25" ht="16" x14ac:dyDescent="0.4">
      <c r="A566" s="18" t="s">
        <v>33</v>
      </c>
      <c r="B566" s="19">
        <f>AVERAGEIF(Expédition___STAND_ALONE[[#All],[Fd]],B562,Expédition___STAND_ALONE[[#All],[NbDC]])*2</f>
        <v>10.183333333333334</v>
      </c>
      <c r="C566" s="19">
        <f>AVERAGEIF(Expédition___STAND_ALONE[[#All],[Fd]],C562,Expédition___STAND_ALONE[[#All],[NbDC]])*2</f>
        <v>6.7</v>
      </c>
      <c r="D566" s="19">
        <f>AVERAGEIF(Expédition___STAND_ALONE[[#All],[Fd]],D562,Expédition___STAND_ALONE[[#All],[NbDC]])*2</f>
        <v>4</v>
      </c>
      <c r="E566" s="20">
        <f ca="1">AVERAGE(B566:E566)</f>
        <v>6.9611111111111112</v>
      </c>
      <c r="H566" s="2" t="s">
        <v>38</v>
      </c>
      <c r="I566" s="6"/>
      <c r="J566" s="6">
        <f>K549</f>
        <v>2.6395329192307204E-2</v>
      </c>
      <c r="K566" s="73"/>
      <c r="L566" s="71"/>
      <c r="M566" s="71"/>
      <c r="N566" s="72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</row>
    <row r="567" spans="1:25" ht="16" thickBot="1" x14ac:dyDescent="0.4">
      <c r="A567" s="21" t="s">
        <v>34</v>
      </c>
      <c r="B567" s="22">
        <f>AVERAGEIF(Expédition___COOP[[#All],[Fd]],B562,Expédition___COOP[[#All],[NbDC]])</f>
        <v>6.0666666666666664</v>
      </c>
      <c r="C567" s="22">
        <f>AVERAGEIF(Expédition___COOP[[#All],[Fd]],C562,Expédition___COOP[[#All],[NbDC]])</f>
        <v>4.3666666666666663</v>
      </c>
      <c r="D567" s="22">
        <f>AVERAGEIF(Expédition___COOP[[#All],[Fd]],D562,Expédition___COOP[[#All],[NbDC]])</f>
        <v>2.8</v>
      </c>
      <c r="E567" s="23">
        <f ca="1">AVERAGE(B567:E567)</f>
        <v>4.4111111111111114</v>
      </c>
      <c r="K567" s="71"/>
      <c r="L567" s="71"/>
      <c r="M567" s="71"/>
      <c r="N567" s="72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</row>
    <row r="568" spans="1:25" x14ac:dyDescent="0.35">
      <c r="K568" s="71"/>
      <c r="L568" s="71"/>
      <c r="M568" s="71"/>
      <c r="N568" s="72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</row>
    <row r="569" spans="1:25" x14ac:dyDescent="0.35">
      <c r="K569" s="71"/>
      <c r="L569" s="71"/>
      <c r="M569" s="71"/>
      <c r="N569" s="72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</row>
    <row r="570" spans="1:25" x14ac:dyDescent="0.35">
      <c r="K570" s="71"/>
      <c r="L570" s="71"/>
      <c r="M570" s="71"/>
      <c r="N570" s="72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</row>
    <row r="571" spans="1:25" x14ac:dyDescent="0.35">
      <c r="K571" s="71"/>
      <c r="L571" s="71"/>
      <c r="M571" s="71"/>
      <c r="N571" s="72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89820-09E3-42FB-A7CD-01E9EEE519B7}">
  <sheetPr>
    <tabColor theme="5"/>
  </sheetPr>
  <dimension ref="A2:V782"/>
  <sheetViews>
    <sheetView topLeftCell="E100" workbookViewId="0">
      <selection activeCell="A110" sqref="A110"/>
    </sheetView>
  </sheetViews>
  <sheetFormatPr baseColWidth="10" defaultRowHeight="14.5" x14ac:dyDescent="0.35"/>
  <cols>
    <col min="1" max="1" width="6.36328125" customWidth="1"/>
    <col min="2" max="2" width="7.7265625" customWidth="1"/>
    <col min="3" max="3" width="4.90625" customWidth="1"/>
    <col min="4" max="4" width="14.1796875" customWidth="1"/>
    <col min="5" max="5" width="11.81640625" bestFit="1" customWidth="1"/>
    <col min="6" max="6" width="11.54296875" customWidth="1"/>
    <col min="7" max="7" width="11.81640625" bestFit="1" customWidth="1"/>
    <col min="8" max="8" width="21" customWidth="1"/>
    <col min="9" max="9" width="20.26953125" customWidth="1"/>
    <col min="10" max="10" width="23.90625" customWidth="1"/>
    <col min="11" max="11" width="17.54296875" customWidth="1"/>
    <col min="12" max="12" width="18.6328125" customWidth="1"/>
    <col min="13" max="13" width="17.26953125" customWidth="1"/>
    <col min="14" max="14" width="24.36328125" customWidth="1"/>
    <col min="15" max="15" width="20" customWidth="1"/>
    <col min="16" max="16" width="31.08984375" customWidth="1"/>
    <col min="17" max="17" width="26.7265625" customWidth="1"/>
    <col min="18" max="18" width="21.36328125" customWidth="1"/>
    <col min="19" max="19" width="25.54296875" customWidth="1"/>
    <col min="20" max="20" width="22.1796875" customWidth="1"/>
    <col min="21" max="21" width="11.81640625" bestFit="1" customWidth="1"/>
    <col min="22" max="22" width="10.36328125" customWidth="1"/>
  </cols>
  <sheetData>
    <row r="2" spans="1:22" x14ac:dyDescent="0.35">
      <c r="A2" s="27" t="s">
        <v>1</v>
      </c>
      <c r="B2" s="28" t="s">
        <v>28</v>
      </c>
      <c r="C2" s="29" t="s">
        <v>3</v>
      </c>
      <c r="D2" s="30" t="s">
        <v>39</v>
      </c>
      <c r="E2" s="29" t="s">
        <v>40</v>
      </c>
      <c r="F2" s="29" t="s">
        <v>56</v>
      </c>
      <c r="G2" s="29" t="s">
        <v>41</v>
      </c>
      <c r="H2" s="29" t="s">
        <v>42</v>
      </c>
      <c r="I2" s="29" t="s">
        <v>43</v>
      </c>
      <c r="J2" s="29" t="s">
        <v>44</v>
      </c>
      <c r="K2" s="29" t="s">
        <v>45</v>
      </c>
      <c r="L2" s="31" t="s">
        <v>46</v>
      </c>
      <c r="M2" s="29" t="s">
        <v>25</v>
      </c>
      <c r="N2" s="29" t="s">
        <v>47</v>
      </c>
      <c r="O2" s="29" t="s">
        <v>48</v>
      </c>
      <c r="P2" s="29" t="s">
        <v>49</v>
      </c>
      <c r="Q2" s="29" t="s">
        <v>50</v>
      </c>
      <c r="R2" s="29" t="s">
        <v>51</v>
      </c>
      <c r="S2" s="29" t="s">
        <v>52</v>
      </c>
      <c r="T2" s="29" t="s">
        <v>53</v>
      </c>
      <c r="U2" s="29" t="s">
        <v>54</v>
      </c>
      <c r="V2" s="32" t="s">
        <v>55</v>
      </c>
    </row>
    <row r="3" spans="1:22" x14ac:dyDescent="0.35">
      <c r="A3">
        <v>1</v>
      </c>
      <c r="B3">
        <v>10</v>
      </c>
      <c r="C3">
        <v>500</v>
      </c>
      <c r="D3" s="3">
        <v>0.4</v>
      </c>
      <c r="E3">
        <v>247.2398871</v>
      </c>
      <c r="F3">
        <v>1</v>
      </c>
      <c r="G3">
        <v>24542.236219999999</v>
      </c>
      <c r="H3">
        <v>7358.7017679999999</v>
      </c>
      <c r="I3">
        <v>3000</v>
      </c>
      <c r="J3">
        <v>4358.7017679999999</v>
      </c>
      <c r="K3" s="3">
        <v>0.40768060699999997</v>
      </c>
      <c r="L3">
        <v>17.62944409</v>
      </c>
      <c r="M3">
        <v>7259.8214829999997</v>
      </c>
      <c r="N3">
        <v>5503.1220350000003</v>
      </c>
      <c r="O3">
        <v>2597.4588939999999</v>
      </c>
      <c r="P3">
        <v>635.74997919999998</v>
      </c>
      <c r="Q3">
        <v>1187.3820619999999</v>
      </c>
      <c r="R3">
        <v>6</v>
      </c>
      <c r="S3" s="3">
        <v>0.79127847399999995</v>
      </c>
      <c r="T3">
        <v>19</v>
      </c>
      <c r="U3" s="3">
        <v>4.5744979999999998E-3</v>
      </c>
      <c r="V3" s="3" t="str">
        <f t="shared" ref="V3:V66" si="0">IF($F3&lt;&gt;3,"",(
SUMIFS($G:$G,$A:$A,$A3,$B:$B,$B3,$C:$C,$C3,$D:$D,$D3,$E:$E,$E3,$F:$F,1)
+
SUMIFS($G:$G,$A:$A,$A3,$B:$B,$B3,$C:$C,$C3,$D:$D,$D3,$E:$E,$E3,$F:$F,2)
-
$G3
)
/
(
SUMIFS($G:$G,$A:$A,$A3,$B:$B,$B3,$C:$C,$C3,$D:$D,$D3,$E:$E,$E3,$F:$F,1)
+
SUMIFS($G:$G,$A:$A,$A3,$B:$B,$B3,$C:$C,$C3,$D:$D,$D3,$E:$E,$E3,$F:$F,2)
))</f>
        <v/>
      </c>
    </row>
    <row r="4" spans="1:22" x14ac:dyDescent="0.35">
      <c r="A4">
        <v>1</v>
      </c>
      <c r="B4">
        <v>10</v>
      </c>
      <c r="C4">
        <v>500</v>
      </c>
      <c r="D4" s="3">
        <v>0.6</v>
      </c>
      <c r="E4">
        <v>109.8843943</v>
      </c>
      <c r="F4">
        <v>2</v>
      </c>
      <c r="G4">
        <v>21622.599310000001</v>
      </c>
      <c r="H4">
        <v>5039.2216609999996</v>
      </c>
      <c r="I4">
        <v>3000</v>
      </c>
      <c r="J4">
        <v>2039.221661</v>
      </c>
      <c r="K4" s="3">
        <v>0.59533003399999995</v>
      </c>
      <c r="L4">
        <v>18.557882339999999</v>
      </c>
      <c r="M4">
        <v>6816.1832430000004</v>
      </c>
      <c r="N4">
        <v>5383.5987329999998</v>
      </c>
      <c r="O4">
        <v>2556.04756</v>
      </c>
      <c r="P4">
        <v>635.74997919999998</v>
      </c>
      <c r="Q4">
        <v>1191.798131</v>
      </c>
      <c r="R4">
        <v>6</v>
      </c>
      <c r="S4" s="3">
        <v>0.77409255399999999</v>
      </c>
      <c r="T4">
        <v>22</v>
      </c>
      <c r="U4" s="3">
        <v>3.1842620000000002E-3</v>
      </c>
      <c r="V4" s="3" t="str">
        <f t="shared" si="0"/>
        <v/>
      </c>
    </row>
    <row r="5" spans="1:22" x14ac:dyDescent="0.35">
      <c r="A5">
        <v>1</v>
      </c>
      <c r="B5">
        <v>10</v>
      </c>
      <c r="C5">
        <v>500</v>
      </c>
      <c r="D5" s="3">
        <v>0.4</v>
      </c>
      <c r="E5">
        <v>247.2398871</v>
      </c>
      <c r="F5">
        <v>2</v>
      </c>
      <c r="G5">
        <v>24263.79291</v>
      </c>
      <c r="H5">
        <v>7638.627657</v>
      </c>
      <c r="I5">
        <v>3000</v>
      </c>
      <c r="J5">
        <v>4638.627657</v>
      </c>
      <c r="K5" s="3">
        <v>0.392740704</v>
      </c>
      <c r="L5">
        <v>18.76164769</v>
      </c>
      <c r="M5">
        <v>6852.5701550000003</v>
      </c>
      <c r="N5">
        <v>5401.6267520000001</v>
      </c>
      <c r="O5">
        <v>2547.3696030000001</v>
      </c>
      <c r="P5">
        <v>635.74997919999998</v>
      </c>
      <c r="Q5">
        <v>1187.8487640000001</v>
      </c>
      <c r="R5">
        <v>6</v>
      </c>
      <c r="S5" s="3">
        <v>0.77668475199999998</v>
      </c>
      <c r="T5">
        <v>18</v>
      </c>
      <c r="U5" s="3">
        <v>9.6197939999999992E-3</v>
      </c>
      <c r="V5" s="3" t="str">
        <f t="shared" si="0"/>
        <v/>
      </c>
    </row>
    <row r="6" spans="1:22" x14ac:dyDescent="0.35">
      <c r="A6">
        <v>1</v>
      </c>
      <c r="B6">
        <v>10</v>
      </c>
      <c r="C6">
        <v>500</v>
      </c>
      <c r="D6" s="3">
        <v>0.8</v>
      </c>
      <c r="E6">
        <v>41.206647859999997</v>
      </c>
      <c r="F6">
        <v>2</v>
      </c>
      <c r="G6">
        <v>20341.330460000001</v>
      </c>
      <c r="H6">
        <v>3781.1038319999998</v>
      </c>
      <c r="I6">
        <v>3000</v>
      </c>
      <c r="J6">
        <v>781.10383190000005</v>
      </c>
      <c r="K6" s="3">
        <v>0.79341910000000004</v>
      </c>
      <c r="L6">
        <v>18.955772249999999</v>
      </c>
      <c r="M6">
        <v>6823.2869490000003</v>
      </c>
      <c r="N6">
        <v>5367.1289150000002</v>
      </c>
      <c r="O6">
        <v>2547.050436</v>
      </c>
      <c r="P6">
        <v>635.74997919999998</v>
      </c>
      <c r="Q6">
        <v>1187.010352</v>
      </c>
      <c r="R6">
        <v>6</v>
      </c>
      <c r="S6" s="3">
        <v>0.77172440499999995</v>
      </c>
      <c r="T6">
        <v>24</v>
      </c>
      <c r="U6" s="3">
        <v>6.1696370000000004E-3</v>
      </c>
      <c r="V6" s="3" t="str">
        <f t="shared" si="0"/>
        <v/>
      </c>
    </row>
    <row r="7" spans="1:22" x14ac:dyDescent="0.35">
      <c r="A7">
        <v>1</v>
      </c>
      <c r="B7">
        <v>10</v>
      </c>
      <c r="C7">
        <v>500</v>
      </c>
      <c r="D7" s="3">
        <v>0.6</v>
      </c>
      <c r="E7">
        <v>109.8843943</v>
      </c>
      <c r="F7">
        <v>1</v>
      </c>
      <c r="G7">
        <v>21971.163850000001</v>
      </c>
      <c r="H7">
        <v>5113.8903550000005</v>
      </c>
      <c r="I7">
        <v>3000</v>
      </c>
      <c r="J7">
        <v>2113.890355</v>
      </c>
      <c r="K7" s="3">
        <v>0.58663752899999999</v>
      </c>
      <c r="L7">
        <v>19.237402800000002</v>
      </c>
      <c r="M7">
        <v>6979.8693489999996</v>
      </c>
      <c r="N7">
        <v>5447.2078899999997</v>
      </c>
      <c r="O7">
        <v>2605.589324</v>
      </c>
      <c r="P7">
        <v>635.74997919999998</v>
      </c>
      <c r="Q7">
        <v>1188.8569500000001</v>
      </c>
      <c r="R7">
        <v>6</v>
      </c>
      <c r="S7" s="3">
        <v>0.78323873600000005</v>
      </c>
      <c r="T7">
        <v>8</v>
      </c>
      <c r="U7" s="3">
        <v>7.0050850000000003E-3</v>
      </c>
      <c r="V7" s="3" t="str">
        <f t="shared" si="0"/>
        <v/>
      </c>
    </row>
    <row r="8" spans="1:22" x14ac:dyDescent="0.35">
      <c r="A8">
        <v>1</v>
      </c>
      <c r="B8">
        <v>10</v>
      </c>
      <c r="C8">
        <v>500</v>
      </c>
      <c r="D8" s="3">
        <v>0.8</v>
      </c>
      <c r="E8">
        <v>41.206647859999997</v>
      </c>
      <c r="F8">
        <v>1</v>
      </c>
      <c r="G8">
        <v>20613.272519999999</v>
      </c>
      <c r="H8">
        <v>3818.4841710000001</v>
      </c>
      <c r="I8">
        <v>3000</v>
      </c>
      <c r="J8">
        <v>818.48417110000003</v>
      </c>
      <c r="K8" s="3">
        <v>0.78565207199999998</v>
      </c>
      <c r="L8">
        <v>19.862915659999999</v>
      </c>
      <c r="M8">
        <v>6964.0209729999997</v>
      </c>
      <c r="N8">
        <v>5390.2198449999996</v>
      </c>
      <c r="O8">
        <v>2613.5242079999998</v>
      </c>
      <c r="P8">
        <v>635.74997919999998</v>
      </c>
      <c r="Q8">
        <v>1191.273342</v>
      </c>
      <c r="R8">
        <v>6</v>
      </c>
      <c r="S8" s="3">
        <v>0.77504458499999995</v>
      </c>
      <c r="T8">
        <v>20</v>
      </c>
      <c r="U8" s="3">
        <v>3.5841649999999998E-3</v>
      </c>
      <c r="V8" s="3" t="str">
        <f t="shared" si="0"/>
        <v/>
      </c>
    </row>
    <row r="9" spans="1:22" x14ac:dyDescent="0.35">
      <c r="A9">
        <v>1</v>
      </c>
      <c r="B9">
        <v>10</v>
      </c>
      <c r="C9">
        <v>500</v>
      </c>
      <c r="D9" s="3">
        <v>0.4</v>
      </c>
      <c r="E9">
        <v>247.2398871</v>
      </c>
      <c r="F9">
        <v>3</v>
      </c>
      <c r="G9">
        <v>36518.228560000003</v>
      </c>
      <c r="H9">
        <v>11046.76892</v>
      </c>
      <c r="I9">
        <v>3500</v>
      </c>
      <c r="J9">
        <v>7546.7689179999998</v>
      </c>
      <c r="K9" s="3">
        <v>0.31683472600000001</v>
      </c>
      <c r="L9">
        <v>30.524075239999998</v>
      </c>
      <c r="M9">
        <v>11920.068020000001</v>
      </c>
      <c r="N9">
        <v>6059.9707950000002</v>
      </c>
      <c r="O9">
        <v>5570.5029860000004</v>
      </c>
      <c r="P9">
        <v>635.74997919999998</v>
      </c>
      <c r="Q9">
        <v>1285.1678649999999</v>
      </c>
      <c r="R9">
        <v>7</v>
      </c>
      <c r="S9" s="3">
        <v>0.87134619499999999</v>
      </c>
      <c r="T9">
        <v>22</v>
      </c>
      <c r="U9" s="3">
        <v>7.1054969999999997E-3</v>
      </c>
      <c r="V9" s="3">
        <f t="shared" si="0"/>
        <v>0.25176808662860367</v>
      </c>
    </row>
    <row r="10" spans="1:22" x14ac:dyDescent="0.35">
      <c r="A10">
        <v>1</v>
      </c>
      <c r="B10">
        <v>10</v>
      </c>
      <c r="C10">
        <v>500</v>
      </c>
      <c r="D10" s="3">
        <v>0.8</v>
      </c>
      <c r="E10">
        <v>41.206647859999997</v>
      </c>
      <c r="F10">
        <v>3</v>
      </c>
      <c r="G10">
        <v>29823.621429999999</v>
      </c>
      <c r="H10">
        <v>4846.2747509999999</v>
      </c>
      <c r="I10">
        <v>3500</v>
      </c>
      <c r="J10">
        <v>1346.2747509999999</v>
      </c>
      <c r="K10" s="3">
        <v>0.72220420399999996</v>
      </c>
      <c r="L10">
        <v>32.671299930000004</v>
      </c>
      <c r="M10">
        <v>11392.822679999999</v>
      </c>
      <c r="N10">
        <v>6067.2774440000003</v>
      </c>
      <c r="O10">
        <v>5591.8430060000001</v>
      </c>
      <c r="P10">
        <v>635.74997919999998</v>
      </c>
      <c r="Q10">
        <v>1289.6535710000001</v>
      </c>
      <c r="R10">
        <v>7</v>
      </c>
      <c r="S10" s="3">
        <v>0.87239679699999995</v>
      </c>
      <c r="T10">
        <v>33</v>
      </c>
      <c r="U10" s="3">
        <v>9.6631890000000008E-3</v>
      </c>
      <c r="V10" s="3">
        <f t="shared" si="0"/>
        <v>0.27178829093852441</v>
      </c>
    </row>
    <row r="11" spans="1:22" x14ac:dyDescent="0.35">
      <c r="A11">
        <v>1</v>
      </c>
      <c r="B11">
        <v>10</v>
      </c>
      <c r="C11">
        <v>500</v>
      </c>
      <c r="D11" s="3">
        <v>0.6</v>
      </c>
      <c r="E11">
        <v>109.8843943</v>
      </c>
      <c r="F11">
        <v>3</v>
      </c>
      <c r="G11">
        <v>32165.693080000001</v>
      </c>
      <c r="H11">
        <v>7152.7297930000004</v>
      </c>
      <c r="I11">
        <v>3500</v>
      </c>
      <c r="J11">
        <v>3652.729793</v>
      </c>
      <c r="K11" s="3">
        <v>0.48932367100000002</v>
      </c>
      <c r="L11">
        <v>33.241570080000002</v>
      </c>
      <c r="M11">
        <v>11531.426670000001</v>
      </c>
      <c r="N11">
        <v>5976.4735540000001</v>
      </c>
      <c r="O11">
        <v>5580.377418</v>
      </c>
      <c r="P11">
        <v>635.74997919999998</v>
      </c>
      <c r="Q11">
        <v>1288.9356660000001</v>
      </c>
      <c r="R11">
        <v>7</v>
      </c>
      <c r="S11" s="3">
        <v>0.859340361</v>
      </c>
      <c r="T11">
        <v>27</v>
      </c>
      <c r="U11" s="3">
        <v>9.8991259999999994E-3</v>
      </c>
      <c r="V11" s="3">
        <f t="shared" si="0"/>
        <v>0.26214919868367703</v>
      </c>
    </row>
    <row r="12" spans="1:22" x14ac:dyDescent="0.35">
      <c r="A12">
        <v>1</v>
      </c>
      <c r="B12">
        <v>40</v>
      </c>
      <c r="C12">
        <v>500</v>
      </c>
      <c r="D12" s="3">
        <v>0.4</v>
      </c>
      <c r="E12">
        <v>241.6254323</v>
      </c>
      <c r="F12">
        <v>1</v>
      </c>
      <c r="G12">
        <v>23697.72421</v>
      </c>
      <c r="H12">
        <v>5513.47271</v>
      </c>
      <c r="I12">
        <v>2000</v>
      </c>
      <c r="J12">
        <v>3513.47271</v>
      </c>
      <c r="K12" s="3">
        <v>0.36274778299999999</v>
      </c>
      <c r="L12">
        <v>14.540988820000001</v>
      </c>
      <c r="M12">
        <v>7427.4853460000004</v>
      </c>
      <c r="N12">
        <v>7043.6109159999996</v>
      </c>
      <c r="O12">
        <v>2121.6009960000001</v>
      </c>
      <c r="P12">
        <v>635.74997919999998</v>
      </c>
      <c r="Q12">
        <v>955.80425960000002</v>
      </c>
      <c r="R12">
        <v>4</v>
      </c>
      <c r="S12" s="3">
        <v>0.62055247599999996</v>
      </c>
      <c r="T12">
        <v>57</v>
      </c>
      <c r="U12" s="3">
        <v>5.2671690000000004E-3</v>
      </c>
      <c r="V12" s="3" t="str">
        <f t="shared" si="0"/>
        <v/>
      </c>
    </row>
    <row r="13" spans="1:22" x14ac:dyDescent="0.35">
      <c r="A13">
        <v>1</v>
      </c>
      <c r="B13">
        <v>40</v>
      </c>
      <c r="C13">
        <v>500</v>
      </c>
      <c r="D13" s="3">
        <v>0.4</v>
      </c>
      <c r="E13">
        <v>241.6254323</v>
      </c>
      <c r="F13">
        <v>2</v>
      </c>
      <c r="G13">
        <v>23341.153010000002</v>
      </c>
      <c r="H13">
        <v>6216.2027109999999</v>
      </c>
      <c r="I13">
        <v>2500</v>
      </c>
      <c r="J13">
        <v>3716.2027109999999</v>
      </c>
      <c r="K13" s="3">
        <v>0.40217478699999998</v>
      </c>
      <c r="L13">
        <v>15.38001474</v>
      </c>
      <c r="M13">
        <v>6630.5292060000002</v>
      </c>
      <c r="N13">
        <v>6433.0575959999996</v>
      </c>
      <c r="O13">
        <v>2334.9811009999999</v>
      </c>
      <c r="P13">
        <v>635.74997919999998</v>
      </c>
      <c r="Q13">
        <v>1090.6324119999999</v>
      </c>
      <c r="R13">
        <v>5</v>
      </c>
      <c r="S13" s="3">
        <v>0.56676183099999999</v>
      </c>
      <c r="T13">
        <v>22</v>
      </c>
      <c r="U13" s="3">
        <v>3.5818199999999999E-3</v>
      </c>
      <c r="V13" s="3" t="str">
        <f t="shared" si="0"/>
        <v/>
      </c>
    </row>
    <row r="14" spans="1:22" x14ac:dyDescent="0.35">
      <c r="A14">
        <v>1</v>
      </c>
      <c r="B14">
        <v>40</v>
      </c>
      <c r="C14">
        <v>500</v>
      </c>
      <c r="D14" s="3">
        <v>0.6</v>
      </c>
      <c r="E14">
        <v>107.389081</v>
      </c>
      <c r="F14">
        <v>2</v>
      </c>
      <c r="G14">
        <v>21196.93867</v>
      </c>
      <c r="H14">
        <v>4873.0392169999996</v>
      </c>
      <c r="I14">
        <v>3000</v>
      </c>
      <c r="J14">
        <v>1873.039217</v>
      </c>
      <c r="K14" s="3">
        <v>0.61563223</v>
      </c>
      <c r="L14">
        <v>17.441616960000001</v>
      </c>
      <c r="M14">
        <v>5974.7681830000001</v>
      </c>
      <c r="N14">
        <v>5979.5668599999999</v>
      </c>
      <c r="O14">
        <v>2546.9313470000002</v>
      </c>
      <c r="P14">
        <v>635.74997919999998</v>
      </c>
      <c r="Q14">
        <v>1186.883086</v>
      </c>
      <c r="R14">
        <v>6</v>
      </c>
      <c r="S14" s="3">
        <v>0.52680863099999997</v>
      </c>
      <c r="T14">
        <v>25</v>
      </c>
      <c r="U14" s="3">
        <v>4.5851850000000003E-3</v>
      </c>
      <c r="V14" s="3" t="str">
        <f t="shared" si="0"/>
        <v/>
      </c>
    </row>
    <row r="15" spans="1:22" x14ac:dyDescent="0.35">
      <c r="A15">
        <v>1</v>
      </c>
      <c r="B15">
        <v>40</v>
      </c>
      <c r="C15">
        <v>500</v>
      </c>
      <c r="D15" s="3">
        <v>0.8</v>
      </c>
      <c r="E15">
        <v>40.270905390000003</v>
      </c>
      <c r="F15">
        <v>2</v>
      </c>
      <c r="G15">
        <v>20130.960459999998</v>
      </c>
      <c r="H15">
        <v>3732.9264549999998</v>
      </c>
      <c r="I15">
        <v>3000</v>
      </c>
      <c r="J15">
        <v>732.92645500000003</v>
      </c>
      <c r="K15" s="3">
        <v>0.803659016</v>
      </c>
      <c r="L15">
        <v>18.199900100000001</v>
      </c>
      <c r="M15">
        <v>6004.4797760000001</v>
      </c>
      <c r="N15">
        <v>6013.4462679999997</v>
      </c>
      <c r="O15">
        <v>2552.933489</v>
      </c>
      <c r="P15">
        <v>635.74997919999998</v>
      </c>
      <c r="Q15">
        <v>1191.4244940000001</v>
      </c>
      <c r="R15">
        <v>6</v>
      </c>
      <c r="S15" s="3">
        <v>0.52979345600000005</v>
      </c>
      <c r="T15">
        <v>23</v>
      </c>
      <c r="U15" s="3">
        <v>9.9907529999999998E-3</v>
      </c>
      <c r="V15" s="3" t="str">
        <f t="shared" si="0"/>
        <v/>
      </c>
    </row>
    <row r="16" spans="1:22" x14ac:dyDescent="0.35">
      <c r="A16">
        <v>1</v>
      </c>
      <c r="B16">
        <v>40</v>
      </c>
      <c r="C16">
        <v>500</v>
      </c>
      <c r="D16" s="3">
        <v>0.6</v>
      </c>
      <c r="E16">
        <v>107.389081</v>
      </c>
      <c r="F16">
        <v>1</v>
      </c>
      <c r="G16">
        <v>21572.80442</v>
      </c>
      <c r="H16">
        <v>4964.7401710000004</v>
      </c>
      <c r="I16">
        <v>3000</v>
      </c>
      <c r="J16">
        <v>1964.7401709999999</v>
      </c>
      <c r="K16" s="3">
        <v>0.60426122999999998</v>
      </c>
      <c r="L16">
        <v>18.295530159999998</v>
      </c>
      <c r="M16">
        <v>6043.8501239999996</v>
      </c>
      <c r="N16">
        <v>6126.6841990000003</v>
      </c>
      <c r="O16">
        <v>2613.3171750000001</v>
      </c>
      <c r="P16">
        <v>635.74997919999998</v>
      </c>
      <c r="Q16">
        <v>1188.4627700000001</v>
      </c>
      <c r="R16">
        <v>6</v>
      </c>
      <c r="S16" s="3">
        <v>0.539769885</v>
      </c>
      <c r="T16">
        <v>30</v>
      </c>
      <c r="U16" s="3">
        <v>7.256864E-3</v>
      </c>
      <c r="V16" s="3" t="str">
        <f t="shared" si="0"/>
        <v/>
      </c>
    </row>
    <row r="17" spans="1:22" x14ac:dyDescent="0.35">
      <c r="A17">
        <v>1</v>
      </c>
      <c r="B17">
        <v>40</v>
      </c>
      <c r="C17">
        <v>500</v>
      </c>
      <c r="D17" s="3">
        <v>0.8</v>
      </c>
      <c r="E17">
        <v>40.270905390000003</v>
      </c>
      <c r="F17">
        <v>1</v>
      </c>
      <c r="G17">
        <v>20353.18216</v>
      </c>
      <c r="H17">
        <v>3750.637956</v>
      </c>
      <c r="I17">
        <v>3000</v>
      </c>
      <c r="J17">
        <v>750.6379561</v>
      </c>
      <c r="K17" s="3">
        <v>0.799863926</v>
      </c>
      <c r="L17">
        <v>18.63970896</v>
      </c>
      <c r="M17">
        <v>6045.7331690000001</v>
      </c>
      <c r="N17">
        <v>6131.6196360000004</v>
      </c>
      <c r="O17">
        <v>2603.4396750000001</v>
      </c>
      <c r="P17">
        <v>635.74997919999998</v>
      </c>
      <c r="Q17">
        <v>1186.001747</v>
      </c>
      <c r="R17">
        <v>6</v>
      </c>
      <c r="S17" s="3">
        <v>0.54020470399999998</v>
      </c>
      <c r="T17">
        <v>22</v>
      </c>
      <c r="U17" s="3">
        <v>9.7150780000000003E-3</v>
      </c>
      <c r="V17" s="3" t="str">
        <f t="shared" si="0"/>
        <v/>
      </c>
    </row>
    <row r="18" spans="1:22" x14ac:dyDescent="0.35">
      <c r="A18">
        <v>1</v>
      </c>
      <c r="B18">
        <v>40</v>
      </c>
      <c r="C18">
        <v>500</v>
      </c>
      <c r="D18" s="3">
        <v>0.6</v>
      </c>
      <c r="E18">
        <v>107.389081</v>
      </c>
      <c r="F18">
        <v>3</v>
      </c>
      <c r="G18">
        <v>30121.945889999999</v>
      </c>
      <c r="H18">
        <v>5834.2929279999998</v>
      </c>
      <c r="I18">
        <v>3000</v>
      </c>
      <c r="J18">
        <v>2834.2929279999998</v>
      </c>
      <c r="K18" s="3">
        <v>0.51420112699999998</v>
      </c>
      <c r="L18">
        <v>26.392747759999999</v>
      </c>
      <c r="M18">
        <v>9139.6692230000008</v>
      </c>
      <c r="N18">
        <v>8135.6130389999998</v>
      </c>
      <c r="O18">
        <v>5183.8151090000001</v>
      </c>
      <c r="P18">
        <v>635.74997919999998</v>
      </c>
      <c r="Q18">
        <v>1192.805607</v>
      </c>
      <c r="R18">
        <v>6</v>
      </c>
      <c r="S18" s="3">
        <v>0.71675946899999998</v>
      </c>
      <c r="T18">
        <v>30</v>
      </c>
      <c r="U18" s="3">
        <v>8.5290409999999994E-3</v>
      </c>
      <c r="V18" s="3">
        <f t="shared" si="0"/>
        <v>0.29571833465039415</v>
      </c>
    </row>
    <row r="19" spans="1:22" x14ac:dyDescent="0.35">
      <c r="A19">
        <v>1</v>
      </c>
      <c r="B19">
        <v>40</v>
      </c>
      <c r="C19">
        <v>500</v>
      </c>
      <c r="D19" s="3">
        <v>0.4</v>
      </c>
      <c r="E19">
        <v>241.6254323</v>
      </c>
      <c r="F19">
        <v>3</v>
      </c>
      <c r="G19">
        <v>33615.389340000002</v>
      </c>
      <c r="H19">
        <v>9384.8091839999997</v>
      </c>
      <c r="I19">
        <v>3000</v>
      </c>
      <c r="J19">
        <v>6384.8091839999997</v>
      </c>
      <c r="K19" s="3">
        <v>0.31966552999999998</v>
      </c>
      <c r="L19">
        <v>26.42440873</v>
      </c>
      <c r="M19">
        <v>9114.6718130000008</v>
      </c>
      <c r="N19">
        <v>8143.8760339999999</v>
      </c>
      <c r="O19">
        <v>5149.6937799999996</v>
      </c>
      <c r="P19">
        <v>635.74997919999998</v>
      </c>
      <c r="Q19">
        <v>1186.5885479999999</v>
      </c>
      <c r="R19">
        <v>6</v>
      </c>
      <c r="S19" s="3">
        <v>0.717487451</v>
      </c>
      <c r="T19">
        <v>32</v>
      </c>
      <c r="U19" s="3">
        <v>6.1456200000000001E-3</v>
      </c>
      <c r="V19" s="3">
        <f t="shared" si="0"/>
        <v>0.28537007414566007</v>
      </c>
    </row>
    <row r="20" spans="1:22" x14ac:dyDescent="0.35">
      <c r="A20">
        <v>1</v>
      </c>
      <c r="B20">
        <v>40</v>
      </c>
      <c r="C20">
        <v>500</v>
      </c>
      <c r="D20" s="3">
        <v>0.8</v>
      </c>
      <c r="E20">
        <v>40.270905390000003</v>
      </c>
      <c r="F20">
        <v>3</v>
      </c>
      <c r="G20">
        <v>28346.984410000001</v>
      </c>
      <c r="H20">
        <v>4676.6009990000002</v>
      </c>
      <c r="I20">
        <v>3500</v>
      </c>
      <c r="J20">
        <v>1176.600999</v>
      </c>
      <c r="K20" s="3">
        <v>0.74840680199999998</v>
      </c>
      <c r="L20">
        <v>29.217147919999999</v>
      </c>
      <c r="M20">
        <v>8385.4525009999998</v>
      </c>
      <c r="N20">
        <v>7776.1621370000003</v>
      </c>
      <c r="O20">
        <v>5585.2424030000002</v>
      </c>
      <c r="P20">
        <v>635.74997919999998</v>
      </c>
      <c r="Q20">
        <v>1287.776392</v>
      </c>
      <c r="R20">
        <v>7</v>
      </c>
      <c r="S20" s="3">
        <v>0.68509131599999995</v>
      </c>
      <c r="T20">
        <v>52</v>
      </c>
      <c r="U20" s="3">
        <v>9.3198129999999997E-3</v>
      </c>
      <c r="V20" s="3">
        <f t="shared" si="0"/>
        <v>0.29980030264995639</v>
      </c>
    </row>
    <row r="21" spans="1:22" x14ac:dyDescent="0.35">
      <c r="A21">
        <v>1</v>
      </c>
      <c r="B21">
        <v>70</v>
      </c>
      <c r="C21">
        <v>500</v>
      </c>
      <c r="D21" s="3">
        <v>0.4</v>
      </c>
      <c r="E21">
        <v>236.7622872</v>
      </c>
      <c r="F21">
        <v>1</v>
      </c>
      <c r="G21">
        <v>23555.225279999999</v>
      </c>
      <c r="H21">
        <v>5317.2894759999999</v>
      </c>
      <c r="I21">
        <v>2000</v>
      </c>
      <c r="J21">
        <v>3317.2894759999999</v>
      </c>
      <c r="K21" s="3">
        <v>0.37613148699999999</v>
      </c>
      <c r="L21">
        <v>14.01105521</v>
      </c>
      <c r="M21">
        <v>7234.6008199999997</v>
      </c>
      <c r="N21">
        <v>7285.5852519999999</v>
      </c>
      <c r="O21">
        <v>2125.1244270000002</v>
      </c>
      <c r="P21">
        <v>635.74997919999998</v>
      </c>
      <c r="Q21">
        <v>956.87532290000001</v>
      </c>
      <c r="R21">
        <v>4</v>
      </c>
      <c r="S21" s="3">
        <v>0.47749193899999998</v>
      </c>
      <c r="T21">
        <v>47</v>
      </c>
      <c r="U21" s="3">
        <v>4.1655219999999996E-3</v>
      </c>
      <c r="V21" s="3" t="str">
        <f t="shared" si="0"/>
        <v/>
      </c>
    </row>
    <row r="22" spans="1:22" x14ac:dyDescent="0.35">
      <c r="A22">
        <v>1</v>
      </c>
      <c r="B22">
        <v>70</v>
      </c>
      <c r="C22">
        <v>500</v>
      </c>
      <c r="D22" s="3">
        <v>0.4</v>
      </c>
      <c r="E22">
        <v>236.7622872</v>
      </c>
      <c r="F22">
        <v>2</v>
      </c>
      <c r="G22">
        <v>23223.140889999999</v>
      </c>
      <c r="H22">
        <v>6124.3931490000004</v>
      </c>
      <c r="I22">
        <v>2500</v>
      </c>
      <c r="J22">
        <v>3624.393149</v>
      </c>
      <c r="K22" s="3">
        <v>0.40820370900000003</v>
      </c>
      <c r="L22">
        <v>15.308152290000001</v>
      </c>
      <c r="M22">
        <v>6488.581948</v>
      </c>
      <c r="N22">
        <v>6547.3531940000003</v>
      </c>
      <c r="O22">
        <v>2336.243837</v>
      </c>
      <c r="P22">
        <v>635.74997919999998</v>
      </c>
      <c r="Q22">
        <v>1090.8187840000001</v>
      </c>
      <c r="R22">
        <v>5</v>
      </c>
      <c r="S22" s="3">
        <v>0.42910874799999998</v>
      </c>
      <c r="T22">
        <v>28</v>
      </c>
      <c r="U22" s="3">
        <v>3.7772029999999998E-3</v>
      </c>
      <c r="V22" s="3" t="str">
        <f t="shared" si="0"/>
        <v/>
      </c>
    </row>
    <row r="23" spans="1:22" x14ac:dyDescent="0.35">
      <c r="A23">
        <v>1</v>
      </c>
      <c r="B23">
        <v>70</v>
      </c>
      <c r="C23">
        <v>500</v>
      </c>
      <c r="D23" s="3">
        <v>0.6</v>
      </c>
      <c r="E23">
        <v>105.2276832</v>
      </c>
      <c r="F23">
        <v>1</v>
      </c>
      <c r="G23">
        <v>21534.28962</v>
      </c>
      <c r="H23">
        <v>4195.5375960000001</v>
      </c>
      <c r="I23">
        <v>2500</v>
      </c>
      <c r="J23">
        <v>1695.5375959999999</v>
      </c>
      <c r="K23" s="3">
        <v>0.59587119499999996</v>
      </c>
      <c r="L23">
        <v>16.113037420000001</v>
      </c>
      <c r="M23">
        <v>6573.2097320000003</v>
      </c>
      <c r="N23">
        <v>6638.6611560000001</v>
      </c>
      <c r="O23">
        <v>2401.2240339999998</v>
      </c>
      <c r="P23">
        <v>635.74997919999998</v>
      </c>
      <c r="Q23">
        <v>1089.9071240000001</v>
      </c>
      <c r="R23">
        <v>5</v>
      </c>
      <c r="S23" s="3">
        <v>0.435093006</v>
      </c>
      <c r="T23">
        <v>29</v>
      </c>
      <c r="U23" s="3">
        <v>9.9560280000000004E-3</v>
      </c>
      <c r="V23" s="3" t="str">
        <f t="shared" si="0"/>
        <v/>
      </c>
    </row>
    <row r="24" spans="1:22" x14ac:dyDescent="0.35">
      <c r="A24">
        <v>1</v>
      </c>
      <c r="B24">
        <v>70</v>
      </c>
      <c r="C24">
        <v>500</v>
      </c>
      <c r="D24" s="3">
        <v>0.6</v>
      </c>
      <c r="E24">
        <v>105.2276832</v>
      </c>
      <c r="F24">
        <v>2</v>
      </c>
      <c r="G24">
        <v>21285.241890000001</v>
      </c>
      <c r="H24">
        <v>4901.7803599999997</v>
      </c>
      <c r="I24">
        <v>3000</v>
      </c>
      <c r="J24">
        <v>1901.78036</v>
      </c>
      <c r="K24" s="3">
        <v>0.61202252599999996</v>
      </c>
      <c r="L24">
        <v>18.0730042</v>
      </c>
      <c r="M24">
        <v>5959.4906609999998</v>
      </c>
      <c r="N24">
        <v>6038.1961540000002</v>
      </c>
      <c r="O24">
        <v>2559.5502590000001</v>
      </c>
      <c r="P24">
        <v>635.74997919999998</v>
      </c>
      <c r="Q24">
        <v>1190.474479</v>
      </c>
      <c r="R24">
        <v>6</v>
      </c>
      <c r="S24" s="3">
        <v>0.39573896800000002</v>
      </c>
      <c r="T24">
        <v>22</v>
      </c>
      <c r="U24" s="3">
        <v>9.9971950000000004E-3</v>
      </c>
      <c r="V24" s="3" t="str">
        <f t="shared" si="0"/>
        <v/>
      </c>
    </row>
    <row r="25" spans="1:22" x14ac:dyDescent="0.35">
      <c r="A25">
        <v>1</v>
      </c>
      <c r="B25">
        <v>70</v>
      </c>
      <c r="C25">
        <v>500</v>
      </c>
      <c r="D25" s="3">
        <v>0.8</v>
      </c>
      <c r="E25">
        <v>39.4603812</v>
      </c>
      <c r="F25">
        <v>2</v>
      </c>
      <c r="G25">
        <v>19983.665290000001</v>
      </c>
      <c r="H25">
        <v>3732.5829600000002</v>
      </c>
      <c r="I25">
        <v>3000</v>
      </c>
      <c r="J25">
        <v>732.58295969999995</v>
      </c>
      <c r="K25" s="3">
        <v>0.80373297300000002</v>
      </c>
      <c r="L25">
        <v>18.565024910000002</v>
      </c>
      <c r="M25">
        <v>5891.4141250000002</v>
      </c>
      <c r="N25">
        <v>5982.4468500000003</v>
      </c>
      <c r="O25">
        <v>2552.614716</v>
      </c>
      <c r="P25">
        <v>635.74997919999998</v>
      </c>
      <c r="Q25">
        <v>1188.856659</v>
      </c>
      <c r="R25">
        <v>6</v>
      </c>
      <c r="S25" s="3">
        <v>0.392085199</v>
      </c>
      <c r="T25">
        <v>19</v>
      </c>
      <c r="U25" s="3">
        <v>9.7777709999999993E-3</v>
      </c>
      <c r="V25" s="3" t="str">
        <f t="shared" si="0"/>
        <v/>
      </c>
    </row>
    <row r="26" spans="1:22" x14ac:dyDescent="0.35">
      <c r="A26">
        <v>1</v>
      </c>
      <c r="B26">
        <v>70</v>
      </c>
      <c r="C26">
        <v>500</v>
      </c>
      <c r="D26" s="3">
        <v>0.8</v>
      </c>
      <c r="E26">
        <v>39.4603812</v>
      </c>
      <c r="F26">
        <v>1</v>
      </c>
      <c r="G26">
        <v>20292.69238</v>
      </c>
      <c r="H26">
        <v>3747.7189539999999</v>
      </c>
      <c r="I26">
        <v>3000</v>
      </c>
      <c r="J26">
        <v>747.71895370000004</v>
      </c>
      <c r="K26" s="3">
        <v>0.80048691900000002</v>
      </c>
      <c r="L26">
        <v>18.948599359999999</v>
      </c>
      <c r="M26">
        <v>6000.9714160000003</v>
      </c>
      <c r="N26">
        <v>6093.9732729999996</v>
      </c>
      <c r="O26">
        <v>2621.4455429999998</v>
      </c>
      <c r="P26">
        <v>635.74997919999998</v>
      </c>
      <c r="Q26">
        <v>1192.833214</v>
      </c>
      <c r="R26">
        <v>6</v>
      </c>
      <c r="S26" s="3">
        <v>0.39939455899999998</v>
      </c>
      <c r="T26">
        <v>28</v>
      </c>
      <c r="U26" s="3">
        <v>5.4692889999999996E-3</v>
      </c>
      <c r="V26" s="3" t="str">
        <f t="shared" si="0"/>
        <v/>
      </c>
    </row>
    <row r="27" spans="1:22" x14ac:dyDescent="0.35">
      <c r="A27">
        <v>1</v>
      </c>
      <c r="B27">
        <v>70</v>
      </c>
      <c r="C27">
        <v>500</v>
      </c>
      <c r="D27" s="3">
        <v>0.4</v>
      </c>
      <c r="E27">
        <v>236.7622872</v>
      </c>
      <c r="F27">
        <v>3</v>
      </c>
      <c r="G27">
        <v>33111.635430000002</v>
      </c>
      <c r="H27">
        <v>7939.7569039999998</v>
      </c>
      <c r="I27">
        <v>2500</v>
      </c>
      <c r="J27">
        <v>5439.7569039999998</v>
      </c>
      <c r="K27" s="3">
        <v>0.31487110099999999</v>
      </c>
      <c r="L27">
        <v>22.97560549</v>
      </c>
      <c r="M27">
        <v>9512.3771049999996</v>
      </c>
      <c r="N27">
        <v>9217.2210460000006</v>
      </c>
      <c r="O27">
        <v>4719.1320180000002</v>
      </c>
      <c r="P27">
        <v>635.74997919999998</v>
      </c>
      <c r="Q27">
        <v>1087.398377</v>
      </c>
      <c r="R27">
        <v>5</v>
      </c>
      <c r="S27" s="3">
        <v>0.60408993799999999</v>
      </c>
      <c r="T27">
        <v>91</v>
      </c>
      <c r="U27" s="3">
        <v>4.7635209999999997E-3</v>
      </c>
      <c r="V27" s="3">
        <f t="shared" si="0"/>
        <v>0.29215921501689324</v>
      </c>
    </row>
    <row r="28" spans="1:22" x14ac:dyDescent="0.35">
      <c r="A28">
        <v>1</v>
      </c>
      <c r="B28">
        <v>70</v>
      </c>
      <c r="C28">
        <v>500</v>
      </c>
      <c r="D28" s="3">
        <v>0.6</v>
      </c>
      <c r="E28">
        <v>105.2276832</v>
      </c>
      <c r="F28">
        <v>3</v>
      </c>
      <c r="G28">
        <v>29866.753290000001</v>
      </c>
      <c r="H28">
        <v>5722.6662489999999</v>
      </c>
      <c r="I28">
        <v>3000</v>
      </c>
      <c r="J28">
        <v>2722.6662489999999</v>
      </c>
      <c r="K28" s="3">
        <v>0.52423116599999997</v>
      </c>
      <c r="L28">
        <v>25.874049169999999</v>
      </c>
      <c r="M28">
        <v>8564.0517839999993</v>
      </c>
      <c r="N28">
        <v>8621.2394769999992</v>
      </c>
      <c r="O28">
        <v>5138.8781349999999</v>
      </c>
      <c r="P28">
        <v>635.74997919999998</v>
      </c>
      <c r="Q28">
        <v>1184.167672</v>
      </c>
      <c r="R28">
        <v>6</v>
      </c>
      <c r="S28" s="3">
        <v>0.56502974100000003</v>
      </c>
      <c r="T28">
        <v>40</v>
      </c>
      <c r="U28" s="3">
        <v>5.688144E-3</v>
      </c>
      <c r="V28" s="3">
        <f t="shared" si="0"/>
        <v>0.30249696255959807</v>
      </c>
    </row>
    <row r="29" spans="1:22" x14ac:dyDescent="0.35">
      <c r="A29">
        <v>1</v>
      </c>
      <c r="B29">
        <v>70</v>
      </c>
      <c r="C29">
        <v>500</v>
      </c>
      <c r="D29" s="3">
        <v>0.8</v>
      </c>
      <c r="E29">
        <v>39.4603812</v>
      </c>
      <c r="F29">
        <v>3</v>
      </c>
      <c r="G29">
        <v>28176.38191</v>
      </c>
      <c r="H29">
        <v>4021.2864180000001</v>
      </c>
      <c r="I29">
        <v>3000</v>
      </c>
      <c r="J29">
        <v>1021.286418</v>
      </c>
      <c r="K29" s="3">
        <v>0.74602992400000001</v>
      </c>
      <c r="L29">
        <v>25.881311499999999</v>
      </c>
      <c r="M29">
        <v>8538.8475460000009</v>
      </c>
      <c r="N29">
        <v>8617.2139989999996</v>
      </c>
      <c r="O29">
        <v>5171.1374420000002</v>
      </c>
      <c r="P29">
        <v>635.74997919999998</v>
      </c>
      <c r="Q29">
        <v>1192.146522</v>
      </c>
      <c r="R29">
        <v>6</v>
      </c>
      <c r="S29" s="3">
        <v>0.56476591499999995</v>
      </c>
      <c r="T29">
        <v>47</v>
      </c>
      <c r="U29" s="3">
        <v>9.585026E-3</v>
      </c>
      <c r="V29" s="3">
        <f t="shared" si="0"/>
        <v>0.30042378357893845</v>
      </c>
    </row>
    <row r="30" spans="1:22" x14ac:dyDescent="0.35">
      <c r="A30">
        <v>1</v>
      </c>
      <c r="B30">
        <v>100</v>
      </c>
      <c r="C30">
        <v>500</v>
      </c>
      <c r="D30" s="80">
        <v>0.4</v>
      </c>
      <c r="E30">
        <v>236.9292734</v>
      </c>
      <c r="F30">
        <v>1</v>
      </c>
      <c r="G30">
        <v>23685.447609999999</v>
      </c>
      <c r="H30">
        <v>5745.8021099999996</v>
      </c>
      <c r="I30">
        <v>2500</v>
      </c>
      <c r="J30">
        <v>3245.8021100000001</v>
      </c>
      <c r="K30" s="80">
        <v>0.43510026099999999</v>
      </c>
      <c r="L30">
        <v>13.699455800000001</v>
      </c>
      <c r="M30">
        <v>6882.787284</v>
      </c>
      <c r="N30">
        <v>6922.6474189999999</v>
      </c>
      <c r="O30">
        <v>2407.6480259999998</v>
      </c>
      <c r="P30">
        <v>635.74997919999998</v>
      </c>
      <c r="Q30">
        <v>1090.8127959999999</v>
      </c>
      <c r="R30">
        <v>5</v>
      </c>
      <c r="S30" s="80">
        <v>0.25958674799999998</v>
      </c>
      <c r="T30">
        <v>5</v>
      </c>
      <c r="U30" s="80">
        <v>8.6980970000000001E-3</v>
      </c>
      <c r="V30" s="80" t="str">
        <f t="shared" si="0"/>
        <v/>
      </c>
    </row>
    <row r="31" spans="1:22" x14ac:dyDescent="0.35">
      <c r="A31">
        <v>1</v>
      </c>
      <c r="B31">
        <v>100</v>
      </c>
      <c r="C31">
        <v>500</v>
      </c>
      <c r="D31" s="80">
        <v>0.4</v>
      </c>
      <c r="E31">
        <v>236.9292734</v>
      </c>
      <c r="F31">
        <v>2</v>
      </c>
      <c r="G31">
        <v>23333.83655</v>
      </c>
      <c r="H31">
        <v>5873.8874420000002</v>
      </c>
      <c r="I31">
        <v>2500</v>
      </c>
      <c r="J31">
        <v>3373.8874420000002</v>
      </c>
      <c r="K31" s="80">
        <v>0.425612514</v>
      </c>
      <c r="L31">
        <v>14.24006157</v>
      </c>
      <c r="M31">
        <v>6678.0406560000001</v>
      </c>
      <c r="N31">
        <v>6724.1805940000004</v>
      </c>
      <c r="O31">
        <v>2332.5581160000002</v>
      </c>
      <c r="P31">
        <v>635.74997919999998</v>
      </c>
      <c r="Q31">
        <v>1089.4197670000001</v>
      </c>
      <c r="R31">
        <v>5</v>
      </c>
      <c r="S31" s="80">
        <v>0.25214460100000002</v>
      </c>
      <c r="T31">
        <v>27</v>
      </c>
      <c r="U31" s="80">
        <v>8.8484700000000006E-3</v>
      </c>
      <c r="V31" s="80" t="str">
        <f t="shared" si="0"/>
        <v/>
      </c>
    </row>
    <row r="32" spans="1:22" x14ac:dyDescent="0.35">
      <c r="A32">
        <v>1</v>
      </c>
      <c r="B32">
        <v>100</v>
      </c>
      <c r="C32">
        <v>500</v>
      </c>
      <c r="D32" s="80">
        <v>0.6</v>
      </c>
      <c r="E32">
        <v>105.3018993</v>
      </c>
      <c r="F32">
        <v>2</v>
      </c>
      <c r="G32">
        <v>21263.13118</v>
      </c>
      <c r="H32">
        <v>4128.149754</v>
      </c>
      <c r="I32">
        <v>2500</v>
      </c>
      <c r="J32">
        <v>1628.149754</v>
      </c>
      <c r="K32" s="80">
        <v>0.60559818499999996</v>
      </c>
      <c r="L32">
        <v>15.46173207</v>
      </c>
      <c r="M32">
        <v>6504.8066440000002</v>
      </c>
      <c r="N32">
        <v>6566.1602839999996</v>
      </c>
      <c r="O32">
        <v>2337.0637609999999</v>
      </c>
      <c r="P32">
        <v>635.74997919999998</v>
      </c>
      <c r="Q32">
        <v>1091.200754</v>
      </c>
      <c r="R32">
        <v>5</v>
      </c>
      <c r="S32" s="80">
        <v>0.24621912600000001</v>
      </c>
      <c r="T32">
        <v>25</v>
      </c>
      <c r="U32" s="80">
        <v>8.5353670000000003E-3</v>
      </c>
      <c r="V32" s="80" t="str">
        <f t="shared" si="0"/>
        <v/>
      </c>
    </row>
    <row r="33" spans="1:22" x14ac:dyDescent="0.35">
      <c r="A33">
        <v>1</v>
      </c>
      <c r="B33">
        <v>100</v>
      </c>
      <c r="C33">
        <v>500</v>
      </c>
      <c r="D33" s="80">
        <v>0.6</v>
      </c>
      <c r="E33">
        <v>105.3018993</v>
      </c>
      <c r="F33">
        <v>1</v>
      </c>
      <c r="G33">
        <v>21510.512849999999</v>
      </c>
      <c r="H33">
        <v>4269.5203629999996</v>
      </c>
      <c r="I33">
        <v>2500</v>
      </c>
      <c r="J33">
        <v>1769.5203630000001</v>
      </c>
      <c r="K33" s="80">
        <v>0.58554586600000003</v>
      </c>
      <c r="L33">
        <v>16.804258749999999</v>
      </c>
      <c r="M33">
        <v>6517.6285630000002</v>
      </c>
      <c r="N33">
        <v>6590.7158440000003</v>
      </c>
      <c r="O33">
        <v>2406.5641369999998</v>
      </c>
      <c r="P33">
        <v>635.74997919999998</v>
      </c>
      <c r="Q33">
        <v>1090.3339619999999</v>
      </c>
      <c r="R33">
        <v>5</v>
      </c>
      <c r="S33" s="80">
        <v>0.24713991499999999</v>
      </c>
      <c r="T33">
        <v>28</v>
      </c>
      <c r="U33" s="80">
        <v>6.4061400000000003E-3</v>
      </c>
      <c r="V33" s="80" t="str">
        <f t="shared" si="0"/>
        <v/>
      </c>
    </row>
    <row r="34" spans="1:22" x14ac:dyDescent="0.35">
      <c r="A34">
        <v>1</v>
      </c>
      <c r="B34">
        <v>100</v>
      </c>
      <c r="C34">
        <v>500</v>
      </c>
      <c r="D34" s="80">
        <v>0.8</v>
      </c>
      <c r="E34">
        <v>39.488212240000003</v>
      </c>
      <c r="F34">
        <v>2</v>
      </c>
      <c r="G34">
        <v>20097.645189999999</v>
      </c>
      <c r="H34">
        <v>3717.558595</v>
      </c>
      <c r="I34">
        <v>3000</v>
      </c>
      <c r="J34">
        <v>717.55859450000003</v>
      </c>
      <c r="K34" s="80">
        <v>0.80698122800000005</v>
      </c>
      <c r="L34">
        <v>18.171463169999999</v>
      </c>
      <c r="M34">
        <v>5968.2519169999996</v>
      </c>
      <c r="N34">
        <v>6056.0605999999998</v>
      </c>
      <c r="O34">
        <v>2536.721583</v>
      </c>
      <c r="P34">
        <v>635.74997919999998</v>
      </c>
      <c r="Q34">
        <v>1183.3025150000001</v>
      </c>
      <c r="R34">
        <v>6</v>
      </c>
      <c r="S34" s="80">
        <v>0.22709131099999999</v>
      </c>
      <c r="T34">
        <v>26</v>
      </c>
      <c r="U34" s="80">
        <v>9.900374E-3</v>
      </c>
      <c r="V34" s="80" t="str">
        <f t="shared" si="0"/>
        <v/>
      </c>
    </row>
    <row r="35" spans="1:22" x14ac:dyDescent="0.35">
      <c r="A35">
        <v>1</v>
      </c>
      <c r="B35">
        <v>100</v>
      </c>
      <c r="C35">
        <v>500</v>
      </c>
      <c r="D35" s="80">
        <v>0.8</v>
      </c>
      <c r="E35">
        <v>39.488212240000003</v>
      </c>
      <c r="F35">
        <v>1</v>
      </c>
      <c r="G35">
        <v>20255.9126</v>
      </c>
      <c r="H35">
        <v>3748.805382</v>
      </c>
      <c r="I35">
        <v>3000</v>
      </c>
      <c r="J35">
        <v>748.80538230000002</v>
      </c>
      <c r="K35" s="80">
        <v>0.80025493299999995</v>
      </c>
      <c r="L35">
        <v>18.962757230000001</v>
      </c>
      <c r="M35">
        <v>5984.9101010000004</v>
      </c>
      <c r="N35">
        <v>6077.911959</v>
      </c>
      <c r="O35">
        <v>2616.7874449999999</v>
      </c>
      <c r="P35">
        <v>635.74997919999998</v>
      </c>
      <c r="Q35">
        <v>1191.747738</v>
      </c>
      <c r="R35">
        <v>6</v>
      </c>
      <c r="S35" s="80">
        <v>0.227910697</v>
      </c>
      <c r="T35">
        <v>25</v>
      </c>
      <c r="U35" s="80">
        <v>5.3842079999999997E-3</v>
      </c>
      <c r="V35" s="80" t="str">
        <f t="shared" si="0"/>
        <v/>
      </c>
    </row>
    <row r="36" spans="1:22" x14ac:dyDescent="0.35">
      <c r="A36">
        <v>1</v>
      </c>
      <c r="B36">
        <v>100</v>
      </c>
      <c r="C36">
        <v>500</v>
      </c>
      <c r="D36" s="80">
        <v>0.4</v>
      </c>
      <c r="E36">
        <v>236.9292734</v>
      </c>
      <c r="F36">
        <v>3</v>
      </c>
      <c r="G36">
        <v>33063.581160000002</v>
      </c>
      <c r="H36">
        <v>8026.716238</v>
      </c>
      <c r="I36">
        <v>2500</v>
      </c>
      <c r="J36">
        <v>5526.716238</v>
      </c>
      <c r="K36" s="80">
        <v>0.311459871</v>
      </c>
      <c r="L36">
        <v>23.326438970000002</v>
      </c>
      <c r="M36">
        <v>9237.1128779999999</v>
      </c>
      <c r="N36">
        <v>9336.5197900000003</v>
      </c>
      <c r="O36">
        <v>4736.8513650000004</v>
      </c>
      <c r="P36">
        <v>635.74997919999998</v>
      </c>
      <c r="Q36">
        <v>1090.6309120000001</v>
      </c>
      <c r="R36">
        <v>5</v>
      </c>
      <c r="S36" s="80">
        <v>0.35010259300000002</v>
      </c>
      <c r="T36">
        <v>69</v>
      </c>
      <c r="U36" s="80">
        <v>5.9573910000000002E-3</v>
      </c>
      <c r="V36" s="80">
        <f t="shared" si="0"/>
        <v>0.29680807033366785</v>
      </c>
    </row>
    <row r="37" spans="1:22" x14ac:dyDescent="0.35">
      <c r="A37">
        <v>1</v>
      </c>
      <c r="B37">
        <v>100</v>
      </c>
      <c r="C37">
        <v>500</v>
      </c>
      <c r="D37" s="80">
        <v>0.6</v>
      </c>
      <c r="E37">
        <v>105.3018993</v>
      </c>
      <c r="F37">
        <v>3</v>
      </c>
      <c r="G37">
        <v>29884.724200000001</v>
      </c>
      <c r="H37">
        <v>5723.1585670000004</v>
      </c>
      <c r="I37">
        <v>3000</v>
      </c>
      <c r="J37">
        <v>2723.1585669999999</v>
      </c>
      <c r="K37" s="80">
        <v>0.52418607100000003</v>
      </c>
      <c r="L37">
        <v>25.8604886</v>
      </c>
      <c r="M37">
        <v>8533.9396840000009</v>
      </c>
      <c r="N37">
        <v>8649.9073480000006</v>
      </c>
      <c r="O37">
        <v>5154.0217549999998</v>
      </c>
      <c r="P37">
        <v>635.74997919999998</v>
      </c>
      <c r="Q37">
        <v>1187.946872</v>
      </c>
      <c r="R37">
        <v>6</v>
      </c>
      <c r="S37" s="80">
        <v>0.32435586900000002</v>
      </c>
      <c r="T37">
        <v>51</v>
      </c>
      <c r="U37" s="80">
        <v>6.348205E-3</v>
      </c>
      <c r="V37" s="80">
        <f t="shared" si="0"/>
        <v>0.30132854289805516</v>
      </c>
    </row>
    <row r="38" spans="1:22" x14ac:dyDescent="0.35">
      <c r="A38">
        <v>1</v>
      </c>
      <c r="B38">
        <v>100</v>
      </c>
      <c r="C38">
        <v>500</v>
      </c>
      <c r="D38" s="80">
        <v>0.8</v>
      </c>
      <c r="E38">
        <v>39.488212240000003</v>
      </c>
      <c r="F38">
        <v>3</v>
      </c>
      <c r="G38">
        <v>28202.079460000001</v>
      </c>
      <c r="H38">
        <v>4028.4268000000002</v>
      </c>
      <c r="I38">
        <v>3000</v>
      </c>
      <c r="J38">
        <v>1028.4268</v>
      </c>
      <c r="K38" s="80">
        <v>0.74470758699999995</v>
      </c>
      <c r="L38">
        <v>26.043893650000001</v>
      </c>
      <c r="M38">
        <v>8540.9409340000002</v>
      </c>
      <c r="N38">
        <v>8661.8494429999992</v>
      </c>
      <c r="O38">
        <v>5147.4551490000003</v>
      </c>
      <c r="P38">
        <v>635.74997919999998</v>
      </c>
      <c r="Q38">
        <v>1187.657156</v>
      </c>
      <c r="R38">
        <v>6</v>
      </c>
      <c r="S38" s="80">
        <v>0.32480367599999999</v>
      </c>
      <c r="T38">
        <v>60</v>
      </c>
      <c r="U38" s="80">
        <v>9.7765930000000001E-3</v>
      </c>
      <c r="V38" s="80">
        <f t="shared" si="0"/>
        <v>0.30112532811199244</v>
      </c>
    </row>
    <row r="39" spans="1:22" x14ac:dyDescent="0.35">
      <c r="A39">
        <v>1</v>
      </c>
      <c r="B39">
        <v>10</v>
      </c>
      <c r="C39">
        <v>1000</v>
      </c>
      <c r="D39" s="3">
        <v>0.4</v>
      </c>
      <c r="E39">
        <v>421.63492689999998</v>
      </c>
      <c r="F39">
        <v>2</v>
      </c>
      <c r="G39">
        <v>29130.871480000002</v>
      </c>
      <c r="H39">
        <v>8314.4743340000005</v>
      </c>
      <c r="I39">
        <v>4000</v>
      </c>
      <c r="J39">
        <v>4314.4743340000005</v>
      </c>
      <c r="K39" s="3">
        <v>0.48108874200000001</v>
      </c>
      <c r="L39">
        <v>10.232725179999999</v>
      </c>
      <c r="M39">
        <v>10680.02865</v>
      </c>
      <c r="N39">
        <v>6476.5142109999997</v>
      </c>
      <c r="O39">
        <v>2064.301199</v>
      </c>
      <c r="P39">
        <v>635.74997919999998</v>
      </c>
      <c r="Q39">
        <v>959.80310450000002</v>
      </c>
      <c r="R39">
        <v>4</v>
      </c>
      <c r="S39" s="3">
        <v>0.93123980299999998</v>
      </c>
      <c r="T39">
        <v>41</v>
      </c>
      <c r="U39" s="3">
        <v>7.9462319999999993E-3</v>
      </c>
      <c r="V39" s="3" t="str">
        <f t="shared" si="0"/>
        <v/>
      </c>
    </row>
    <row r="40" spans="1:22" x14ac:dyDescent="0.35">
      <c r="A40">
        <v>1</v>
      </c>
      <c r="B40">
        <v>10</v>
      </c>
      <c r="C40">
        <v>1000</v>
      </c>
      <c r="D40" s="3">
        <v>0.4</v>
      </c>
      <c r="E40">
        <v>421.63492689999998</v>
      </c>
      <c r="F40">
        <v>1</v>
      </c>
      <c r="G40">
        <v>29355.063819999999</v>
      </c>
      <c r="H40">
        <v>9179.4023670000006</v>
      </c>
      <c r="I40">
        <v>4000</v>
      </c>
      <c r="J40">
        <v>5179.4023669999997</v>
      </c>
      <c r="K40" s="3">
        <v>0.43575821599999998</v>
      </c>
      <c r="L40">
        <v>12.284092319999999</v>
      </c>
      <c r="M40">
        <v>10126.801170000001</v>
      </c>
      <c r="N40">
        <v>6328.5036840000002</v>
      </c>
      <c r="O40">
        <v>2127.4570610000001</v>
      </c>
      <c r="P40">
        <v>635.74997919999998</v>
      </c>
      <c r="Q40">
        <v>957.14955550000002</v>
      </c>
      <c r="R40">
        <v>4</v>
      </c>
      <c r="S40" s="3">
        <v>0.90995778500000002</v>
      </c>
      <c r="T40">
        <v>43</v>
      </c>
      <c r="U40" s="3">
        <v>4.6439940000000002E-3</v>
      </c>
      <c r="V40" s="3" t="str">
        <f t="shared" si="0"/>
        <v/>
      </c>
    </row>
    <row r="41" spans="1:22" x14ac:dyDescent="0.35">
      <c r="A41">
        <v>1</v>
      </c>
      <c r="B41">
        <v>10</v>
      </c>
      <c r="C41">
        <v>1000</v>
      </c>
      <c r="D41" s="3">
        <v>0.6</v>
      </c>
      <c r="E41">
        <v>187.39330090000001</v>
      </c>
      <c r="F41">
        <v>2</v>
      </c>
      <c r="G41">
        <v>25738.580559999999</v>
      </c>
      <c r="H41">
        <v>6725.0234689999997</v>
      </c>
      <c r="I41">
        <v>4000</v>
      </c>
      <c r="J41">
        <v>2725.0234690000002</v>
      </c>
      <c r="K41" s="3">
        <v>0.59479346300000002</v>
      </c>
      <c r="L41">
        <v>14.541733649999999</v>
      </c>
      <c r="M41">
        <v>9342.7761399999999</v>
      </c>
      <c r="N41">
        <v>6047.8952909999998</v>
      </c>
      <c r="O41">
        <v>2038.457793</v>
      </c>
      <c r="P41">
        <v>635.74997919999998</v>
      </c>
      <c r="Q41">
        <v>948.67788719999999</v>
      </c>
      <c r="R41">
        <v>4</v>
      </c>
      <c r="S41" s="3">
        <v>0.86960989200000005</v>
      </c>
      <c r="T41">
        <v>24</v>
      </c>
      <c r="U41" s="3">
        <v>9.7274779999999995E-3</v>
      </c>
      <c r="V41" s="3" t="str">
        <f t="shared" si="0"/>
        <v/>
      </c>
    </row>
    <row r="42" spans="1:22" x14ac:dyDescent="0.35">
      <c r="A42">
        <v>1</v>
      </c>
      <c r="B42">
        <v>10</v>
      </c>
      <c r="C42">
        <v>1000</v>
      </c>
      <c r="D42" s="3">
        <v>0.6</v>
      </c>
      <c r="E42">
        <v>187.39330090000001</v>
      </c>
      <c r="F42">
        <v>1</v>
      </c>
      <c r="G42">
        <v>25927.708289999999</v>
      </c>
      <c r="H42">
        <v>6929.5833789999997</v>
      </c>
      <c r="I42">
        <v>4000</v>
      </c>
      <c r="J42">
        <v>2929.5833790000001</v>
      </c>
      <c r="K42" s="3">
        <v>0.57723528000000002</v>
      </c>
      <c r="L42">
        <v>15.63334103</v>
      </c>
      <c r="M42">
        <v>9348.1838769999995</v>
      </c>
      <c r="N42">
        <v>5930.4574270000003</v>
      </c>
      <c r="O42">
        <v>2126.3542040000002</v>
      </c>
      <c r="P42">
        <v>635.74997919999998</v>
      </c>
      <c r="Q42">
        <v>957.37941869999997</v>
      </c>
      <c r="R42">
        <v>4</v>
      </c>
      <c r="S42" s="3">
        <v>0.85272383100000004</v>
      </c>
      <c r="T42">
        <v>15</v>
      </c>
      <c r="U42" s="3">
        <v>1.7447910000000001E-3</v>
      </c>
      <c r="V42" s="3" t="str">
        <f t="shared" si="0"/>
        <v/>
      </c>
    </row>
    <row r="43" spans="1:22" x14ac:dyDescent="0.35">
      <c r="A43">
        <v>1</v>
      </c>
      <c r="B43">
        <v>10</v>
      </c>
      <c r="C43">
        <v>1000</v>
      </c>
      <c r="D43" s="3">
        <v>0.8</v>
      </c>
      <c r="E43">
        <v>70.272487819999995</v>
      </c>
      <c r="F43">
        <v>2</v>
      </c>
      <c r="G43">
        <v>23751.075059999999</v>
      </c>
      <c r="H43">
        <v>6182.8060610000002</v>
      </c>
      <c r="I43">
        <v>5000</v>
      </c>
      <c r="J43">
        <v>1182.806061</v>
      </c>
      <c r="K43" s="3">
        <v>0.80869429699999995</v>
      </c>
      <c r="L43">
        <v>16.831708930000001</v>
      </c>
      <c r="M43">
        <v>7857.4581950000002</v>
      </c>
      <c r="N43">
        <v>5664.894061</v>
      </c>
      <c r="O43">
        <v>2324.2510539999998</v>
      </c>
      <c r="P43">
        <v>635.74997919999998</v>
      </c>
      <c r="Q43">
        <v>1085.9157070000001</v>
      </c>
      <c r="R43">
        <v>5</v>
      </c>
      <c r="S43" s="3">
        <v>0.81453922000000001</v>
      </c>
      <c r="T43">
        <v>12</v>
      </c>
      <c r="U43" s="3">
        <v>9.0883170000000003E-3</v>
      </c>
      <c r="V43" s="3" t="str">
        <f t="shared" si="0"/>
        <v/>
      </c>
    </row>
    <row r="44" spans="1:22" x14ac:dyDescent="0.35">
      <c r="A44">
        <v>1</v>
      </c>
      <c r="B44">
        <v>10</v>
      </c>
      <c r="C44">
        <v>1000</v>
      </c>
      <c r="D44" s="3">
        <v>0.8</v>
      </c>
      <c r="E44">
        <v>70.272487819999995</v>
      </c>
      <c r="F44">
        <v>1</v>
      </c>
      <c r="G44">
        <v>24159.126779999999</v>
      </c>
      <c r="H44">
        <v>6269.3703580000001</v>
      </c>
      <c r="I44">
        <v>5000</v>
      </c>
      <c r="J44">
        <v>1269.3703579999999</v>
      </c>
      <c r="K44" s="3">
        <v>0.79752825500000002</v>
      </c>
      <c r="L44">
        <v>18.063546590000001</v>
      </c>
      <c r="M44">
        <v>8153.9499669999996</v>
      </c>
      <c r="N44">
        <v>5606.4817499999999</v>
      </c>
      <c r="O44">
        <v>2406.4232950000001</v>
      </c>
      <c r="P44">
        <v>635.74997919999998</v>
      </c>
      <c r="Q44">
        <v>1087.151435</v>
      </c>
      <c r="R44">
        <v>5</v>
      </c>
      <c r="S44" s="3">
        <v>0.80614027700000002</v>
      </c>
      <c r="T44">
        <v>18</v>
      </c>
      <c r="U44" s="3">
        <v>9.9106960000000001E-3</v>
      </c>
      <c r="V44" s="3" t="str">
        <f t="shared" si="0"/>
        <v/>
      </c>
    </row>
    <row r="45" spans="1:22" x14ac:dyDescent="0.35">
      <c r="A45">
        <v>1</v>
      </c>
      <c r="B45">
        <v>10</v>
      </c>
      <c r="C45">
        <v>1000</v>
      </c>
      <c r="D45" s="3">
        <v>0.4</v>
      </c>
      <c r="E45">
        <v>421.63492689999998</v>
      </c>
      <c r="F45">
        <v>3</v>
      </c>
      <c r="G45">
        <v>44423.807950000002</v>
      </c>
      <c r="H45">
        <v>16069.257530000001</v>
      </c>
      <c r="I45">
        <v>6000</v>
      </c>
      <c r="J45">
        <v>10069.257530000001</v>
      </c>
      <c r="K45" s="3">
        <v>0.37338377299999997</v>
      </c>
      <c r="L45">
        <v>23.88145973</v>
      </c>
      <c r="M45">
        <v>14866.93463</v>
      </c>
      <c r="N45">
        <v>6529.0509030000003</v>
      </c>
      <c r="O45">
        <v>5139.5459069999997</v>
      </c>
      <c r="P45">
        <v>635.74997919999998</v>
      </c>
      <c r="Q45">
        <v>1183.2690030000001</v>
      </c>
      <c r="R45">
        <v>6</v>
      </c>
      <c r="S45" s="3">
        <v>0.93879390699999998</v>
      </c>
      <c r="T45">
        <v>66</v>
      </c>
      <c r="U45" s="3">
        <v>2.7206299999999999E-3</v>
      </c>
      <c r="V45" s="3">
        <f t="shared" si="0"/>
        <v>0.24043605146894173</v>
      </c>
    </row>
    <row r="46" spans="1:22" x14ac:dyDescent="0.35">
      <c r="A46">
        <v>1</v>
      </c>
      <c r="B46">
        <v>10</v>
      </c>
      <c r="C46">
        <v>1000</v>
      </c>
      <c r="D46" s="3">
        <v>0.8</v>
      </c>
      <c r="E46">
        <v>70.272487819999995</v>
      </c>
      <c r="F46">
        <v>3</v>
      </c>
      <c r="G46">
        <v>34107.843800000002</v>
      </c>
      <c r="H46">
        <v>8149.134333</v>
      </c>
      <c r="I46">
        <v>6000</v>
      </c>
      <c r="J46">
        <v>2149.134333</v>
      </c>
      <c r="K46" s="3">
        <v>0.73627452400000004</v>
      </c>
      <c r="L46">
        <v>30.582869630000001</v>
      </c>
      <c r="M46">
        <v>12842.958070000001</v>
      </c>
      <c r="N46">
        <v>6149.5600770000001</v>
      </c>
      <c r="O46">
        <v>5143.5616959999998</v>
      </c>
      <c r="P46">
        <v>635.74997919999998</v>
      </c>
      <c r="Q46">
        <v>1186.8796460000001</v>
      </c>
      <c r="R46">
        <v>6</v>
      </c>
      <c r="S46" s="3">
        <v>0.88422798599999997</v>
      </c>
      <c r="T46">
        <v>13</v>
      </c>
      <c r="U46" s="3">
        <v>9.0068049999999997E-3</v>
      </c>
      <c r="V46" s="3">
        <f t="shared" si="0"/>
        <v>0.28808807957215637</v>
      </c>
    </row>
    <row r="47" spans="1:22" x14ac:dyDescent="0.35">
      <c r="A47">
        <v>1</v>
      </c>
      <c r="B47">
        <v>10</v>
      </c>
      <c r="C47">
        <v>1000</v>
      </c>
      <c r="D47" s="3">
        <v>0.6</v>
      </c>
      <c r="E47">
        <v>187.39330090000001</v>
      </c>
      <c r="F47">
        <v>3</v>
      </c>
      <c r="G47">
        <v>37715.05889</v>
      </c>
      <c r="H47">
        <v>11741.206990000001</v>
      </c>
      <c r="I47">
        <v>6000</v>
      </c>
      <c r="J47">
        <v>5741.2069879999999</v>
      </c>
      <c r="K47" s="3">
        <v>0.51102071599999999</v>
      </c>
      <c r="L47">
        <v>30.63720507</v>
      </c>
      <c r="M47">
        <v>12823.261119999999</v>
      </c>
      <c r="N47">
        <v>6167.7781500000001</v>
      </c>
      <c r="O47">
        <v>5158.2049870000001</v>
      </c>
      <c r="P47">
        <v>635.74997919999998</v>
      </c>
      <c r="Q47">
        <v>1188.8576599999999</v>
      </c>
      <c r="R47">
        <v>6</v>
      </c>
      <c r="S47" s="3">
        <v>0.886847512</v>
      </c>
      <c r="T47">
        <v>16</v>
      </c>
      <c r="U47" s="3">
        <v>4.1123449999999999E-3</v>
      </c>
      <c r="V47" s="3">
        <f t="shared" si="0"/>
        <v>0.27002578026271373</v>
      </c>
    </row>
    <row r="48" spans="1:22" x14ac:dyDescent="0.35">
      <c r="A48" s="55">
        <v>1</v>
      </c>
      <c r="B48" s="55">
        <v>10</v>
      </c>
      <c r="C48" s="55">
        <v>1000</v>
      </c>
      <c r="D48" s="75">
        <v>1</v>
      </c>
      <c r="E48" s="76">
        <v>0</v>
      </c>
      <c r="F48" s="55">
        <v>1</v>
      </c>
      <c r="G48" s="55">
        <v>22783.176899999999</v>
      </c>
      <c r="H48" s="77">
        <v>5000</v>
      </c>
      <c r="I48" s="77">
        <v>5000</v>
      </c>
      <c r="J48" s="55">
        <v>0</v>
      </c>
      <c r="K48" s="75">
        <v>1</v>
      </c>
      <c r="L48" s="55"/>
      <c r="M48" s="77">
        <v>8127.2150799999999</v>
      </c>
      <c r="N48" s="77">
        <v>5527.7088709999998</v>
      </c>
      <c r="O48" s="77">
        <v>2401.8719289999999</v>
      </c>
      <c r="P48" s="77">
        <v>635.74997919999998</v>
      </c>
      <c r="Q48" s="77">
        <v>1090.6310370000001</v>
      </c>
      <c r="R48" s="55">
        <v>5</v>
      </c>
      <c r="S48" s="75">
        <v>0.79481374599999999</v>
      </c>
      <c r="T48" s="55">
        <v>16</v>
      </c>
      <c r="U48" s="78">
        <v>9.9455840000000004E-3</v>
      </c>
      <c r="V48" s="75" t="str">
        <f t="shared" si="0"/>
        <v/>
      </c>
    </row>
    <row r="49" spans="1:22" x14ac:dyDescent="0.35">
      <c r="A49" s="55">
        <v>1</v>
      </c>
      <c r="B49" s="55">
        <v>10</v>
      </c>
      <c r="C49" s="55">
        <v>1000</v>
      </c>
      <c r="D49" s="75">
        <v>1</v>
      </c>
      <c r="E49" s="76">
        <v>0</v>
      </c>
      <c r="F49" s="55">
        <v>2</v>
      </c>
      <c r="G49" s="77">
        <v>22567.408049999998</v>
      </c>
      <c r="H49" s="77">
        <v>5000</v>
      </c>
      <c r="I49" s="77">
        <v>5000</v>
      </c>
      <c r="J49" s="55">
        <v>0</v>
      </c>
      <c r="K49" s="75">
        <v>1</v>
      </c>
      <c r="L49" s="55"/>
      <c r="M49" s="77">
        <v>7861.6594230000001</v>
      </c>
      <c r="N49" s="77">
        <v>5648.642981</v>
      </c>
      <c r="O49" s="77">
        <v>2331.7648009999998</v>
      </c>
      <c r="P49" s="77">
        <v>635.74997919999998</v>
      </c>
      <c r="Q49" s="77">
        <v>1089.5908649999999</v>
      </c>
      <c r="R49" s="55">
        <v>5</v>
      </c>
      <c r="S49" s="75">
        <v>0.81220252199999998</v>
      </c>
      <c r="T49" s="55">
        <v>19</v>
      </c>
      <c r="U49" s="78">
        <v>8.9890899999999999E-3</v>
      </c>
      <c r="V49" s="75" t="str">
        <f t="shared" si="0"/>
        <v/>
      </c>
    </row>
    <row r="50" spans="1:22" x14ac:dyDescent="0.35">
      <c r="A50" s="55">
        <v>1</v>
      </c>
      <c r="B50" s="55">
        <v>10</v>
      </c>
      <c r="C50" s="55">
        <v>1000</v>
      </c>
      <c r="D50" s="75">
        <v>1</v>
      </c>
      <c r="E50" s="76">
        <v>0</v>
      </c>
      <c r="F50" s="55">
        <v>3</v>
      </c>
      <c r="G50" s="77">
        <v>31853.119470000001</v>
      </c>
      <c r="H50" s="77">
        <v>6000</v>
      </c>
      <c r="I50" s="77">
        <v>6000</v>
      </c>
      <c r="J50" s="55">
        <v>0</v>
      </c>
      <c r="K50" s="75">
        <v>1</v>
      </c>
      <c r="L50" s="55"/>
      <c r="M50" s="77">
        <v>12730.3665</v>
      </c>
      <c r="N50" s="77">
        <v>6145.3513819999998</v>
      </c>
      <c r="O50" s="77">
        <v>5154.5362059999998</v>
      </c>
      <c r="P50" s="77">
        <v>635.74997919999998</v>
      </c>
      <c r="Q50" s="77">
        <v>1187.1154059999999</v>
      </c>
      <c r="R50" s="55">
        <v>6</v>
      </c>
      <c r="S50" s="75">
        <v>0.88362282999999997</v>
      </c>
      <c r="T50" s="55">
        <v>44</v>
      </c>
      <c r="U50" s="78">
        <v>9.3107729999999996E-3</v>
      </c>
      <c r="V50" s="75">
        <f t="shared" si="0"/>
        <v>0.29762494783432769</v>
      </c>
    </row>
    <row r="51" spans="1:22" x14ac:dyDescent="0.35">
      <c r="A51">
        <v>1</v>
      </c>
      <c r="B51">
        <v>40</v>
      </c>
      <c r="C51">
        <v>1000</v>
      </c>
      <c r="D51" s="3">
        <v>0.4</v>
      </c>
      <c r="E51">
        <v>430.92718380000002</v>
      </c>
      <c r="F51">
        <v>2</v>
      </c>
      <c r="G51">
        <v>27443.417969999999</v>
      </c>
      <c r="H51">
        <v>6492.724091</v>
      </c>
      <c r="I51">
        <v>3000</v>
      </c>
      <c r="J51">
        <v>3492.724091</v>
      </c>
      <c r="K51" s="3">
        <v>0.462055673</v>
      </c>
      <c r="L51">
        <v>8.1051375330000006</v>
      </c>
      <c r="M51">
        <v>9249.1063799999993</v>
      </c>
      <c r="N51">
        <v>8427.1876069999998</v>
      </c>
      <c r="O51">
        <v>1798.6109180000001</v>
      </c>
      <c r="P51">
        <v>635.74997919999998</v>
      </c>
      <c r="Q51">
        <v>840.03899209999997</v>
      </c>
      <c r="R51">
        <v>3</v>
      </c>
      <c r="S51" s="3">
        <v>0.74244761699999995</v>
      </c>
      <c r="T51">
        <v>89</v>
      </c>
      <c r="U51" s="3">
        <v>8.62453E-3</v>
      </c>
      <c r="V51" s="3" t="str">
        <f t="shared" si="0"/>
        <v/>
      </c>
    </row>
    <row r="52" spans="1:22" x14ac:dyDescent="0.35">
      <c r="A52">
        <v>1</v>
      </c>
      <c r="B52">
        <v>40</v>
      </c>
      <c r="C52">
        <v>1000</v>
      </c>
      <c r="D52" s="3">
        <v>0.4</v>
      </c>
      <c r="E52">
        <v>430.92718380000002</v>
      </c>
      <c r="F52">
        <v>1</v>
      </c>
      <c r="G52">
        <v>27583.175520000001</v>
      </c>
      <c r="H52">
        <v>6583.3637829999998</v>
      </c>
      <c r="I52">
        <v>3000</v>
      </c>
      <c r="J52">
        <v>3583.3637829999998</v>
      </c>
      <c r="K52" s="3">
        <v>0.45569409500000002</v>
      </c>
      <c r="L52">
        <v>8.315473978</v>
      </c>
      <c r="M52">
        <v>9195.6472950000007</v>
      </c>
      <c r="N52">
        <v>8542.3384970000006</v>
      </c>
      <c r="O52">
        <v>1816.942734</v>
      </c>
      <c r="P52">
        <v>635.74997919999998</v>
      </c>
      <c r="Q52">
        <v>809.13322719999996</v>
      </c>
      <c r="R52">
        <v>3</v>
      </c>
      <c r="S52" s="3">
        <v>0.75259257999999996</v>
      </c>
      <c r="T52">
        <v>52</v>
      </c>
      <c r="U52" s="3">
        <v>2.3472599999999999E-3</v>
      </c>
      <c r="V52" s="3" t="str">
        <f t="shared" si="0"/>
        <v/>
      </c>
    </row>
    <row r="53" spans="1:22" x14ac:dyDescent="0.35">
      <c r="A53">
        <v>1</v>
      </c>
      <c r="B53">
        <v>40</v>
      </c>
      <c r="C53">
        <v>1000</v>
      </c>
      <c r="D53" s="3">
        <v>0.6</v>
      </c>
      <c r="E53">
        <v>191.5231928</v>
      </c>
      <c r="F53">
        <v>1</v>
      </c>
      <c r="G53">
        <v>25090.864959999999</v>
      </c>
      <c r="H53">
        <v>5329.0009060000002</v>
      </c>
      <c r="I53">
        <v>3000</v>
      </c>
      <c r="J53">
        <v>2329.0009060000002</v>
      </c>
      <c r="K53" s="3">
        <v>0.56295730700000002</v>
      </c>
      <c r="L53">
        <v>12.160411870000001</v>
      </c>
      <c r="M53">
        <v>8480.0473910000001</v>
      </c>
      <c r="N53">
        <v>7977.5184099999997</v>
      </c>
      <c r="O53">
        <v>1840.6831970000001</v>
      </c>
      <c r="P53">
        <v>635.74997919999998</v>
      </c>
      <c r="Q53">
        <v>827.86507519999998</v>
      </c>
      <c r="R53">
        <v>3</v>
      </c>
      <c r="S53" s="3">
        <v>0.70283110000000004</v>
      </c>
      <c r="T53">
        <v>35</v>
      </c>
      <c r="U53" s="3">
        <v>9.7233230000000007E-3</v>
      </c>
      <c r="V53" s="3" t="str">
        <f t="shared" si="0"/>
        <v/>
      </c>
    </row>
    <row r="54" spans="1:22" x14ac:dyDescent="0.35">
      <c r="A54">
        <v>1</v>
      </c>
      <c r="B54">
        <v>40</v>
      </c>
      <c r="C54">
        <v>1000</v>
      </c>
      <c r="D54" s="3">
        <v>0.8</v>
      </c>
      <c r="E54">
        <v>71.821197299999994</v>
      </c>
      <c r="F54">
        <v>2</v>
      </c>
      <c r="G54">
        <v>23215.344850000001</v>
      </c>
      <c r="H54">
        <v>4917.4104630000002</v>
      </c>
      <c r="I54">
        <v>4000</v>
      </c>
      <c r="J54">
        <v>917.41046270000004</v>
      </c>
      <c r="K54" s="3">
        <v>0.81343626499999999</v>
      </c>
      <c r="L54">
        <v>12.7735334</v>
      </c>
      <c r="M54">
        <v>7465.9526390000001</v>
      </c>
      <c r="N54">
        <v>7189.3576569999996</v>
      </c>
      <c r="O54">
        <v>2049.4943819999999</v>
      </c>
      <c r="P54">
        <v>635.74997919999998</v>
      </c>
      <c r="Q54">
        <v>957.379729</v>
      </c>
      <c r="R54">
        <v>4</v>
      </c>
      <c r="S54" s="3">
        <v>0.63339297900000002</v>
      </c>
      <c r="T54">
        <v>29</v>
      </c>
      <c r="U54" s="3">
        <v>9.7133580000000001E-3</v>
      </c>
      <c r="V54" s="3" t="str">
        <f t="shared" si="0"/>
        <v/>
      </c>
    </row>
    <row r="55" spans="1:22" x14ac:dyDescent="0.35">
      <c r="A55">
        <v>1</v>
      </c>
      <c r="B55">
        <v>40</v>
      </c>
      <c r="C55">
        <v>1000</v>
      </c>
      <c r="D55" s="3">
        <v>0.6</v>
      </c>
      <c r="E55">
        <v>191.5231928</v>
      </c>
      <c r="F55">
        <v>2</v>
      </c>
      <c r="G55">
        <v>24744.362720000001</v>
      </c>
      <c r="H55">
        <v>6446.427901</v>
      </c>
      <c r="I55">
        <v>4000</v>
      </c>
      <c r="J55">
        <v>2446.427901</v>
      </c>
      <c r="K55" s="3">
        <v>0.62049867999999997</v>
      </c>
      <c r="L55">
        <v>12.7735334</v>
      </c>
      <c r="M55">
        <v>7465.9526390000001</v>
      </c>
      <c r="N55">
        <v>7189.3576569999996</v>
      </c>
      <c r="O55">
        <v>2049.4945349999998</v>
      </c>
      <c r="P55">
        <v>635.74997919999998</v>
      </c>
      <c r="Q55">
        <v>957.38000969999996</v>
      </c>
      <c r="R55">
        <v>4</v>
      </c>
      <c r="S55" s="3">
        <v>0.63339297900000002</v>
      </c>
      <c r="T55">
        <v>23</v>
      </c>
      <c r="U55" s="3">
        <v>9.1130369999999992E-3</v>
      </c>
      <c r="V55" s="3" t="str">
        <f t="shared" si="0"/>
        <v/>
      </c>
    </row>
    <row r="56" spans="1:22" x14ac:dyDescent="0.35">
      <c r="A56">
        <v>1</v>
      </c>
      <c r="B56">
        <v>40</v>
      </c>
      <c r="C56">
        <v>1000</v>
      </c>
      <c r="D56" s="3">
        <v>0.8</v>
      </c>
      <c r="E56">
        <v>71.821197299999994</v>
      </c>
      <c r="F56">
        <v>1</v>
      </c>
      <c r="G56">
        <v>23401.140019999999</v>
      </c>
      <c r="H56">
        <v>5032.2684250000002</v>
      </c>
      <c r="I56">
        <v>4000</v>
      </c>
      <c r="J56">
        <v>1032.268425</v>
      </c>
      <c r="K56" s="3">
        <v>0.79487015800000005</v>
      </c>
      <c r="L56">
        <v>14.37275434</v>
      </c>
      <c r="M56">
        <v>7390.7413079999997</v>
      </c>
      <c r="N56">
        <v>7258.1515380000001</v>
      </c>
      <c r="O56">
        <v>2126.413677</v>
      </c>
      <c r="P56">
        <v>635.74997919999998</v>
      </c>
      <c r="Q56">
        <v>957.81509210000002</v>
      </c>
      <c r="R56">
        <v>4</v>
      </c>
      <c r="S56" s="3">
        <v>0.63945382100000003</v>
      </c>
      <c r="T56">
        <v>31</v>
      </c>
      <c r="U56" s="3">
        <v>9.8966409999999994E-3</v>
      </c>
      <c r="V56" s="3" t="str">
        <f t="shared" si="0"/>
        <v/>
      </c>
    </row>
    <row r="57" spans="1:22" x14ac:dyDescent="0.35">
      <c r="A57">
        <v>1</v>
      </c>
      <c r="B57">
        <v>40</v>
      </c>
      <c r="C57">
        <v>1000</v>
      </c>
      <c r="D57" s="3">
        <v>0.4</v>
      </c>
      <c r="E57">
        <v>430.92718380000002</v>
      </c>
      <c r="F57">
        <v>3</v>
      </c>
      <c r="G57">
        <v>39441.717360000002</v>
      </c>
      <c r="H57">
        <v>10909.38516</v>
      </c>
      <c r="I57">
        <v>4000</v>
      </c>
      <c r="J57">
        <v>6909.3851610000002</v>
      </c>
      <c r="K57" s="3">
        <v>0.36665677699999999</v>
      </c>
      <c r="L57">
        <v>16.033764919999999</v>
      </c>
      <c r="M57">
        <v>12977.01317</v>
      </c>
      <c r="N57">
        <v>9789.3083079999997</v>
      </c>
      <c r="O57">
        <v>4174.6979879999999</v>
      </c>
      <c r="P57">
        <v>635.74997919999998</v>
      </c>
      <c r="Q57">
        <v>955.56275419999997</v>
      </c>
      <c r="R57">
        <v>4</v>
      </c>
      <c r="S57" s="3">
        <v>0.86245245299999995</v>
      </c>
      <c r="T57">
        <v>211</v>
      </c>
      <c r="U57" s="3">
        <v>6.4206009999999997E-3</v>
      </c>
      <c r="V57" s="3">
        <f t="shared" si="0"/>
        <v>0.28322444006700581</v>
      </c>
    </row>
    <row r="58" spans="1:22" x14ac:dyDescent="0.35">
      <c r="A58">
        <v>1</v>
      </c>
      <c r="B58">
        <v>40</v>
      </c>
      <c r="C58">
        <v>1000</v>
      </c>
      <c r="D58" s="3">
        <v>0.8</v>
      </c>
      <c r="E58">
        <v>71.821197299999994</v>
      </c>
      <c r="F58">
        <v>3</v>
      </c>
      <c r="G58">
        <v>32141.228780000001</v>
      </c>
      <c r="H58">
        <v>6710.7495129999998</v>
      </c>
      <c r="I58">
        <v>5000</v>
      </c>
      <c r="J58">
        <v>1710.749513</v>
      </c>
      <c r="K58" s="3">
        <v>0.74507325800000002</v>
      </c>
      <c r="L58">
        <v>23.819562699999999</v>
      </c>
      <c r="M58">
        <v>10432.65869</v>
      </c>
      <c r="N58">
        <v>8543.4583180000009</v>
      </c>
      <c r="O58">
        <v>4730.0228129999996</v>
      </c>
      <c r="P58">
        <v>635.74997919999998</v>
      </c>
      <c r="Q58">
        <v>1088.5894699999999</v>
      </c>
      <c r="R58">
        <v>5</v>
      </c>
      <c r="S58" s="3">
        <v>0.75269123699999996</v>
      </c>
      <c r="T58">
        <v>44</v>
      </c>
      <c r="U58" s="3">
        <v>9.6951769999999993E-3</v>
      </c>
      <c r="V58" s="3">
        <f t="shared" si="0"/>
        <v>0.3105179665598411</v>
      </c>
    </row>
    <row r="59" spans="1:22" x14ac:dyDescent="0.35">
      <c r="A59">
        <v>1</v>
      </c>
      <c r="B59">
        <v>40</v>
      </c>
      <c r="C59">
        <v>1000</v>
      </c>
      <c r="D59" s="3">
        <v>0.6</v>
      </c>
      <c r="E59">
        <v>191.5231928</v>
      </c>
      <c r="F59">
        <v>3</v>
      </c>
      <c r="G59">
        <v>35042.744980000003</v>
      </c>
      <c r="H59">
        <v>9623.7300190000005</v>
      </c>
      <c r="I59">
        <v>5000</v>
      </c>
      <c r="J59">
        <v>4623.7300189999996</v>
      </c>
      <c r="K59" s="3">
        <v>0.519549072</v>
      </c>
      <c r="L59">
        <v>24.141880430000001</v>
      </c>
      <c r="M59">
        <v>10461.98156</v>
      </c>
      <c r="N59">
        <v>8493.6963680000008</v>
      </c>
      <c r="O59">
        <v>4738.3447889999998</v>
      </c>
      <c r="P59">
        <v>635.74997919999998</v>
      </c>
      <c r="Q59">
        <v>1089.242258</v>
      </c>
      <c r="R59">
        <v>5</v>
      </c>
      <c r="S59" s="3">
        <v>0.74830713599999998</v>
      </c>
      <c r="T59">
        <v>78</v>
      </c>
      <c r="U59" s="3">
        <v>4.8288740000000004E-3</v>
      </c>
      <c r="V59" s="3">
        <f t="shared" si="0"/>
        <v>0.29682783421769238</v>
      </c>
    </row>
    <row r="60" spans="1:22" x14ac:dyDescent="0.35">
      <c r="A60" s="55">
        <v>1</v>
      </c>
      <c r="B60" s="55">
        <v>40</v>
      </c>
      <c r="C60" s="55">
        <v>1000</v>
      </c>
      <c r="D60" s="75">
        <v>1</v>
      </c>
      <c r="E60" s="76">
        <v>0</v>
      </c>
      <c r="F60" s="55">
        <v>1</v>
      </c>
      <c r="G60" s="77">
        <v>22242.31465</v>
      </c>
      <c r="H60" s="77">
        <v>4000</v>
      </c>
      <c r="I60" s="77">
        <v>4000</v>
      </c>
      <c r="J60" s="55">
        <v>0</v>
      </c>
      <c r="K60" s="75">
        <v>1</v>
      </c>
      <c r="L60" s="55"/>
      <c r="M60" s="77">
        <v>7463.9834790000004</v>
      </c>
      <c r="N60" s="77">
        <v>7065.1707470000001</v>
      </c>
      <c r="O60" s="77">
        <v>2121.6033619999998</v>
      </c>
      <c r="P60" s="77">
        <v>635.74997919999998</v>
      </c>
      <c r="Q60" s="77">
        <v>955.80708340000001</v>
      </c>
      <c r="R60" s="55">
        <v>4</v>
      </c>
      <c r="S60" s="75">
        <v>0.62245192900000001</v>
      </c>
      <c r="T60" s="55">
        <v>25</v>
      </c>
      <c r="U60" s="78">
        <v>9.9772279999999994E-3</v>
      </c>
      <c r="V60" s="75" t="str">
        <f t="shared" si="0"/>
        <v/>
      </c>
    </row>
    <row r="61" spans="1:22" x14ac:dyDescent="0.35">
      <c r="A61" s="55">
        <v>1</v>
      </c>
      <c r="B61" s="55">
        <v>40</v>
      </c>
      <c r="C61" s="55">
        <v>1000</v>
      </c>
      <c r="D61" s="75">
        <v>1</v>
      </c>
      <c r="E61" s="76">
        <v>0</v>
      </c>
      <c r="F61" s="55">
        <v>2</v>
      </c>
      <c r="G61" s="77">
        <v>22090.676179999999</v>
      </c>
      <c r="H61" s="77">
        <v>5000</v>
      </c>
      <c r="I61" s="77">
        <v>5000</v>
      </c>
      <c r="J61" s="55">
        <v>0</v>
      </c>
      <c r="K61" s="75">
        <v>1</v>
      </c>
      <c r="L61" s="55"/>
      <c r="M61" s="77">
        <v>6609.0323019999996</v>
      </c>
      <c r="N61" s="77">
        <v>6428.3382419999998</v>
      </c>
      <c r="O61" s="77">
        <v>2330.157921</v>
      </c>
      <c r="P61" s="77">
        <v>635.74997919999998</v>
      </c>
      <c r="Q61" s="77">
        <v>1087.397731</v>
      </c>
      <c r="R61" s="55">
        <v>5</v>
      </c>
      <c r="S61" s="75">
        <v>0.56634604899999996</v>
      </c>
      <c r="T61" s="55">
        <v>50</v>
      </c>
      <c r="U61" s="78">
        <v>7.9470340000000004E-3</v>
      </c>
      <c r="V61" s="75" t="str">
        <f t="shared" si="0"/>
        <v/>
      </c>
    </row>
    <row r="62" spans="1:22" x14ac:dyDescent="0.35">
      <c r="A62" s="55">
        <v>1</v>
      </c>
      <c r="B62" s="55">
        <v>40</v>
      </c>
      <c r="C62" s="55">
        <v>1000</v>
      </c>
      <c r="D62" s="75">
        <v>1</v>
      </c>
      <c r="E62" s="76">
        <v>0</v>
      </c>
      <c r="F62" s="55">
        <v>3</v>
      </c>
      <c r="G62" s="77">
        <v>30183.657350000001</v>
      </c>
      <c r="H62" s="77">
        <v>6000</v>
      </c>
      <c r="I62" s="77">
        <v>6000</v>
      </c>
      <c r="J62" s="55">
        <v>0</v>
      </c>
      <c r="K62" s="75">
        <v>1</v>
      </c>
      <c r="L62" s="55"/>
      <c r="M62" s="77">
        <v>9083.2110659999998</v>
      </c>
      <c r="N62" s="77">
        <v>8123.0446190000002</v>
      </c>
      <c r="O62" s="77">
        <v>5154.5362850000001</v>
      </c>
      <c r="P62" s="77">
        <v>635.74997919999998</v>
      </c>
      <c r="Q62" s="77">
        <v>1187.115397</v>
      </c>
      <c r="R62" s="55">
        <v>6</v>
      </c>
      <c r="S62" s="75">
        <v>0.71565217199999998</v>
      </c>
      <c r="T62" s="55">
        <v>28</v>
      </c>
      <c r="U62" s="78">
        <v>3.6290860000000001E-3</v>
      </c>
      <c r="V62" s="75">
        <f t="shared" si="0"/>
        <v>0.31916036376289741</v>
      </c>
    </row>
    <row r="63" spans="1:22" x14ac:dyDescent="0.35">
      <c r="A63">
        <v>1</v>
      </c>
      <c r="B63">
        <v>70</v>
      </c>
      <c r="C63">
        <v>1000</v>
      </c>
      <c r="D63" s="3">
        <v>0.4</v>
      </c>
      <c r="E63">
        <v>422.48233299999998</v>
      </c>
      <c r="F63">
        <v>2</v>
      </c>
      <c r="G63">
        <v>27129.76224</v>
      </c>
      <c r="H63">
        <v>5085.6709799999999</v>
      </c>
      <c r="I63">
        <v>2000</v>
      </c>
      <c r="J63">
        <v>3085.6709799999999</v>
      </c>
      <c r="K63" s="3">
        <v>0.39326177600000001</v>
      </c>
      <c r="L63">
        <v>7.3036686719999997</v>
      </c>
      <c r="M63">
        <v>9685.0123170000006</v>
      </c>
      <c r="N63">
        <v>9546.8577440000008</v>
      </c>
      <c r="O63">
        <v>1484.1863289999999</v>
      </c>
      <c r="P63">
        <v>635.74997919999998</v>
      </c>
      <c r="Q63">
        <v>692.28489149999996</v>
      </c>
      <c r="R63">
        <v>2</v>
      </c>
      <c r="S63" s="3">
        <v>0.62569408699999995</v>
      </c>
      <c r="T63">
        <v>144</v>
      </c>
      <c r="U63" s="3">
        <v>9.8408339999999997E-3</v>
      </c>
      <c r="V63" s="3" t="str">
        <f t="shared" si="0"/>
        <v/>
      </c>
    </row>
    <row r="64" spans="1:22" x14ac:dyDescent="0.35">
      <c r="A64">
        <v>1</v>
      </c>
      <c r="B64">
        <v>70</v>
      </c>
      <c r="C64">
        <v>1000</v>
      </c>
      <c r="D64" s="3">
        <v>0.4</v>
      </c>
      <c r="E64">
        <v>422.48233299999998</v>
      </c>
      <c r="F64">
        <v>1</v>
      </c>
      <c r="G64">
        <v>27361.364369999999</v>
      </c>
      <c r="H64">
        <v>6456.6731669999999</v>
      </c>
      <c r="I64">
        <v>3000</v>
      </c>
      <c r="J64">
        <v>3456.6731669999999</v>
      </c>
      <c r="K64" s="3">
        <v>0.46463556700000003</v>
      </c>
      <c r="L64">
        <v>8.1818170769999998</v>
      </c>
      <c r="M64">
        <v>8874.3592069999995</v>
      </c>
      <c r="N64">
        <v>8768.5091539999994</v>
      </c>
      <c r="O64">
        <v>1816.9416920000001</v>
      </c>
      <c r="P64">
        <v>635.74997919999998</v>
      </c>
      <c r="Q64">
        <v>809.13117320000003</v>
      </c>
      <c r="R64">
        <v>3</v>
      </c>
      <c r="S64" s="3">
        <v>0.57468168900000005</v>
      </c>
      <c r="T64">
        <v>59</v>
      </c>
      <c r="U64" s="3">
        <v>1.905644E-3</v>
      </c>
      <c r="V64" s="3" t="str">
        <f t="shared" si="0"/>
        <v/>
      </c>
    </row>
    <row r="65" spans="1:22" x14ac:dyDescent="0.35">
      <c r="A65">
        <v>1</v>
      </c>
      <c r="B65">
        <v>70</v>
      </c>
      <c r="C65">
        <v>1000</v>
      </c>
      <c r="D65" s="3">
        <v>0.4</v>
      </c>
      <c r="E65">
        <v>422.48233299999998</v>
      </c>
      <c r="F65">
        <v>3</v>
      </c>
      <c r="G65">
        <v>38261.465539999997</v>
      </c>
      <c r="H65">
        <v>8013.6027969999996</v>
      </c>
      <c r="I65">
        <v>3000</v>
      </c>
      <c r="J65">
        <v>5013.6027969999996</v>
      </c>
      <c r="K65" s="3">
        <v>0.37436345100000001</v>
      </c>
      <c r="L65">
        <v>11.867011720000001</v>
      </c>
      <c r="M65">
        <v>13302.629360000001</v>
      </c>
      <c r="N65">
        <v>11949.002420000001</v>
      </c>
      <c r="O65">
        <v>3549.60959</v>
      </c>
      <c r="P65">
        <v>635.74997919999998</v>
      </c>
      <c r="Q65">
        <v>810.87138570000002</v>
      </c>
      <c r="R65">
        <v>3</v>
      </c>
      <c r="S65" s="3">
        <v>0.78312889600000002</v>
      </c>
      <c r="T65">
        <v>150</v>
      </c>
      <c r="U65" s="3">
        <v>5.7379459999999998E-3</v>
      </c>
      <c r="V65" s="3">
        <f t="shared" si="0"/>
        <v>0.29784043897931811</v>
      </c>
    </row>
    <row r="66" spans="1:22" x14ac:dyDescent="0.35">
      <c r="A66">
        <v>1</v>
      </c>
      <c r="B66">
        <v>70</v>
      </c>
      <c r="C66">
        <v>1000</v>
      </c>
      <c r="D66" s="3">
        <v>0.6</v>
      </c>
      <c r="E66">
        <v>187.76992580000001</v>
      </c>
      <c r="F66">
        <v>1</v>
      </c>
      <c r="G66">
        <v>24827.064590000002</v>
      </c>
      <c r="H66">
        <v>5239.4574030000003</v>
      </c>
      <c r="I66">
        <v>3000</v>
      </c>
      <c r="J66">
        <v>2239.4574029999999</v>
      </c>
      <c r="K66" s="3">
        <v>0.572578374</v>
      </c>
      <c r="L66">
        <v>11.92660323</v>
      </c>
      <c r="M66">
        <v>8151.7218210000001</v>
      </c>
      <c r="N66">
        <v>8153.9740510000001</v>
      </c>
      <c r="O66">
        <v>1827.4029069999999</v>
      </c>
      <c r="P66">
        <v>635.74997919999998</v>
      </c>
      <c r="Q66">
        <v>818.75842590000002</v>
      </c>
      <c r="R66">
        <v>3</v>
      </c>
      <c r="S66" s="3">
        <v>0.534405507</v>
      </c>
      <c r="T66">
        <v>10</v>
      </c>
      <c r="U66" s="3">
        <v>9.8079129999999997E-3</v>
      </c>
      <c r="V66" s="3" t="str">
        <f t="shared" si="0"/>
        <v/>
      </c>
    </row>
    <row r="67" spans="1:22" x14ac:dyDescent="0.35">
      <c r="A67">
        <v>1</v>
      </c>
      <c r="B67">
        <v>70</v>
      </c>
      <c r="C67">
        <v>1000</v>
      </c>
      <c r="D67" s="3">
        <v>0.6</v>
      </c>
      <c r="E67">
        <v>187.76992580000001</v>
      </c>
      <c r="F67">
        <v>2</v>
      </c>
      <c r="G67">
        <v>24678.178459999999</v>
      </c>
      <c r="H67">
        <v>6445.7369529999996</v>
      </c>
      <c r="I67">
        <v>4000</v>
      </c>
      <c r="J67">
        <v>2445.7369530000001</v>
      </c>
      <c r="K67" s="3">
        <v>0.62056519399999999</v>
      </c>
      <c r="L67">
        <v>13.02517931</v>
      </c>
      <c r="M67">
        <v>7280.5565459999998</v>
      </c>
      <c r="N67">
        <v>7325.082222</v>
      </c>
      <c r="O67">
        <v>2040.0153909999999</v>
      </c>
      <c r="P67">
        <v>635.74997919999998</v>
      </c>
      <c r="Q67">
        <v>951.03737049999995</v>
      </c>
      <c r="R67">
        <v>4</v>
      </c>
      <c r="S67" s="3">
        <v>0.48008054100000003</v>
      </c>
      <c r="T67">
        <v>4</v>
      </c>
      <c r="U67" s="3">
        <v>4.4918559999999998E-3</v>
      </c>
      <c r="V67" s="3" t="str">
        <f t="shared" ref="V67:V130" si="1">IF($F67&lt;&gt;3,"",(
SUMIFS($G:$G,$A:$A,$A67,$B:$B,$B67,$C:$C,$C67,$D:$D,$D67,$E:$E,$E67,$F:$F,1)
+
SUMIFS($G:$G,$A:$A,$A67,$B:$B,$B67,$C:$C,$C67,$D:$D,$D67,$E:$E,$E67,$F:$F,2)
-
$G67
)
/
(
SUMIFS($G:$G,$A:$A,$A67,$B:$B,$B67,$C:$C,$C67,$D:$D,$D67,$E:$E,$E67,$F:$F,1)
+
SUMIFS($G:$G,$A:$A,$A67,$B:$B,$B67,$C:$C,$C67,$D:$D,$D67,$E:$E,$E67,$F:$F,2)
))</f>
        <v/>
      </c>
    </row>
    <row r="68" spans="1:22" x14ac:dyDescent="0.35">
      <c r="A68">
        <v>1</v>
      </c>
      <c r="B68">
        <v>70</v>
      </c>
      <c r="C68">
        <v>1000</v>
      </c>
      <c r="D68" s="3">
        <v>0.8</v>
      </c>
      <c r="E68">
        <v>70.41372217</v>
      </c>
      <c r="F68">
        <v>2</v>
      </c>
      <c r="G68">
        <v>23087.80574</v>
      </c>
      <c r="H68">
        <v>4995.132063</v>
      </c>
      <c r="I68">
        <v>4000</v>
      </c>
      <c r="J68">
        <v>995.13206309999998</v>
      </c>
      <c r="K68" s="3">
        <v>0.80077962899999999</v>
      </c>
      <c r="L68">
        <v>14.13264393</v>
      </c>
      <c r="M68">
        <v>7211.8794289999996</v>
      </c>
      <c r="N68">
        <v>7243.774512</v>
      </c>
      <c r="O68">
        <v>2045.4655479999999</v>
      </c>
      <c r="P68">
        <v>635.74997919999998</v>
      </c>
      <c r="Q68">
        <v>955.8042117</v>
      </c>
      <c r="R68">
        <v>4</v>
      </c>
      <c r="S68" s="3">
        <v>0.47475169299999997</v>
      </c>
      <c r="T68">
        <v>58</v>
      </c>
      <c r="U68" s="3">
        <v>7.80432E-3</v>
      </c>
      <c r="V68" s="3" t="str">
        <f t="shared" si="1"/>
        <v/>
      </c>
    </row>
    <row r="69" spans="1:22" x14ac:dyDescent="0.35">
      <c r="A69">
        <v>1</v>
      </c>
      <c r="B69">
        <v>70</v>
      </c>
      <c r="C69">
        <v>1000</v>
      </c>
      <c r="D69" s="3">
        <v>0.8</v>
      </c>
      <c r="E69">
        <v>70.41372217</v>
      </c>
      <c r="F69">
        <v>1</v>
      </c>
      <c r="G69">
        <v>23180.816770000001</v>
      </c>
      <c r="H69">
        <v>5067.7663439999997</v>
      </c>
      <c r="I69">
        <v>4000</v>
      </c>
      <c r="J69">
        <v>1067.7663439999999</v>
      </c>
      <c r="K69" s="3">
        <v>0.78930237299999995</v>
      </c>
      <c r="L69">
        <v>15.16417981</v>
      </c>
      <c r="M69">
        <v>7169.5689320000001</v>
      </c>
      <c r="N69">
        <v>7230.3260829999999</v>
      </c>
      <c r="O69">
        <v>2121.6010649999998</v>
      </c>
      <c r="P69">
        <v>635.74997919999998</v>
      </c>
      <c r="Q69">
        <v>955.80436299999997</v>
      </c>
      <c r="R69">
        <v>4</v>
      </c>
      <c r="S69" s="3">
        <v>0.473870293</v>
      </c>
      <c r="T69">
        <v>31</v>
      </c>
      <c r="U69" s="3">
        <v>9.6545439999999993E-3</v>
      </c>
      <c r="V69" s="3" t="str">
        <f t="shared" si="1"/>
        <v/>
      </c>
    </row>
    <row r="70" spans="1:22" x14ac:dyDescent="0.35">
      <c r="A70">
        <v>1</v>
      </c>
      <c r="B70">
        <v>70</v>
      </c>
      <c r="C70">
        <v>1000</v>
      </c>
      <c r="D70" s="3">
        <v>0.6</v>
      </c>
      <c r="E70">
        <v>187.76992580000001</v>
      </c>
      <c r="F70">
        <v>3</v>
      </c>
      <c r="G70">
        <v>34273.22767</v>
      </c>
      <c r="H70">
        <v>7718.5654629999999</v>
      </c>
      <c r="I70">
        <v>4000</v>
      </c>
      <c r="J70">
        <v>3718.5654629999999</v>
      </c>
      <c r="K70" s="3">
        <v>0.51823101299999996</v>
      </c>
      <c r="L70">
        <v>19.803839440000001</v>
      </c>
      <c r="M70">
        <v>10666.259620000001</v>
      </c>
      <c r="N70">
        <v>10113.200339999999</v>
      </c>
      <c r="O70">
        <v>4181.6526759999997</v>
      </c>
      <c r="P70">
        <v>635.74997919999998</v>
      </c>
      <c r="Q70">
        <v>957.79958420000003</v>
      </c>
      <c r="R70">
        <v>4</v>
      </c>
      <c r="S70" s="3">
        <v>0.662811767</v>
      </c>
      <c r="T70">
        <v>49</v>
      </c>
      <c r="U70" s="3">
        <v>3.8188459999999999E-3</v>
      </c>
      <c r="V70" s="3">
        <f t="shared" si="1"/>
        <v>0.30768489237828323</v>
      </c>
    </row>
    <row r="71" spans="1:22" x14ac:dyDescent="0.35">
      <c r="A71">
        <v>1</v>
      </c>
      <c r="B71">
        <v>70</v>
      </c>
      <c r="C71">
        <v>1000</v>
      </c>
      <c r="D71" s="3">
        <v>0.8</v>
      </c>
      <c r="E71">
        <v>70.41372217</v>
      </c>
      <c r="F71">
        <v>3</v>
      </c>
      <c r="G71">
        <v>31705.193190000002</v>
      </c>
      <c r="H71">
        <v>6660.9033719999998</v>
      </c>
      <c r="I71">
        <v>5000</v>
      </c>
      <c r="J71">
        <v>1660.903372</v>
      </c>
      <c r="K71" s="3">
        <v>0.75064893200000005</v>
      </c>
      <c r="L71">
        <v>23.587779780000002</v>
      </c>
      <c r="M71">
        <v>9406.7152850000002</v>
      </c>
      <c r="N71">
        <v>9168.1455440000009</v>
      </c>
      <c r="O71">
        <v>4743.092619</v>
      </c>
      <c r="P71">
        <v>635.74997919999998</v>
      </c>
      <c r="Q71">
        <v>1090.5863870000001</v>
      </c>
      <c r="R71">
        <v>5</v>
      </c>
      <c r="S71" s="3">
        <v>0.60087356599999997</v>
      </c>
      <c r="T71">
        <v>72</v>
      </c>
      <c r="U71" s="3">
        <v>7.7697740000000001E-3</v>
      </c>
      <c r="V71" s="3">
        <f t="shared" si="1"/>
        <v>0.3147582212297852</v>
      </c>
    </row>
    <row r="72" spans="1:22" x14ac:dyDescent="0.35">
      <c r="A72" s="55">
        <v>1</v>
      </c>
      <c r="B72" s="55">
        <v>70</v>
      </c>
      <c r="C72" s="55">
        <v>1000</v>
      </c>
      <c r="D72" s="75">
        <v>1</v>
      </c>
      <c r="E72" s="76">
        <v>0</v>
      </c>
      <c r="F72" s="55">
        <v>1</v>
      </c>
      <c r="G72" s="77">
        <v>22112.045289999998</v>
      </c>
      <c r="H72" s="77">
        <v>4000</v>
      </c>
      <c r="I72" s="77">
        <v>4000</v>
      </c>
      <c r="J72" s="55">
        <v>0</v>
      </c>
      <c r="K72" s="75">
        <v>1</v>
      </c>
      <c r="L72" s="55"/>
      <c r="M72" s="77">
        <v>7169.1592920000003</v>
      </c>
      <c r="N72" s="77">
        <v>7229.7311069999996</v>
      </c>
      <c r="O72" s="77">
        <v>2121.6009020000001</v>
      </c>
      <c r="P72" s="77">
        <v>635.74997919999998</v>
      </c>
      <c r="Q72" s="77">
        <v>955.80400989999998</v>
      </c>
      <c r="R72" s="55">
        <v>4</v>
      </c>
      <c r="S72" s="75">
        <v>0.47383129899999998</v>
      </c>
      <c r="T72" s="55">
        <v>43</v>
      </c>
      <c r="U72" s="78">
        <v>9.1757339999999996E-3</v>
      </c>
      <c r="V72" s="75" t="str">
        <f t="shared" si="1"/>
        <v/>
      </c>
    </row>
    <row r="73" spans="1:22" x14ac:dyDescent="0.35">
      <c r="A73" s="55">
        <v>1</v>
      </c>
      <c r="B73" s="55">
        <v>70</v>
      </c>
      <c r="C73" s="55">
        <v>1000</v>
      </c>
      <c r="D73" s="75">
        <v>1</v>
      </c>
      <c r="E73" s="76">
        <v>0</v>
      </c>
      <c r="F73" s="55">
        <v>2</v>
      </c>
      <c r="G73" s="77">
        <v>22146.628540000002</v>
      </c>
      <c r="H73" s="77">
        <v>4000</v>
      </c>
      <c r="I73" s="77">
        <v>4000</v>
      </c>
      <c r="J73" s="55">
        <v>0</v>
      </c>
      <c r="K73" s="75">
        <v>1</v>
      </c>
      <c r="L73" s="55"/>
      <c r="M73" s="77">
        <v>7227.0603510000001</v>
      </c>
      <c r="N73" s="77">
        <v>7276.9421570000004</v>
      </c>
      <c r="O73" s="77">
        <v>2049.4951099999998</v>
      </c>
      <c r="P73" s="77">
        <v>635.74997919999998</v>
      </c>
      <c r="Q73" s="77">
        <v>957.38094179999996</v>
      </c>
      <c r="R73" s="55">
        <v>4</v>
      </c>
      <c r="S73" s="75">
        <v>0.47692547600000001</v>
      </c>
      <c r="T73" s="55">
        <v>38</v>
      </c>
      <c r="U73" s="78">
        <v>9.1725620000000004E-3</v>
      </c>
      <c r="V73" s="75" t="str">
        <f t="shared" si="1"/>
        <v/>
      </c>
    </row>
    <row r="74" spans="1:22" x14ac:dyDescent="0.35">
      <c r="A74" s="55">
        <v>1</v>
      </c>
      <c r="B74" s="55">
        <v>70</v>
      </c>
      <c r="C74" s="55">
        <v>1000</v>
      </c>
      <c r="D74" s="75">
        <v>1</v>
      </c>
      <c r="E74" s="76">
        <v>0</v>
      </c>
      <c r="F74" s="55">
        <v>3</v>
      </c>
      <c r="G74" s="77">
        <v>30085.394250000001</v>
      </c>
      <c r="H74" s="77">
        <v>5000</v>
      </c>
      <c r="I74" s="77">
        <v>5000</v>
      </c>
      <c r="J74" s="55">
        <v>0</v>
      </c>
      <c r="K74" s="75">
        <v>1</v>
      </c>
      <c r="L74" s="55"/>
      <c r="M74" s="77">
        <v>9428.0747740000006</v>
      </c>
      <c r="N74" s="77">
        <v>9189.5050329999995</v>
      </c>
      <c r="O74" s="77">
        <v>4742.210564</v>
      </c>
      <c r="P74" s="77">
        <v>635.74997919999998</v>
      </c>
      <c r="Q74" s="77">
        <v>1089.8539049999999</v>
      </c>
      <c r="R74" s="55">
        <v>5</v>
      </c>
      <c r="S74" s="75">
        <v>0.60227345099999996</v>
      </c>
      <c r="T74" s="55">
        <v>44</v>
      </c>
      <c r="U74" s="78">
        <v>6.1760440000000003E-3</v>
      </c>
      <c r="V74" s="75">
        <f t="shared" si="1"/>
        <v>0.3202373309792414</v>
      </c>
    </row>
    <row r="75" spans="1:22" x14ac:dyDescent="0.35">
      <c r="A75">
        <v>1</v>
      </c>
      <c r="B75">
        <v>100</v>
      </c>
      <c r="C75">
        <v>1000</v>
      </c>
      <c r="D75" s="80">
        <v>0.4</v>
      </c>
      <c r="E75">
        <v>426.50981109999998</v>
      </c>
      <c r="F75">
        <v>2</v>
      </c>
      <c r="G75">
        <v>27136.918470000001</v>
      </c>
      <c r="H75">
        <v>5262.4968589999999</v>
      </c>
      <c r="I75">
        <v>2000</v>
      </c>
      <c r="J75">
        <v>3262.4968589999999</v>
      </c>
      <c r="K75" s="80">
        <v>0.380047733</v>
      </c>
      <c r="L75">
        <v>7.6492891219999999</v>
      </c>
      <c r="M75">
        <v>9535.0786590000007</v>
      </c>
      <c r="N75">
        <v>9535.0786590000007</v>
      </c>
      <c r="O75">
        <v>1478.765545</v>
      </c>
      <c r="P75">
        <v>635.74997919999998</v>
      </c>
      <c r="Q75">
        <v>689.74876649999999</v>
      </c>
      <c r="R75">
        <v>2</v>
      </c>
      <c r="S75" s="80">
        <v>0.35754819100000002</v>
      </c>
      <c r="T75">
        <v>104</v>
      </c>
      <c r="U75" s="80">
        <v>7.6959230000000003E-3</v>
      </c>
      <c r="V75" s="80" t="str">
        <f t="shared" si="1"/>
        <v/>
      </c>
    </row>
    <row r="76" spans="1:22" x14ac:dyDescent="0.35">
      <c r="A76">
        <v>1</v>
      </c>
      <c r="B76">
        <v>100</v>
      </c>
      <c r="C76">
        <v>1000</v>
      </c>
      <c r="D76" s="80">
        <v>0.4</v>
      </c>
      <c r="E76">
        <v>426.50981109999998</v>
      </c>
      <c r="F76">
        <v>1</v>
      </c>
      <c r="G76">
        <v>27390.282139999999</v>
      </c>
      <c r="H76">
        <v>6480.8990759999997</v>
      </c>
      <c r="I76">
        <v>3000</v>
      </c>
      <c r="J76">
        <v>3480.8990760000002</v>
      </c>
      <c r="K76" s="80">
        <v>0.462898737</v>
      </c>
      <c r="L76">
        <v>8.1613575709999999</v>
      </c>
      <c r="M76">
        <v>8826.0585640000008</v>
      </c>
      <c r="N76">
        <v>8826.0585640000008</v>
      </c>
      <c r="O76">
        <v>1814.8440029999999</v>
      </c>
      <c r="P76">
        <v>635.74997919999998</v>
      </c>
      <c r="Q76">
        <v>806.6719511</v>
      </c>
      <c r="R76">
        <v>3</v>
      </c>
      <c r="S76" s="80">
        <v>0.33096122100000003</v>
      </c>
      <c r="T76">
        <v>69</v>
      </c>
      <c r="U76" s="80">
        <v>2.0077720000000001E-3</v>
      </c>
      <c r="V76" s="80" t="str">
        <f t="shared" si="1"/>
        <v/>
      </c>
    </row>
    <row r="77" spans="1:22" x14ac:dyDescent="0.35">
      <c r="A77">
        <v>1</v>
      </c>
      <c r="B77">
        <v>100</v>
      </c>
      <c r="C77">
        <v>1000</v>
      </c>
      <c r="D77" s="80">
        <v>0.4</v>
      </c>
      <c r="E77">
        <v>426.50981109999998</v>
      </c>
      <c r="F77">
        <v>3</v>
      </c>
      <c r="G77">
        <v>38072.923390000004</v>
      </c>
      <c r="H77">
        <v>7911.4700570000005</v>
      </c>
      <c r="I77">
        <v>3000</v>
      </c>
      <c r="J77">
        <v>4911.4700570000005</v>
      </c>
      <c r="K77" s="80">
        <v>0.379196278</v>
      </c>
      <c r="L77">
        <v>11.515491389999999</v>
      </c>
      <c r="M77">
        <v>12590.025159999999</v>
      </c>
      <c r="N77">
        <v>12590.025159999999</v>
      </c>
      <c r="O77">
        <v>3538.511771</v>
      </c>
      <c r="P77">
        <v>635.74997919999998</v>
      </c>
      <c r="Q77">
        <v>807.14125049999996</v>
      </c>
      <c r="R77">
        <v>3</v>
      </c>
      <c r="S77" s="80">
        <v>0.472103155</v>
      </c>
      <c r="T77">
        <v>246</v>
      </c>
      <c r="U77" s="80">
        <v>8.8591450000000006E-3</v>
      </c>
      <c r="V77" s="80">
        <f t="shared" si="1"/>
        <v>0.3017627355874633</v>
      </c>
    </row>
    <row r="78" spans="1:22" x14ac:dyDescent="0.35">
      <c r="A78">
        <v>1</v>
      </c>
      <c r="B78">
        <v>100</v>
      </c>
      <c r="C78">
        <v>1000</v>
      </c>
      <c r="D78" s="80">
        <v>0.6</v>
      </c>
      <c r="E78">
        <v>189.55991599999999</v>
      </c>
      <c r="F78">
        <v>1</v>
      </c>
      <c r="G78">
        <v>24845.696230000001</v>
      </c>
      <c r="H78">
        <v>5259.3522089999997</v>
      </c>
      <c r="I78">
        <v>3000</v>
      </c>
      <c r="J78">
        <v>2259.3522090000001</v>
      </c>
      <c r="K78" s="80">
        <v>0.57041245399999996</v>
      </c>
      <c r="L78">
        <v>11.918934419999999</v>
      </c>
      <c r="M78">
        <v>8132.5390729999999</v>
      </c>
      <c r="N78">
        <v>8171.8940199999997</v>
      </c>
      <c r="O78">
        <v>1827.4027699999999</v>
      </c>
      <c r="P78">
        <v>635.74997919999998</v>
      </c>
      <c r="Q78">
        <v>818.75817570000004</v>
      </c>
      <c r="R78">
        <v>3</v>
      </c>
      <c r="S78" s="80">
        <v>0.306431234</v>
      </c>
      <c r="T78">
        <v>9</v>
      </c>
      <c r="U78" s="80">
        <v>9.0207740000000005E-3</v>
      </c>
      <c r="V78" s="80" t="str">
        <f t="shared" si="1"/>
        <v/>
      </c>
    </row>
    <row r="79" spans="1:22" x14ac:dyDescent="0.35">
      <c r="A79">
        <v>1</v>
      </c>
      <c r="B79">
        <v>100</v>
      </c>
      <c r="C79">
        <v>1000</v>
      </c>
      <c r="D79" s="80">
        <v>0.6</v>
      </c>
      <c r="E79">
        <v>189.55991599999999</v>
      </c>
      <c r="F79">
        <v>2</v>
      </c>
      <c r="G79">
        <v>24697.46154</v>
      </c>
      <c r="H79">
        <v>5270.5706140000002</v>
      </c>
      <c r="I79">
        <v>3000</v>
      </c>
      <c r="J79">
        <v>2270.5706140000002</v>
      </c>
      <c r="K79" s="80">
        <v>0.56919833200000003</v>
      </c>
      <c r="L79">
        <v>11.97811574</v>
      </c>
      <c r="M79">
        <v>8088.3380349999998</v>
      </c>
      <c r="N79">
        <v>8133.002821</v>
      </c>
      <c r="O79">
        <v>1750.5290170000001</v>
      </c>
      <c r="P79">
        <v>635.74997919999998</v>
      </c>
      <c r="Q79">
        <v>819.27107249999995</v>
      </c>
      <c r="R79">
        <v>3</v>
      </c>
      <c r="S79" s="80">
        <v>0.30497288500000003</v>
      </c>
      <c r="T79">
        <v>28</v>
      </c>
      <c r="U79" s="80">
        <v>9.4312590000000009E-3</v>
      </c>
      <c r="V79" s="80" t="str">
        <f t="shared" si="1"/>
        <v/>
      </c>
    </row>
    <row r="80" spans="1:22" x14ac:dyDescent="0.35">
      <c r="A80">
        <v>1</v>
      </c>
      <c r="B80">
        <v>100</v>
      </c>
      <c r="C80">
        <v>1000</v>
      </c>
      <c r="D80" s="80">
        <v>0.8</v>
      </c>
      <c r="E80">
        <v>71.084968520000004</v>
      </c>
      <c r="F80">
        <v>2</v>
      </c>
      <c r="G80">
        <v>23135.257539999999</v>
      </c>
      <c r="H80">
        <v>4962.5965660000002</v>
      </c>
      <c r="I80">
        <v>4000</v>
      </c>
      <c r="J80">
        <v>962.59656589999997</v>
      </c>
      <c r="K80" s="80">
        <v>0.80602965500000001</v>
      </c>
      <c r="L80">
        <v>13.54149247</v>
      </c>
      <c r="M80">
        <v>7243.4488730000003</v>
      </c>
      <c r="N80">
        <v>7292.1917430000003</v>
      </c>
      <c r="O80">
        <v>2045.465723</v>
      </c>
      <c r="P80">
        <v>635.74997919999998</v>
      </c>
      <c r="Q80">
        <v>955.80465189999995</v>
      </c>
      <c r="R80">
        <v>4</v>
      </c>
      <c r="S80" s="80">
        <v>0.273443991</v>
      </c>
      <c r="T80">
        <v>41</v>
      </c>
      <c r="U80" s="80">
        <v>7.4555380000000003E-3</v>
      </c>
      <c r="V80" s="80" t="str">
        <f t="shared" si="1"/>
        <v/>
      </c>
    </row>
    <row r="81" spans="1:22" x14ac:dyDescent="0.35">
      <c r="A81">
        <v>1</v>
      </c>
      <c r="B81">
        <v>100</v>
      </c>
      <c r="C81">
        <v>1000</v>
      </c>
      <c r="D81" s="80">
        <v>0.8</v>
      </c>
      <c r="E81">
        <v>71.084968520000004</v>
      </c>
      <c r="F81">
        <v>1</v>
      </c>
      <c r="G81">
        <v>23246.386849999999</v>
      </c>
      <c r="H81">
        <v>5085.5398359999999</v>
      </c>
      <c r="I81">
        <v>4000</v>
      </c>
      <c r="J81">
        <v>1085.5398359999999</v>
      </c>
      <c r="K81" s="80">
        <v>0.78654383400000005</v>
      </c>
      <c r="L81">
        <v>15.27101803</v>
      </c>
      <c r="M81">
        <v>7196.4731869999996</v>
      </c>
      <c r="N81">
        <v>7257.190047</v>
      </c>
      <c r="O81">
        <v>2117.1801639999999</v>
      </c>
      <c r="P81">
        <v>635.74997919999998</v>
      </c>
      <c r="Q81">
        <v>954.25364060000004</v>
      </c>
      <c r="R81">
        <v>4</v>
      </c>
      <c r="S81" s="80">
        <v>0.272131491</v>
      </c>
      <c r="T81">
        <v>25</v>
      </c>
      <c r="U81" s="80">
        <v>9.6661760000000003E-3</v>
      </c>
      <c r="V81" s="80" t="str">
        <f t="shared" si="1"/>
        <v/>
      </c>
    </row>
    <row r="82" spans="1:22" x14ac:dyDescent="0.35">
      <c r="A82">
        <v>1</v>
      </c>
      <c r="B82">
        <v>100</v>
      </c>
      <c r="C82">
        <v>1000</v>
      </c>
      <c r="D82" s="80">
        <v>0.6</v>
      </c>
      <c r="E82">
        <v>189.55991599999999</v>
      </c>
      <c r="F82">
        <v>3</v>
      </c>
      <c r="G82">
        <v>34298.437339999997</v>
      </c>
      <c r="H82">
        <v>7798.428234</v>
      </c>
      <c r="I82">
        <v>4000</v>
      </c>
      <c r="J82">
        <v>3798.428234</v>
      </c>
      <c r="K82" s="80">
        <v>0.51292387100000003</v>
      </c>
      <c r="L82">
        <v>20.038140519999999</v>
      </c>
      <c r="M82">
        <v>10341.46415</v>
      </c>
      <c r="N82">
        <v>10413.5672</v>
      </c>
      <c r="O82">
        <v>4154.971074</v>
      </c>
      <c r="P82">
        <v>635.74997919999998</v>
      </c>
      <c r="Q82">
        <v>954.25670060000004</v>
      </c>
      <c r="R82">
        <v>4</v>
      </c>
      <c r="S82" s="80">
        <v>0.39048992100000002</v>
      </c>
      <c r="T82">
        <v>52</v>
      </c>
      <c r="U82" s="80">
        <v>9.6847640000000002E-3</v>
      </c>
      <c r="V82" s="80">
        <f t="shared" si="1"/>
        <v>0.30770586931039712</v>
      </c>
    </row>
    <row r="83" spans="1:22" x14ac:dyDescent="0.35">
      <c r="A83">
        <v>1</v>
      </c>
      <c r="B83">
        <v>100</v>
      </c>
      <c r="C83">
        <v>1000</v>
      </c>
      <c r="D83" s="80">
        <v>0.8</v>
      </c>
      <c r="E83">
        <v>71.084968520000004</v>
      </c>
      <c r="F83">
        <v>3</v>
      </c>
      <c r="G83">
        <v>31704.484799999998</v>
      </c>
      <c r="H83">
        <v>6668.2923350000001</v>
      </c>
      <c r="I83">
        <v>5000</v>
      </c>
      <c r="J83">
        <v>1668.2923350000001</v>
      </c>
      <c r="K83" s="80">
        <v>0.74981715699999996</v>
      </c>
      <c r="L83">
        <v>23.46898886</v>
      </c>
      <c r="M83">
        <v>9239.9194270000007</v>
      </c>
      <c r="N83">
        <v>9341.6250720000007</v>
      </c>
      <c r="O83">
        <v>4729.2404200000001</v>
      </c>
      <c r="P83">
        <v>635.74997919999998</v>
      </c>
      <c r="Q83">
        <v>1089.6575660000001</v>
      </c>
      <c r="R83">
        <v>5</v>
      </c>
      <c r="S83" s="80">
        <v>0.35029403100000001</v>
      </c>
      <c r="T83">
        <v>69</v>
      </c>
      <c r="U83" s="80">
        <v>2.9912910000000001E-3</v>
      </c>
      <c r="V83" s="80">
        <f t="shared" si="1"/>
        <v>0.31644327800427091</v>
      </c>
    </row>
    <row r="84" spans="1:22" x14ac:dyDescent="0.35">
      <c r="A84" s="55">
        <v>1</v>
      </c>
      <c r="B84" s="55">
        <v>100</v>
      </c>
      <c r="C84" s="55">
        <v>1000</v>
      </c>
      <c r="D84" s="75">
        <v>1</v>
      </c>
      <c r="E84" s="76">
        <v>0</v>
      </c>
      <c r="F84" s="55">
        <v>1</v>
      </c>
      <c r="G84" s="77">
        <v>22203.123759999999</v>
      </c>
      <c r="H84" s="77">
        <v>4000</v>
      </c>
      <c r="I84" s="77">
        <v>4000</v>
      </c>
      <c r="J84" s="55">
        <v>0</v>
      </c>
      <c r="K84" s="75">
        <v>1</v>
      </c>
      <c r="L84" s="55"/>
      <c r="M84" s="77">
        <v>7218.5977659999999</v>
      </c>
      <c r="N84" s="77">
        <v>7271.3597879999998</v>
      </c>
      <c r="O84" s="77">
        <v>2121.6065189999999</v>
      </c>
      <c r="P84" s="77">
        <v>635.74997919999998</v>
      </c>
      <c r="Q84" s="77">
        <v>955.80970990000003</v>
      </c>
      <c r="R84" s="55">
        <v>4</v>
      </c>
      <c r="S84" s="75">
        <v>0.27266283099999999</v>
      </c>
      <c r="T84" s="55">
        <v>23</v>
      </c>
      <c r="U84" s="78">
        <v>9.4626940000000007E-3</v>
      </c>
      <c r="V84" s="75" t="str">
        <f t="shared" si="1"/>
        <v/>
      </c>
    </row>
    <row r="85" spans="1:22" x14ac:dyDescent="0.35">
      <c r="A85" s="55">
        <v>1</v>
      </c>
      <c r="B85" s="55">
        <v>100</v>
      </c>
      <c r="C85" s="55">
        <v>1000</v>
      </c>
      <c r="D85" s="75">
        <v>1</v>
      </c>
      <c r="E85" s="76">
        <v>0</v>
      </c>
      <c r="F85" s="55">
        <v>2</v>
      </c>
      <c r="G85" s="77">
        <v>22145.96415</v>
      </c>
      <c r="H85" s="77">
        <v>4000</v>
      </c>
      <c r="I85" s="77">
        <v>4000</v>
      </c>
      <c r="J85" s="55">
        <v>0</v>
      </c>
      <c r="K85" s="75">
        <v>1</v>
      </c>
      <c r="L85" s="55"/>
      <c r="M85" s="77">
        <v>7232.5832460000001</v>
      </c>
      <c r="N85" s="77">
        <v>7285.0474469999999</v>
      </c>
      <c r="O85" s="77">
        <v>2040.786337</v>
      </c>
      <c r="P85" s="77">
        <v>635.74997919999998</v>
      </c>
      <c r="Q85" s="77">
        <v>951.79713749999996</v>
      </c>
      <c r="R85" s="55">
        <v>4</v>
      </c>
      <c r="S85" s="75">
        <v>0.27317609300000001</v>
      </c>
      <c r="T85" s="55">
        <v>54</v>
      </c>
      <c r="U85" s="78">
        <v>9.2685719999999992E-3</v>
      </c>
      <c r="V85" s="75" t="str">
        <f t="shared" si="1"/>
        <v/>
      </c>
    </row>
    <row r="86" spans="1:22" x14ac:dyDescent="0.35">
      <c r="A86" s="55">
        <v>1</v>
      </c>
      <c r="B86" s="55">
        <v>100</v>
      </c>
      <c r="C86" s="55">
        <v>1000</v>
      </c>
      <c r="D86" s="75">
        <v>1</v>
      </c>
      <c r="E86" s="76">
        <v>0</v>
      </c>
      <c r="F86" s="55">
        <v>3</v>
      </c>
      <c r="G86" s="77">
        <v>30067.67513</v>
      </c>
      <c r="H86" s="77">
        <v>5000</v>
      </c>
      <c r="I86" s="77">
        <v>5000</v>
      </c>
      <c r="J86" s="55">
        <v>0</v>
      </c>
      <c r="K86" s="75">
        <v>1</v>
      </c>
      <c r="L86" s="55"/>
      <c r="M86" s="77">
        <v>9250.2268899999999</v>
      </c>
      <c r="N86" s="77">
        <v>9349.6338020000003</v>
      </c>
      <c r="O86" s="77">
        <v>4742.2105460000002</v>
      </c>
      <c r="P86" s="77">
        <v>635.74997919999998</v>
      </c>
      <c r="Q86" s="77">
        <v>1089.853914</v>
      </c>
      <c r="R86" s="55">
        <v>5</v>
      </c>
      <c r="S86" s="75">
        <v>0.350594344</v>
      </c>
      <c r="T86" s="55">
        <v>50</v>
      </c>
      <c r="U86" s="78">
        <v>7.0774189999999997E-3</v>
      </c>
      <c r="V86" s="75">
        <f t="shared" si="1"/>
        <v>0.32202269433324188</v>
      </c>
    </row>
    <row r="87" spans="1:22" x14ac:dyDescent="0.35">
      <c r="A87">
        <v>1</v>
      </c>
      <c r="B87">
        <v>10</v>
      </c>
      <c r="C87">
        <v>2000</v>
      </c>
      <c r="D87" s="3">
        <v>0.4</v>
      </c>
      <c r="E87">
        <v>650.19505909999998</v>
      </c>
      <c r="F87">
        <v>2</v>
      </c>
      <c r="G87">
        <v>34732.293510000003</v>
      </c>
      <c r="H87">
        <v>10535.608039999999</v>
      </c>
      <c r="I87">
        <v>4000</v>
      </c>
      <c r="J87">
        <v>6535.6080419999998</v>
      </c>
      <c r="K87" s="3">
        <v>0.379664846</v>
      </c>
      <c r="L87">
        <v>10.05176516</v>
      </c>
      <c r="M87">
        <v>14758.76311</v>
      </c>
      <c r="N87">
        <v>6622.8776159999998</v>
      </c>
      <c r="O87">
        <v>1485.733324</v>
      </c>
      <c r="P87">
        <v>635.74997919999998</v>
      </c>
      <c r="Q87">
        <v>693.56144719999998</v>
      </c>
      <c r="R87">
        <v>2</v>
      </c>
      <c r="S87" s="3">
        <v>0.95228498699999997</v>
      </c>
      <c r="T87">
        <v>56</v>
      </c>
      <c r="U87" s="3">
        <v>1.2892209999999999E-3</v>
      </c>
      <c r="V87" s="3" t="str">
        <f t="shared" si="1"/>
        <v/>
      </c>
    </row>
    <row r="88" spans="1:22" x14ac:dyDescent="0.35">
      <c r="A88">
        <v>1</v>
      </c>
      <c r="B88">
        <v>10</v>
      </c>
      <c r="C88">
        <v>2000</v>
      </c>
      <c r="D88" s="3">
        <v>0.4</v>
      </c>
      <c r="E88">
        <v>650.19505909999998</v>
      </c>
      <c r="F88">
        <v>1</v>
      </c>
      <c r="G88">
        <v>35181.676469999999</v>
      </c>
      <c r="H88">
        <v>12820.525439999999</v>
      </c>
      <c r="I88">
        <v>6000</v>
      </c>
      <c r="J88">
        <v>6820.5254409999998</v>
      </c>
      <c r="K88" s="3">
        <v>0.46799953900000002</v>
      </c>
      <c r="L88">
        <v>10.48996812</v>
      </c>
      <c r="M88">
        <v>12485.70983</v>
      </c>
      <c r="N88">
        <v>6613.6147440000004</v>
      </c>
      <c r="O88">
        <v>1816.9429130000001</v>
      </c>
      <c r="P88">
        <v>635.74997919999998</v>
      </c>
      <c r="Q88">
        <v>809.13356090000002</v>
      </c>
      <c r="R88">
        <v>3</v>
      </c>
      <c r="S88" s="3">
        <v>0.95095310399999999</v>
      </c>
      <c r="T88">
        <v>25</v>
      </c>
      <c r="U88" s="3">
        <v>6.8036699999999997E-4</v>
      </c>
      <c r="V88" s="3" t="str">
        <f t="shared" si="1"/>
        <v/>
      </c>
    </row>
    <row r="89" spans="1:22" x14ac:dyDescent="0.35">
      <c r="A89">
        <v>1</v>
      </c>
      <c r="B89">
        <v>10</v>
      </c>
      <c r="C89">
        <v>2000</v>
      </c>
      <c r="D89" s="3">
        <v>0.6</v>
      </c>
      <c r="E89">
        <v>288.97558179999999</v>
      </c>
      <c r="F89">
        <v>2</v>
      </c>
      <c r="G89">
        <v>30869.92411</v>
      </c>
      <c r="H89">
        <v>9791.4369559999996</v>
      </c>
      <c r="I89">
        <v>6000</v>
      </c>
      <c r="J89">
        <v>3791.436956</v>
      </c>
      <c r="K89" s="3">
        <v>0.61278033300000001</v>
      </c>
      <c r="L89">
        <v>13.120267569999999</v>
      </c>
      <c r="M89">
        <v>11599.41829</v>
      </c>
      <c r="N89">
        <v>6204.1238190000004</v>
      </c>
      <c r="O89">
        <v>1798.927727</v>
      </c>
      <c r="P89">
        <v>635.74997919999998</v>
      </c>
      <c r="Q89">
        <v>840.26734069999998</v>
      </c>
      <c r="R89">
        <v>3</v>
      </c>
      <c r="S89" s="3">
        <v>0.89207355300000002</v>
      </c>
      <c r="T89">
        <v>20</v>
      </c>
      <c r="U89" s="3">
        <v>5.9595189999999999E-3</v>
      </c>
      <c r="V89" s="3" t="str">
        <f t="shared" si="1"/>
        <v/>
      </c>
    </row>
    <row r="90" spans="1:22" x14ac:dyDescent="0.35">
      <c r="A90">
        <v>1</v>
      </c>
      <c r="B90">
        <v>10</v>
      </c>
      <c r="C90">
        <v>2000</v>
      </c>
      <c r="D90" s="3">
        <v>0.8</v>
      </c>
      <c r="E90">
        <v>108.3658432</v>
      </c>
      <c r="F90">
        <v>1</v>
      </c>
      <c r="G90">
        <v>28452.978760000002</v>
      </c>
      <c r="H90">
        <v>7522.9531889999998</v>
      </c>
      <c r="I90">
        <v>6000</v>
      </c>
      <c r="J90">
        <v>1522.9531890000001</v>
      </c>
      <c r="K90" s="3">
        <v>0.79755913000000001</v>
      </c>
      <c r="L90">
        <v>14.053812020000001</v>
      </c>
      <c r="M90">
        <v>11397.062980000001</v>
      </c>
      <c r="N90">
        <v>6249.0677770000002</v>
      </c>
      <c r="O90">
        <v>1828.492585</v>
      </c>
      <c r="P90">
        <v>635.74997919999998</v>
      </c>
      <c r="Q90">
        <v>819.65224939999996</v>
      </c>
      <c r="R90">
        <v>3</v>
      </c>
      <c r="S90" s="3">
        <v>0.89853591899999996</v>
      </c>
      <c r="T90">
        <v>19</v>
      </c>
      <c r="U90" s="3">
        <v>9.0413469999999999E-3</v>
      </c>
      <c r="V90" s="3" t="str">
        <f t="shared" si="1"/>
        <v/>
      </c>
    </row>
    <row r="91" spans="1:22" x14ac:dyDescent="0.35">
      <c r="A91">
        <v>1</v>
      </c>
      <c r="B91">
        <v>10</v>
      </c>
      <c r="C91">
        <v>2000</v>
      </c>
      <c r="D91" s="3">
        <v>0.6</v>
      </c>
      <c r="E91">
        <v>288.97558179999999</v>
      </c>
      <c r="F91">
        <v>1</v>
      </c>
      <c r="G91">
        <v>30818.820070000002</v>
      </c>
      <c r="H91">
        <v>10061.208500000001</v>
      </c>
      <c r="I91">
        <v>6000</v>
      </c>
      <c r="J91">
        <v>4061.2085050000001</v>
      </c>
      <c r="K91" s="3">
        <v>0.59634983200000002</v>
      </c>
      <c r="L91">
        <v>14.053812020000001</v>
      </c>
      <c r="M91">
        <v>11216.950349999999</v>
      </c>
      <c r="N91">
        <v>6249.0677770000002</v>
      </c>
      <c r="O91">
        <v>1833.4717270000001</v>
      </c>
      <c r="P91">
        <v>635.74997919999998</v>
      </c>
      <c r="Q91">
        <v>822.37173399999995</v>
      </c>
      <c r="R91">
        <v>3</v>
      </c>
      <c r="S91" s="3">
        <v>0.89853591899999996</v>
      </c>
      <c r="T91">
        <v>10</v>
      </c>
      <c r="U91" s="3">
        <v>9.5582410000000003E-3</v>
      </c>
      <c r="V91" s="3" t="str">
        <f t="shared" si="1"/>
        <v/>
      </c>
    </row>
    <row r="92" spans="1:22" x14ac:dyDescent="0.35">
      <c r="A92">
        <v>1</v>
      </c>
      <c r="B92">
        <v>10</v>
      </c>
      <c r="C92">
        <v>2000</v>
      </c>
      <c r="D92" s="3">
        <v>0.8</v>
      </c>
      <c r="E92">
        <v>108.3658432</v>
      </c>
      <c r="F92">
        <v>2</v>
      </c>
      <c r="G92">
        <v>28369.492470000001</v>
      </c>
      <c r="H92">
        <v>7525.4665869999999</v>
      </c>
      <c r="I92">
        <v>6000</v>
      </c>
      <c r="J92">
        <v>1525.4665869999999</v>
      </c>
      <c r="K92" s="3">
        <v>0.79729275700000002</v>
      </c>
      <c r="L92">
        <v>14.077005659999999</v>
      </c>
      <c r="M92">
        <v>11484.619060000001</v>
      </c>
      <c r="N92">
        <v>6140.9504450000004</v>
      </c>
      <c r="O92">
        <v>1760.3349209999999</v>
      </c>
      <c r="P92">
        <v>635.74997919999998</v>
      </c>
      <c r="Q92">
        <v>822.37147419999997</v>
      </c>
      <c r="R92">
        <v>3</v>
      </c>
      <c r="S92" s="3">
        <v>0.88299003099999995</v>
      </c>
      <c r="T92">
        <v>45</v>
      </c>
      <c r="U92" s="3">
        <v>8.3861379999999996E-3</v>
      </c>
      <c r="V92" s="3" t="str">
        <f t="shared" si="1"/>
        <v/>
      </c>
    </row>
    <row r="93" spans="1:22" x14ac:dyDescent="0.35">
      <c r="A93">
        <v>1</v>
      </c>
      <c r="B93">
        <v>10</v>
      </c>
      <c r="C93">
        <v>2000</v>
      </c>
      <c r="D93" s="3">
        <v>0.4</v>
      </c>
      <c r="E93">
        <v>650.19505909999998</v>
      </c>
      <c r="F93">
        <v>3</v>
      </c>
      <c r="G93">
        <v>54475.60383</v>
      </c>
      <c r="H93">
        <v>22151.412929999999</v>
      </c>
      <c r="I93">
        <v>8000</v>
      </c>
      <c r="J93">
        <v>14151.41293</v>
      </c>
      <c r="K93" s="3">
        <v>0.36115077699999998</v>
      </c>
      <c r="L93">
        <v>21.764873059999999</v>
      </c>
      <c r="M93">
        <v>19795.31624</v>
      </c>
      <c r="N93">
        <v>6758.8976169999996</v>
      </c>
      <c r="O93">
        <v>4177.1202430000003</v>
      </c>
      <c r="P93">
        <v>635.74997919999998</v>
      </c>
      <c r="Q93">
        <v>957.10682970000005</v>
      </c>
      <c r="R93">
        <v>4</v>
      </c>
      <c r="S93" s="3">
        <v>0.97184292100000003</v>
      </c>
      <c r="T93">
        <v>65</v>
      </c>
      <c r="U93" s="3">
        <v>4.8831930000000001E-3</v>
      </c>
      <c r="V93" s="3">
        <f t="shared" si="1"/>
        <v>0.22081947505507676</v>
      </c>
    </row>
    <row r="94" spans="1:22" x14ac:dyDescent="0.35">
      <c r="A94">
        <v>1</v>
      </c>
      <c r="B94">
        <v>10</v>
      </c>
      <c r="C94">
        <v>2000</v>
      </c>
      <c r="D94" s="3">
        <v>0.8</v>
      </c>
      <c r="E94">
        <v>108.3658432</v>
      </c>
      <c r="F94">
        <v>3</v>
      </c>
      <c r="G94">
        <v>41009.440710000003</v>
      </c>
      <c r="H94">
        <v>13078.127560000001</v>
      </c>
      <c r="I94">
        <v>10000</v>
      </c>
      <c r="J94">
        <v>3078.1275559999999</v>
      </c>
      <c r="K94" s="3">
        <v>0.76463545399999999</v>
      </c>
      <c r="L94">
        <v>28.404961069999999</v>
      </c>
      <c r="M94">
        <v>15235.06978</v>
      </c>
      <c r="N94">
        <v>6247.6938360000004</v>
      </c>
      <c r="O94">
        <v>4724.9286959999999</v>
      </c>
      <c r="P94">
        <v>635.74997919999998</v>
      </c>
      <c r="Q94">
        <v>1087.8708529999999</v>
      </c>
      <c r="R94">
        <v>5</v>
      </c>
      <c r="S94" s="3">
        <v>0.898338364</v>
      </c>
      <c r="T94">
        <v>20</v>
      </c>
      <c r="U94" s="3">
        <v>7.0504280000000001E-3</v>
      </c>
      <c r="V94" s="3">
        <f t="shared" si="1"/>
        <v>0.27828832815091203</v>
      </c>
    </row>
    <row r="95" spans="1:22" x14ac:dyDescent="0.35">
      <c r="A95">
        <v>1</v>
      </c>
      <c r="B95">
        <v>10</v>
      </c>
      <c r="C95">
        <v>2000</v>
      </c>
      <c r="D95" s="3">
        <v>0.6</v>
      </c>
      <c r="E95">
        <v>288.97558179999999</v>
      </c>
      <c r="F95">
        <v>3</v>
      </c>
      <c r="G95">
        <v>46112.225160000002</v>
      </c>
      <c r="H95">
        <v>18208.34015</v>
      </c>
      <c r="I95">
        <v>10000</v>
      </c>
      <c r="J95">
        <v>8208.34015</v>
      </c>
      <c r="K95" s="3">
        <v>0.54919887899999997</v>
      </c>
      <c r="L95">
        <v>28.404961069999999</v>
      </c>
      <c r="M95">
        <v>15197.393050000001</v>
      </c>
      <c r="N95">
        <v>6247.6938360000004</v>
      </c>
      <c r="O95">
        <v>4734.120156</v>
      </c>
      <c r="P95">
        <v>635.74997919999998</v>
      </c>
      <c r="Q95">
        <v>1088.9279799999999</v>
      </c>
      <c r="R95">
        <v>5</v>
      </c>
      <c r="S95" s="3">
        <v>0.898338364</v>
      </c>
      <c r="T95">
        <v>31</v>
      </c>
      <c r="U95" s="3">
        <v>5.6755829999999997E-3</v>
      </c>
      <c r="V95" s="3">
        <f t="shared" si="1"/>
        <v>0.25250180121270865</v>
      </c>
    </row>
    <row r="96" spans="1:22" x14ac:dyDescent="0.35">
      <c r="A96" s="55">
        <v>1</v>
      </c>
      <c r="B96" s="55">
        <v>10</v>
      </c>
      <c r="C96" s="55">
        <v>2000</v>
      </c>
      <c r="D96" s="75">
        <v>1</v>
      </c>
      <c r="E96" s="76">
        <v>0</v>
      </c>
      <c r="F96" s="55">
        <v>1</v>
      </c>
      <c r="G96" s="77">
        <v>26779.836950000001</v>
      </c>
      <c r="H96" s="77">
        <v>6000</v>
      </c>
      <c r="I96" s="77">
        <v>6000</v>
      </c>
      <c r="J96" s="55">
        <v>0</v>
      </c>
      <c r="K96" s="75">
        <v>1</v>
      </c>
      <c r="L96" s="55"/>
      <c r="M96" s="77">
        <v>11267.87168</v>
      </c>
      <c r="N96" s="77">
        <v>6220.3726370000004</v>
      </c>
      <c r="O96" s="77">
        <v>1833.4714280000001</v>
      </c>
      <c r="P96" s="77">
        <v>635.74997919999998</v>
      </c>
      <c r="Q96" s="77">
        <v>822.37123299999996</v>
      </c>
      <c r="R96" s="55">
        <v>3</v>
      </c>
      <c r="S96" s="75">
        <v>0.89440992500000005</v>
      </c>
      <c r="T96" s="55">
        <v>20</v>
      </c>
      <c r="U96" s="78">
        <v>8.0612619999999996E-3</v>
      </c>
      <c r="V96" s="75" t="str">
        <f t="shared" si="1"/>
        <v/>
      </c>
    </row>
    <row r="97" spans="1:22" x14ac:dyDescent="0.35">
      <c r="A97" s="55">
        <v>1</v>
      </c>
      <c r="B97" s="55">
        <v>10</v>
      </c>
      <c r="C97" s="55">
        <v>2000</v>
      </c>
      <c r="D97" s="75">
        <v>1</v>
      </c>
      <c r="E97" s="76">
        <v>0</v>
      </c>
      <c r="F97" s="55">
        <v>2</v>
      </c>
      <c r="G97" s="77">
        <v>26993.512589999998</v>
      </c>
      <c r="H97" s="77">
        <v>6000</v>
      </c>
      <c r="I97" s="77">
        <v>6000</v>
      </c>
      <c r="J97" s="55">
        <v>0</v>
      </c>
      <c r="K97" s="75">
        <v>1</v>
      </c>
      <c r="L97" s="55"/>
      <c r="M97" s="77">
        <v>11507.348459999999</v>
      </c>
      <c r="N97" s="77">
        <v>6204.1238190000004</v>
      </c>
      <c r="O97" s="77">
        <v>1803.6919250000001</v>
      </c>
      <c r="P97" s="77">
        <v>635.74997919999998</v>
      </c>
      <c r="Q97" s="77">
        <v>842.59840280000003</v>
      </c>
      <c r="R97" s="55">
        <v>3</v>
      </c>
      <c r="S97" s="75">
        <v>0.89207355300000002</v>
      </c>
      <c r="T97" s="55">
        <v>43</v>
      </c>
      <c r="U97" s="78">
        <v>6.6112799999999998E-3</v>
      </c>
      <c r="V97" s="75" t="str">
        <f t="shared" si="1"/>
        <v/>
      </c>
    </row>
    <row r="98" spans="1:22" x14ac:dyDescent="0.35">
      <c r="A98" s="55">
        <v>1</v>
      </c>
      <c r="B98" s="55">
        <v>10</v>
      </c>
      <c r="C98" s="55">
        <v>2000</v>
      </c>
      <c r="D98" s="75">
        <v>1</v>
      </c>
      <c r="E98" s="76">
        <v>0</v>
      </c>
      <c r="F98" s="55">
        <v>3</v>
      </c>
      <c r="G98" s="77">
        <v>37829.006430000001</v>
      </c>
      <c r="H98" s="77">
        <v>10000</v>
      </c>
      <c r="I98" s="77">
        <v>10000</v>
      </c>
      <c r="J98" s="55">
        <v>0</v>
      </c>
      <c r="K98" s="75">
        <v>1</v>
      </c>
      <c r="L98" s="55"/>
      <c r="M98" s="77">
        <v>15146.43442</v>
      </c>
      <c r="N98" s="77">
        <v>6220.3517140000004</v>
      </c>
      <c r="O98" s="77">
        <v>4736.728333</v>
      </c>
      <c r="P98" s="77">
        <v>635.74997919999998</v>
      </c>
      <c r="Q98" s="77">
        <v>1089.7419890000001</v>
      </c>
      <c r="R98" s="55">
        <v>5</v>
      </c>
      <c r="S98" s="75">
        <v>0.89440691699999997</v>
      </c>
      <c r="T98" s="55">
        <v>18</v>
      </c>
      <c r="U98" s="78">
        <v>7.1416630000000004E-3</v>
      </c>
      <c r="V98" s="75">
        <f t="shared" si="1"/>
        <v>0.2965101346000325</v>
      </c>
    </row>
    <row r="99" spans="1:22" x14ac:dyDescent="0.35">
      <c r="A99">
        <v>1</v>
      </c>
      <c r="B99">
        <v>40</v>
      </c>
      <c r="C99">
        <v>2000</v>
      </c>
      <c r="D99" s="3">
        <v>0.4</v>
      </c>
      <c r="E99">
        <v>700.89311180000004</v>
      </c>
      <c r="F99">
        <v>2</v>
      </c>
      <c r="G99">
        <v>31504.00605</v>
      </c>
      <c r="H99">
        <v>9273.117956</v>
      </c>
      <c r="I99">
        <v>4000</v>
      </c>
      <c r="J99">
        <v>5273.117956</v>
      </c>
      <c r="K99" s="3">
        <v>0.43135437500000001</v>
      </c>
      <c r="L99">
        <v>7.5234267069999996</v>
      </c>
      <c r="M99">
        <v>10410.8289</v>
      </c>
      <c r="N99">
        <v>9003.0515950000008</v>
      </c>
      <c r="O99">
        <v>1487.2198100000001</v>
      </c>
      <c r="P99">
        <v>635.74997919999998</v>
      </c>
      <c r="Q99">
        <v>694.03781419999996</v>
      </c>
      <c r="R99">
        <v>2</v>
      </c>
      <c r="S99" s="3">
        <v>0.79318208099999998</v>
      </c>
      <c r="T99">
        <v>101</v>
      </c>
      <c r="U99" s="3">
        <v>1.6567629999999999E-3</v>
      </c>
      <c r="V99" s="3" t="str">
        <f t="shared" si="1"/>
        <v/>
      </c>
    </row>
    <row r="100" spans="1:22" x14ac:dyDescent="0.35">
      <c r="A100">
        <v>1</v>
      </c>
      <c r="B100">
        <v>40</v>
      </c>
      <c r="C100">
        <v>2000</v>
      </c>
      <c r="D100" s="3">
        <v>0.4</v>
      </c>
      <c r="E100">
        <v>700.89311180000004</v>
      </c>
      <c r="F100">
        <v>1</v>
      </c>
      <c r="G100">
        <v>32457.164260000001</v>
      </c>
      <c r="H100">
        <v>9511.3373850000007</v>
      </c>
      <c r="I100">
        <v>4000</v>
      </c>
      <c r="J100">
        <v>5511.3373849999998</v>
      </c>
      <c r="K100" s="3">
        <v>0.420550743</v>
      </c>
      <c r="L100">
        <v>7.8633065330000003</v>
      </c>
      <c r="M100">
        <v>11097.65674</v>
      </c>
      <c r="N100">
        <v>8994.5548290000006</v>
      </c>
      <c r="O100">
        <v>1525.2001270000001</v>
      </c>
      <c r="P100">
        <v>635.74997919999998</v>
      </c>
      <c r="Q100">
        <v>692.66519570000003</v>
      </c>
      <c r="R100">
        <v>2</v>
      </c>
      <c r="S100" s="3">
        <v>0.79243350300000004</v>
      </c>
      <c r="T100">
        <v>61</v>
      </c>
      <c r="U100" s="3">
        <v>7.5015760000000003E-3</v>
      </c>
      <c r="V100" s="3" t="str">
        <f t="shared" si="1"/>
        <v/>
      </c>
    </row>
    <row r="101" spans="1:22" x14ac:dyDescent="0.35">
      <c r="A101">
        <v>1</v>
      </c>
      <c r="B101">
        <v>40</v>
      </c>
      <c r="C101">
        <v>2000</v>
      </c>
      <c r="D101" s="3">
        <v>0.6</v>
      </c>
      <c r="E101">
        <v>311.50804970000002</v>
      </c>
      <c r="F101">
        <v>2</v>
      </c>
      <c r="G101">
        <v>28459.28285</v>
      </c>
      <c r="H101">
        <v>7057.1843580000004</v>
      </c>
      <c r="I101">
        <v>4000</v>
      </c>
      <c r="J101">
        <v>3057.184358</v>
      </c>
      <c r="K101" s="3">
        <v>0.56679828600000004</v>
      </c>
      <c r="L101">
        <v>9.8141423999999997</v>
      </c>
      <c r="M101">
        <v>9935.9857420000008</v>
      </c>
      <c r="N101">
        <v>8649.1929660000005</v>
      </c>
      <c r="O101">
        <v>1487.2044020000001</v>
      </c>
      <c r="P101">
        <v>635.74997919999998</v>
      </c>
      <c r="Q101">
        <v>693.96540370000002</v>
      </c>
      <c r="R101">
        <v>2</v>
      </c>
      <c r="S101" s="3">
        <v>0.762006615</v>
      </c>
      <c r="T101">
        <v>20</v>
      </c>
      <c r="U101" s="3">
        <v>9.9726840000000008E-3</v>
      </c>
      <c r="V101" s="3" t="str">
        <f t="shared" si="1"/>
        <v/>
      </c>
    </row>
    <row r="102" spans="1:22" x14ac:dyDescent="0.35">
      <c r="A102">
        <v>1</v>
      </c>
      <c r="B102">
        <v>40</v>
      </c>
      <c r="C102">
        <v>2000</v>
      </c>
      <c r="D102" s="3">
        <v>0.8</v>
      </c>
      <c r="E102">
        <v>116.8155186</v>
      </c>
      <c r="F102">
        <v>2</v>
      </c>
      <c r="G102">
        <v>26562.3544</v>
      </c>
      <c r="H102">
        <v>5172.7839899999999</v>
      </c>
      <c r="I102">
        <v>4000</v>
      </c>
      <c r="J102">
        <v>1172.7839899999999</v>
      </c>
      <c r="K102" s="3">
        <v>0.773277989</v>
      </c>
      <c r="L102">
        <v>10.0396249</v>
      </c>
      <c r="M102">
        <v>10011.00167</v>
      </c>
      <c r="N102">
        <v>8581.3514560000003</v>
      </c>
      <c r="O102">
        <v>1472.7608990000001</v>
      </c>
      <c r="P102">
        <v>635.74997919999998</v>
      </c>
      <c r="Q102">
        <v>688.70640490000005</v>
      </c>
      <c r="R102">
        <v>2</v>
      </c>
      <c r="S102" s="3">
        <v>0.75602967899999995</v>
      </c>
      <c r="T102">
        <v>32</v>
      </c>
      <c r="U102" s="3">
        <v>5.5803509999999999E-3</v>
      </c>
      <c r="V102" s="3" t="str">
        <f t="shared" si="1"/>
        <v/>
      </c>
    </row>
    <row r="103" spans="1:22" x14ac:dyDescent="0.35">
      <c r="A103">
        <v>1</v>
      </c>
      <c r="B103">
        <v>40</v>
      </c>
      <c r="C103">
        <v>2000</v>
      </c>
      <c r="D103" s="3">
        <v>0.6</v>
      </c>
      <c r="E103">
        <v>311.50804970000002</v>
      </c>
      <c r="F103">
        <v>1</v>
      </c>
      <c r="G103">
        <v>29092.904490000001</v>
      </c>
      <c r="H103">
        <v>7224.1228879999999</v>
      </c>
      <c r="I103">
        <v>4000</v>
      </c>
      <c r="J103">
        <v>3224.1228879999999</v>
      </c>
      <c r="K103" s="3">
        <v>0.55370043700000005</v>
      </c>
      <c r="L103">
        <v>10.35004678</v>
      </c>
      <c r="M103">
        <v>10475.726650000001</v>
      </c>
      <c r="N103">
        <v>8562.3196520000001</v>
      </c>
      <c r="O103">
        <v>1510.2169960000001</v>
      </c>
      <c r="P103">
        <v>635.74997919999998</v>
      </c>
      <c r="Q103">
        <v>684.76831730000004</v>
      </c>
      <c r="R103">
        <v>2</v>
      </c>
      <c r="S103" s="3">
        <v>0.75435294900000005</v>
      </c>
      <c r="T103">
        <v>46</v>
      </c>
      <c r="U103" s="3">
        <v>7.8356400000000005E-4</v>
      </c>
      <c r="V103" s="3" t="str">
        <f t="shared" si="1"/>
        <v/>
      </c>
    </row>
    <row r="104" spans="1:22" x14ac:dyDescent="0.35">
      <c r="A104">
        <v>1</v>
      </c>
      <c r="B104">
        <v>40</v>
      </c>
      <c r="C104">
        <v>2000</v>
      </c>
      <c r="D104" s="3">
        <v>0.8</v>
      </c>
      <c r="E104">
        <v>116.8155186</v>
      </c>
      <c r="F104">
        <v>1</v>
      </c>
      <c r="G104">
        <v>27091.517260000001</v>
      </c>
      <c r="H104">
        <v>7466.3378869999997</v>
      </c>
      <c r="I104">
        <v>6000</v>
      </c>
      <c r="J104">
        <v>1466.3378869999999</v>
      </c>
      <c r="K104" s="3">
        <v>0.803606814</v>
      </c>
      <c r="L104">
        <v>12.55259493</v>
      </c>
      <c r="M104">
        <v>8379.8268019999996</v>
      </c>
      <c r="N104">
        <v>7953.7598449999996</v>
      </c>
      <c r="O104">
        <v>1833.4714939999999</v>
      </c>
      <c r="P104">
        <v>635.74997919999998</v>
      </c>
      <c r="Q104">
        <v>822.37124960000006</v>
      </c>
      <c r="R104">
        <v>3</v>
      </c>
      <c r="S104" s="3">
        <v>0.70073793500000003</v>
      </c>
      <c r="T104">
        <v>82</v>
      </c>
      <c r="U104" s="3">
        <v>9.8917740000000007E-3</v>
      </c>
      <c r="V104" s="3" t="str">
        <f t="shared" si="1"/>
        <v/>
      </c>
    </row>
    <row r="105" spans="1:22" x14ac:dyDescent="0.35">
      <c r="A105">
        <v>1</v>
      </c>
      <c r="B105">
        <v>40</v>
      </c>
      <c r="C105">
        <v>2000</v>
      </c>
      <c r="D105" s="3">
        <v>0.4</v>
      </c>
      <c r="E105">
        <v>700.89311180000004</v>
      </c>
      <c r="F105">
        <v>3</v>
      </c>
      <c r="G105">
        <v>46540.866529999999</v>
      </c>
      <c r="H105">
        <v>15270.214120000001</v>
      </c>
      <c r="I105">
        <v>6000</v>
      </c>
      <c r="J105">
        <v>9270.2141159999992</v>
      </c>
      <c r="K105" s="3">
        <v>0.39292179900000002</v>
      </c>
      <c r="L105">
        <v>13.22628795</v>
      </c>
      <c r="M105">
        <v>15796.271989999999</v>
      </c>
      <c r="N105">
        <v>10427.693859999999</v>
      </c>
      <c r="O105">
        <v>3589.8065999999999</v>
      </c>
      <c r="P105">
        <v>635.74997919999998</v>
      </c>
      <c r="Q105">
        <v>821.12999200000002</v>
      </c>
      <c r="R105">
        <v>3</v>
      </c>
      <c r="S105" s="3">
        <v>0.91869515899999998</v>
      </c>
      <c r="T105">
        <v>83</v>
      </c>
      <c r="U105" s="3">
        <v>3.7221709999999998E-3</v>
      </c>
      <c r="V105" s="3">
        <f t="shared" si="1"/>
        <v>0.2723574896389353</v>
      </c>
    </row>
    <row r="106" spans="1:22" x14ac:dyDescent="0.35">
      <c r="A106">
        <v>1</v>
      </c>
      <c r="B106">
        <v>40</v>
      </c>
      <c r="C106">
        <v>2000</v>
      </c>
      <c r="D106" s="3">
        <v>0.6</v>
      </c>
      <c r="E106">
        <v>311.50804970000002</v>
      </c>
      <c r="F106">
        <v>3</v>
      </c>
      <c r="G106">
        <v>40818.302860000003</v>
      </c>
      <c r="H106">
        <v>11752.112709999999</v>
      </c>
      <c r="I106">
        <v>6000</v>
      </c>
      <c r="J106">
        <v>5752.1127079999997</v>
      </c>
      <c r="K106" s="3">
        <v>0.51054649900000004</v>
      </c>
      <c r="L106">
        <v>18.465374220000001</v>
      </c>
      <c r="M106">
        <v>14191.54038</v>
      </c>
      <c r="N106">
        <v>9844.2275079999999</v>
      </c>
      <c r="O106">
        <v>3575.9132020000002</v>
      </c>
      <c r="P106">
        <v>635.74997919999998</v>
      </c>
      <c r="Q106">
        <v>818.75908460000005</v>
      </c>
      <c r="R106">
        <v>3</v>
      </c>
      <c r="S106" s="3">
        <v>0.867290915</v>
      </c>
      <c r="T106">
        <v>35</v>
      </c>
      <c r="U106" s="3">
        <v>5.680895E-3</v>
      </c>
      <c r="V106" s="3">
        <f t="shared" si="1"/>
        <v>0.29076018225235362</v>
      </c>
    </row>
    <row r="107" spans="1:22" x14ac:dyDescent="0.35">
      <c r="A107">
        <v>1</v>
      </c>
      <c r="B107">
        <v>40</v>
      </c>
      <c r="C107">
        <v>2000</v>
      </c>
      <c r="D107" s="3">
        <v>0.8</v>
      </c>
      <c r="E107">
        <v>116.8155186</v>
      </c>
      <c r="F107">
        <v>3</v>
      </c>
      <c r="G107">
        <v>37485.53413</v>
      </c>
      <c r="H107">
        <v>8216.2214810000005</v>
      </c>
      <c r="I107">
        <v>6000</v>
      </c>
      <c r="J107">
        <v>2216.221481</v>
      </c>
      <c r="K107" s="3">
        <v>0.73026268999999999</v>
      </c>
      <c r="L107">
        <v>18.971978270000001</v>
      </c>
      <c r="M107">
        <v>14376.393679999999</v>
      </c>
      <c r="N107">
        <v>9823.4707369999996</v>
      </c>
      <c r="O107">
        <v>3608.0779470000002</v>
      </c>
      <c r="P107">
        <v>635.74997919999998</v>
      </c>
      <c r="Q107">
        <v>825.62029930000006</v>
      </c>
      <c r="R107">
        <v>3</v>
      </c>
      <c r="S107" s="3">
        <v>0.86546221300000004</v>
      </c>
      <c r="T107">
        <v>59</v>
      </c>
      <c r="U107" s="3">
        <v>8.9506210000000006E-3</v>
      </c>
      <c r="V107" s="3">
        <f t="shared" si="1"/>
        <v>0.30134521572753176</v>
      </c>
    </row>
    <row r="108" spans="1:22" x14ac:dyDescent="0.35">
      <c r="A108" s="55">
        <v>1</v>
      </c>
      <c r="B108" s="55">
        <v>40</v>
      </c>
      <c r="C108" s="55">
        <v>2000</v>
      </c>
      <c r="D108" s="75">
        <v>1</v>
      </c>
      <c r="E108" s="76">
        <v>0</v>
      </c>
      <c r="F108" s="55">
        <v>1</v>
      </c>
      <c r="G108" s="77">
        <v>25670.852800000001</v>
      </c>
      <c r="H108" s="77">
        <v>6000</v>
      </c>
      <c r="I108" s="77">
        <v>6000</v>
      </c>
      <c r="J108" s="55">
        <v>0</v>
      </c>
      <c r="K108" s="75">
        <v>1</v>
      </c>
      <c r="L108" s="55"/>
      <c r="M108" s="77">
        <v>8374.7779379999993</v>
      </c>
      <c r="N108" s="77">
        <v>8014.1444300000003</v>
      </c>
      <c r="O108" s="77">
        <v>1827.4076259999999</v>
      </c>
      <c r="P108" s="77">
        <v>635.74997919999998</v>
      </c>
      <c r="Q108" s="77">
        <v>818.77282990000003</v>
      </c>
      <c r="R108" s="55">
        <v>3</v>
      </c>
      <c r="S108" s="75">
        <v>0.70605790599999996</v>
      </c>
      <c r="T108" s="55">
        <v>23</v>
      </c>
      <c r="U108" s="78">
        <v>9.6721930000000008E-3</v>
      </c>
      <c r="V108" s="75" t="str">
        <f t="shared" si="1"/>
        <v/>
      </c>
    </row>
    <row r="109" spans="1:22" x14ac:dyDescent="0.35">
      <c r="A109" s="55">
        <v>1</v>
      </c>
      <c r="B109" s="55">
        <v>40</v>
      </c>
      <c r="C109" s="55">
        <v>2000</v>
      </c>
      <c r="D109" s="75">
        <v>1</v>
      </c>
      <c r="E109" s="76">
        <v>0</v>
      </c>
      <c r="F109" s="55">
        <v>2</v>
      </c>
      <c r="G109" s="77">
        <v>25394.146120000001</v>
      </c>
      <c r="H109" s="77">
        <v>4000</v>
      </c>
      <c r="I109" s="77">
        <v>4000</v>
      </c>
      <c r="J109" s="55">
        <v>0</v>
      </c>
      <c r="K109" s="75">
        <v>1</v>
      </c>
      <c r="L109" s="55"/>
      <c r="M109" s="77">
        <v>9972.9016150000007</v>
      </c>
      <c r="N109" s="77">
        <v>8607.1196799999998</v>
      </c>
      <c r="O109" s="77">
        <v>1485.0359470000001</v>
      </c>
      <c r="P109" s="77">
        <v>635.74997919999998</v>
      </c>
      <c r="Q109" s="77">
        <v>693.33889929999998</v>
      </c>
      <c r="R109" s="55">
        <v>2</v>
      </c>
      <c r="S109" s="75">
        <v>0.758299897</v>
      </c>
      <c r="T109" s="55">
        <v>112</v>
      </c>
      <c r="U109" s="78">
        <v>8.9721290000000006E-3</v>
      </c>
      <c r="V109" s="75" t="str">
        <f t="shared" si="1"/>
        <v/>
      </c>
    </row>
    <row r="110" spans="1:22" x14ac:dyDescent="0.35">
      <c r="A110" s="55">
        <v>1</v>
      </c>
      <c r="B110" s="55">
        <v>40</v>
      </c>
      <c r="C110" s="55">
        <v>2000</v>
      </c>
      <c r="D110" s="75">
        <v>1</v>
      </c>
      <c r="E110" s="76">
        <v>0</v>
      </c>
      <c r="F110" s="55">
        <v>3</v>
      </c>
      <c r="G110" s="77">
        <v>35025.059880000001</v>
      </c>
      <c r="H110" s="77">
        <v>8000</v>
      </c>
      <c r="I110" s="77">
        <v>8000</v>
      </c>
      <c r="J110" s="55">
        <v>0</v>
      </c>
      <c r="K110" s="75">
        <v>1</v>
      </c>
      <c r="L110" s="55"/>
      <c r="M110" s="77">
        <v>12090.704760000001</v>
      </c>
      <c r="N110" s="77">
        <v>9159.1522939999995</v>
      </c>
      <c r="O110" s="77">
        <v>4181.652967</v>
      </c>
      <c r="P110" s="77">
        <v>635.74997919999998</v>
      </c>
      <c r="Q110" s="77">
        <v>957.79988219999996</v>
      </c>
      <c r="R110" s="55">
        <v>4</v>
      </c>
      <c r="S110" s="75">
        <v>0.80693478200000002</v>
      </c>
      <c r="T110" s="55">
        <v>118</v>
      </c>
      <c r="U110" s="78">
        <v>9.5431160000000008E-3</v>
      </c>
      <c r="V110" s="75">
        <f t="shared" si="1"/>
        <v>0.31410828119527939</v>
      </c>
    </row>
    <row r="111" spans="1:22" x14ac:dyDescent="0.35">
      <c r="A111">
        <v>1</v>
      </c>
      <c r="B111">
        <v>70</v>
      </c>
      <c r="C111">
        <v>2000</v>
      </c>
      <c r="D111" s="80">
        <v>0.4</v>
      </c>
      <c r="E111">
        <v>581.37281199999995</v>
      </c>
      <c r="F111">
        <v>2</v>
      </c>
      <c r="G111">
        <v>30417.194749999999</v>
      </c>
      <c r="H111">
        <v>8350.664718</v>
      </c>
      <c r="I111">
        <v>4000</v>
      </c>
      <c r="J111">
        <v>4350.664718</v>
      </c>
      <c r="K111" s="80">
        <v>0.47900378399999999</v>
      </c>
      <c r="L111">
        <v>7.4834333979999998</v>
      </c>
      <c r="M111">
        <v>9692.5921849999995</v>
      </c>
      <c r="N111">
        <v>9569.5128789999999</v>
      </c>
      <c r="O111">
        <v>1478.4284110000001</v>
      </c>
      <c r="P111">
        <v>635.74997919999998</v>
      </c>
      <c r="Q111">
        <v>690.24658009999996</v>
      </c>
      <c r="R111">
        <v>2</v>
      </c>
      <c r="S111" s="80">
        <v>0.62717888799999999</v>
      </c>
      <c r="T111">
        <v>75</v>
      </c>
      <c r="U111" s="80">
        <v>9.890121E-3</v>
      </c>
      <c r="V111" s="80" t="str">
        <f t="shared" si="1"/>
        <v/>
      </c>
    </row>
    <row r="112" spans="1:22" x14ac:dyDescent="0.35">
      <c r="A112">
        <v>1</v>
      </c>
      <c r="B112">
        <v>70</v>
      </c>
      <c r="C112">
        <v>2000</v>
      </c>
      <c r="D112" s="80">
        <v>0.4</v>
      </c>
      <c r="E112">
        <v>581.37281199999995</v>
      </c>
      <c r="F112">
        <v>1</v>
      </c>
      <c r="G112">
        <v>30954.764920000001</v>
      </c>
      <c r="H112">
        <v>8541.3736069999995</v>
      </c>
      <c r="I112">
        <v>4000</v>
      </c>
      <c r="J112">
        <v>4541.3736070000004</v>
      </c>
      <c r="K112" s="80">
        <v>0.46830875</v>
      </c>
      <c r="L112">
        <v>7.8114654039999998</v>
      </c>
      <c r="M112">
        <v>9955.1648559999994</v>
      </c>
      <c r="N112">
        <v>9621.596399</v>
      </c>
      <c r="O112">
        <v>1514.0045769999999</v>
      </c>
      <c r="P112">
        <v>635.74997919999998</v>
      </c>
      <c r="Q112">
        <v>686.875497</v>
      </c>
      <c r="R112">
        <v>2</v>
      </c>
      <c r="S112" s="80">
        <v>0.63059240400000005</v>
      </c>
      <c r="T112">
        <v>53</v>
      </c>
      <c r="U112" s="80">
        <v>9.0603460000000004E-3</v>
      </c>
      <c r="V112" s="80" t="str">
        <f t="shared" si="1"/>
        <v/>
      </c>
    </row>
    <row r="113" spans="1:22" x14ac:dyDescent="0.35">
      <c r="A113">
        <v>1</v>
      </c>
      <c r="B113">
        <v>70</v>
      </c>
      <c r="C113">
        <v>2000</v>
      </c>
      <c r="D113" s="80">
        <v>0.6</v>
      </c>
      <c r="E113">
        <v>258.38791639999999</v>
      </c>
      <c r="F113">
        <v>2</v>
      </c>
      <c r="G113">
        <v>27722.226910000001</v>
      </c>
      <c r="H113">
        <v>6513.0242239999998</v>
      </c>
      <c r="I113">
        <v>4000</v>
      </c>
      <c r="J113">
        <v>2513.0242239999998</v>
      </c>
      <c r="K113" s="80">
        <v>0.614154019</v>
      </c>
      <c r="L113">
        <v>9.7257807520000004</v>
      </c>
      <c r="M113">
        <v>9261.9477079999997</v>
      </c>
      <c r="N113">
        <v>9146.8334479999994</v>
      </c>
      <c r="O113">
        <v>1475.192256</v>
      </c>
      <c r="P113">
        <v>635.74997919999998</v>
      </c>
      <c r="Q113">
        <v>689.47929620000002</v>
      </c>
      <c r="R113">
        <v>2</v>
      </c>
      <c r="S113" s="80">
        <v>0.59947678699999996</v>
      </c>
      <c r="T113">
        <v>28</v>
      </c>
      <c r="U113" s="80">
        <v>4.7107240000000003E-3</v>
      </c>
      <c r="V113" s="80" t="str">
        <f t="shared" si="1"/>
        <v/>
      </c>
    </row>
    <row r="114" spans="1:22" x14ac:dyDescent="0.35">
      <c r="A114">
        <v>1</v>
      </c>
      <c r="B114">
        <v>70</v>
      </c>
      <c r="C114">
        <v>2000</v>
      </c>
      <c r="D114" s="80">
        <v>0.6</v>
      </c>
      <c r="E114">
        <v>258.38791639999999</v>
      </c>
      <c r="F114">
        <v>1</v>
      </c>
      <c r="G114">
        <v>28168.870589999999</v>
      </c>
      <c r="H114">
        <v>6603.4376119999997</v>
      </c>
      <c r="I114">
        <v>4000</v>
      </c>
      <c r="J114">
        <v>2603.4376120000002</v>
      </c>
      <c r="K114" s="80">
        <v>0.60574510400000003</v>
      </c>
      <c r="L114">
        <v>10.07569413</v>
      </c>
      <c r="M114">
        <v>9528.2146859999993</v>
      </c>
      <c r="N114">
        <v>9204.2798060000005</v>
      </c>
      <c r="O114">
        <v>1511.747989</v>
      </c>
      <c r="P114">
        <v>635.74997919999998</v>
      </c>
      <c r="Q114">
        <v>685.44051730000001</v>
      </c>
      <c r="R114">
        <v>2</v>
      </c>
      <c r="S114" s="80">
        <v>0.60324177899999998</v>
      </c>
      <c r="T114">
        <v>59</v>
      </c>
      <c r="U114" s="80">
        <v>8.4138089999999995E-3</v>
      </c>
      <c r="V114" s="80" t="str">
        <f t="shared" si="1"/>
        <v/>
      </c>
    </row>
    <row r="115" spans="1:22" x14ac:dyDescent="0.35">
      <c r="A115">
        <v>1</v>
      </c>
      <c r="B115">
        <v>70</v>
      </c>
      <c r="C115">
        <v>2000</v>
      </c>
      <c r="D115" s="80">
        <v>0.8</v>
      </c>
      <c r="E115">
        <v>96.895468660000006</v>
      </c>
      <c r="F115">
        <v>2</v>
      </c>
      <c r="G115">
        <v>26140.633040000001</v>
      </c>
      <c r="H115">
        <v>5030.1618580000004</v>
      </c>
      <c r="I115">
        <v>4000</v>
      </c>
      <c r="J115">
        <v>1030.1618579999999</v>
      </c>
      <c r="K115" s="80">
        <v>0.79520303999999997</v>
      </c>
      <c r="L115">
        <v>10.631682489999999</v>
      </c>
      <c r="M115">
        <v>9217.3676890000006</v>
      </c>
      <c r="N115">
        <v>9099.9104619999998</v>
      </c>
      <c r="O115">
        <v>1471.9920830000001</v>
      </c>
      <c r="P115">
        <v>635.74997919999998</v>
      </c>
      <c r="Q115">
        <v>685.45096409999996</v>
      </c>
      <c r="R115">
        <v>2</v>
      </c>
      <c r="S115" s="80">
        <v>0.59640148800000004</v>
      </c>
      <c r="T115">
        <v>25</v>
      </c>
      <c r="U115" s="80">
        <v>2.431707E-3</v>
      </c>
      <c r="V115" s="80" t="str">
        <f t="shared" si="1"/>
        <v/>
      </c>
    </row>
    <row r="116" spans="1:22" x14ac:dyDescent="0.35">
      <c r="A116">
        <v>1</v>
      </c>
      <c r="B116">
        <v>70</v>
      </c>
      <c r="C116">
        <v>2000</v>
      </c>
      <c r="D116" s="80">
        <v>0.8</v>
      </c>
      <c r="E116">
        <v>96.895468660000006</v>
      </c>
      <c r="F116">
        <v>1</v>
      </c>
      <c r="G116">
        <v>26532.176759999998</v>
      </c>
      <c r="H116">
        <v>5033.3085060000003</v>
      </c>
      <c r="I116">
        <v>4000</v>
      </c>
      <c r="J116">
        <v>1033.3085060000001</v>
      </c>
      <c r="K116" s="80">
        <v>0.79470590699999999</v>
      </c>
      <c r="L116">
        <v>10.66415716</v>
      </c>
      <c r="M116">
        <v>9493.3113190000004</v>
      </c>
      <c r="N116">
        <v>9172.6207040000008</v>
      </c>
      <c r="O116">
        <v>1511.747175</v>
      </c>
      <c r="P116">
        <v>635.74997919999998</v>
      </c>
      <c r="Q116">
        <v>685.43907820000004</v>
      </c>
      <c r="R116">
        <v>2</v>
      </c>
      <c r="S116" s="80">
        <v>0.60116686500000005</v>
      </c>
      <c r="T116">
        <v>23</v>
      </c>
      <c r="U116" s="80">
        <v>9.3242719999999998E-3</v>
      </c>
      <c r="V116" s="80" t="str">
        <f t="shared" si="1"/>
        <v/>
      </c>
    </row>
    <row r="117" spans="1:22" x14ac:dyDescent="0.35">
      <c r="A117">
        <v>1</v>
      </c>
      <c r="B117">
        <v>70</v>
      </c>
      <c r="C117">
        <v>2000</v>
      </c>
      <c r="D117" s="80">
        <v>0.4</v>
      </c>
      <c r="E117">
        <v>581.37281199999995</v>
      </c>
      <c r="F117">
        <v>3</v>
      </c>
      <c r="G117">
        <v>42946.898910000004</v>
      </c>
      <c r="H117">
        <v>10403.138660000001</v>
      </c>
      <c r="I117">
        <v>4000</v>
      </c>
      <c r="J117">
        <v>6403.1386650000004</v>
      </c>
      <c r="K117" s="80">
        <v>0.38449934499999999</v>
      </c>
      <c r="L117">
        <v>11.01382544</v>
      </c>
      <c r="M117">
        <v>15446.28772</v>
      </c>
      <c r="N117">
        <v>12762.076419999999</v>
      </c>
      <c r="O117">
        <v>3007.121764</v>
      </c>
      <c r="P117">
        <v>635.74997919999998</v>
      </c>
      <c r="Q117">
        <v>692.52436760000001</v>
      </c>
      <c r="R117">
        <v>2</v>
      </c>
      <c r="S117" s="80">
        <v>0.83641717100000001</v>
      </c>
      <c r="T117">
        <v>227</v>
      </c>
      <c r="U117" s="80">
        <v>5.5994230000000001E-3</v>
      </c>
      <c r="V117" s="80">
        <f t="shared" si="1"/>
        <v>0.3002195279256592</v>
      </c>
    </row>
    <row r="118" spans="1:22" x14ac:dyDescent="0.35">
      <c r="A118">
        <v>1</v>
      </c>
      <c r="B118">
        <v>70</v>
      </c>
      <c r="C118">
        <v>2000</v>
      </c>
      <c r="D118" s="80">
        <v>0.6</v>
      </c>
      <c r="E118">
        <v>258.38791639999999</v>
      </c>
      <c r="F118">
        <v>3</v>
      </c>
      <c r="G118">
        <v>38781.45564</v>
      </c>
      <c r="H118">
        <v>10424.1968</v>
      </c>
      <c r="I118">
        <v>6000</v>
      </c>
      <c r="J118">
        <v>4424.1968020000004</v>
      </c>
      <c r="K118" s="80">
        <v>0.57558391399999997</v>
      </c>
      <c r="L118">
        <v>17.12230534</v>
      </c>
      <c r="M118">
        <v>12072.351839999999</v>
      </c>
      <c r="N118">
        <v>11254.48034</v>
      </c>
      <c r="O118">
        <v>3575.915442</v>
      </c>
      <c r="P118">
        <v>635.74997919999998</v>
      </c>
      <c r="Q118">
        <v>818.76123629999995</v>
      </c>
      <c r="R118">
        <v>3</v>
      </c>
      <c r="S118" s="80">
        <v>0.73761042499999996</v>
      </c>
      <c r="T118">
        <v>20</v>
      </c>
      <c r="U118" s="80">
        <v>8.4472249999999992E-3</v>
      </c>
      <c r="V118" s="80">
        <f t="shared" si="1"/>
        <v>0.30612463568102238</v>
      </c>
    </row>
    <row r="119" spans="1:22" x14ac:dyDescent="0.35">
      <c r="A119">
        <v>1</v>
      </c>
      <c r="B119">
        <v>70</v>
      </c>
      <c r="C119">
        <v>2000</v>
      </c>
      <c r="D119" s="80">
        <v>0.8</v>
      </c>
      <c r="E119">
        <v>96.895468660000006</v>
      </c>
      <c r="F119">
        <v>3</v>
      </c>
      <c r="G119">
        <v>36105.828170000001</v>
      </c>
      <c r="H119">
        <v>7710.7987290000001</v>
      </c>
      <c r="I119">
        <v>6000</v>
      </c>
      <c r="J119">
        <v>1710.7987290000001</v>
      </c>
      <c r="K119" s="80">
        <v>0.778129505</v>
      </c>
      <c r="L119">
        <v>17.656127300000001</v>
      </c>
      <c r="M119">
        <v>12088.286270000001</v>
      </c>
      <c r="N119">
        <v>11254.81033</v>
      </c>
      <c r="O119">
        <v>3593.8089749999999</v>
      </c>
      <c r="P119">
        <v>635.74997919999998</v>
      </c>
      <c r="Q119">
        <v>822.37389570000005</v>
      </c>
      <c r="R119">
        <v>3</v>
      </c>
      <c r="S119" s="80">
        <v>0.73763205200000004</v>
      </c>
      <c r="T119">
        <v>68</v>
      </c>
      <c r="U119" s="80">
        <v>9.8713340000000007E-3</v>
      </c>
      <c r="V119" s="80">
        <f t="shared" si="1"/>
        <v>0.31452625544194912</v>
      </c>
    </row>
    <row r="120" spans="1:22" x14ac:dyDescent="0.35">
      <c r="A120" s="55">
        <v>1</v>
      </c>
      <c r="B120" s="55">
        <v>70</v>
      </c>
      <c r="C120" s="55">
        <v>2000</v>
      </c>
      <c r="D120" s="75">
        <v>1</v>
      </c>
      <c r="E120" s="76">
        <v>0</v>
      </c>
      <c r="F120" s="55">
        <v>1</v>
      </c>
      <c r="G120" s="77">
        <v>25510.060730000001</v>
      </c>
      <c r="H120" s="77">
        <v>4000</v>
      </c>
      <c r="I120" s="77">
        <v>4000</v>
      </c>
      <c r="J120" s="55">
        <v>0</v>
      </c>
      <c r="K120" s="75">
        <v>1</v>
      </c>
      <c r="L120" s="55"/>
      <c r="M120" s="77">
        <v>9483.2874819999997</v>
      </c>
      <c r="N120" s="77">
        <v>9191.8064360000008</v>
      </c>
      <c r="O120" s="77">
        <v>1512.9980800000001</v>
      </c>
      <c r="P120" s="77">
        <v>635.74997919999998</v>
      </c>
      <c r="Q120" s="77">
        <v>686.21874790000004</v>
      </c>
      <c r="R120" s="55">
        <v>2</v>
      </c>
      <c r="S120" s="75">
        <v>0.60242428299999995</v>
      </c>
      <c r="T120" s="55">
        <v>62</v>
      </c>
      <c r="U120" s="78">
        <v>7.5047330000000004E-3</v>
      </c>
      <c r="V120" s="75" t="str">
        <f t="shared" si="1"/>
        <v/>
      </c>
    </row>
    <row r="121" spans="1:22" x14ac:dyDescent="0.35">
      <c r="A121" s="55">
        <v>1</v>
      </c>
      <c r="B121" s="55">
        <v>70</v>
      </c>
      <c r="C121" s="55">
        <v>2000</v>
      </c>
      <c r="D121" s="75">
        <v>1</v>
      </c>
      <c r="E121" s="76">
        <v>0</v>
      </c>
      <c r="F121" s="55">
        <v>2</v>
      </c>
      <c r="G121" s="77">
        <v>25180.581249999999</v>
      </c>
      <c r="H121" s="77">
        <v>4000</v>
      </c>
      <c r="I121" s="77">
        <v>4000</v>
      </c>
      <c r="J121" s="55">
        <v>0</v>
      </c>
      <c r="K121" s="75">
        <v>1</v>
      </c>
      <c r="L121" s="55"/>
      <c r="M121" s="77">
        <v>9261.3268910000006</v>
      </c>
      <c r="N121" s="77">
        <v>9126.0628629999992</v>
      </c>
      <c r="O121" s="77">
        <v>1471.9921770000001</v>
      </c>
      <c r="P121" s="77">
        <v>635.74997919999998</v>
      </c>
      <c r="Q121" s="77">
        <v>685.44933660000004</v>
      </c>
      <c r="R121" s="55">
        <v>2</v>
      </c>
      <c r="S121" s="75">
        <v>0.59811549799999997</v>
      </c>
      <c r="T121" s="55">
        <v>14</v>
      </c>
      <c r="U121" s="78">
        <v>3.2674050000000001E-3</v>
      </c>
      <c r="V121" s="75" t="str">
        <f t="shared" si="1"/>
        <v/>
      </c>
    </row>
    <row r="122" spans="1:22" x14ac:dyDescent="0.35">
      <c r="A122" s="55">
        <v>1</v>
      </c>
      <c r="B122" s="55">
        <v>70</v>
      </c>
      <c r="C122" s="55">
        <v>2000</v>
      </c>
      <c r="D122" s="75">
        <v>1</v>
      </c>
      <c r="E122" s="76">
        <v>0</v>
      </c>
      <c r="F122" s="55">
        <v>3</v>
      </c>
      <c r="G122" s="77">
        <v>34478.063390000003</v>
      </c>
      <c r="H122" s="77">
        <v>6000</v>
      </c>
      <c r="I122" s="77">
        <v>6000</v>
      </c>
      <c r="J122" s="55">
        <v>0</v>
      </c>
      <c r="K122" s="75">
        <v>1</v>
      </c>
      <c r="L122" s="55"/>
      <c r="M122" s="77">
        <v>12143.10824</v>
      </c>
      <c r="N122" s="77">
        <v>11283.025170000001</v>
      </c>
      <c r="O122" s="77">
        <v>3593.8076030000002</v>
      </c>
      <c r="P122" s="77">
        <v>635.74997919999998</v>
      </c>
      <c r="Q122" s="77">
        <v>822.37239999999997</v>
      </c>
      <c r="R122" s="55">
        <v>3</v>
      </c>
      <c r="S122" s="75">
        <v>0.73948123200000004</v>
      </c>
      <c r="T122" s="55">
        <v>37</v>
      </c>
      <c r="U122" s="78">
        <v>9.0038970000000003E-3</v>
      </c>
      <c r="V122" s="75">
        <f t="shared" si="1"/>
        <v>0.31983375938297787</v>
      </c>
    </row>
    <row r="123" spans="1:22" x14ac:dyDescent="0.35">
      <c r="A123">
        <v>1</v>
      </c>
      <c r="B123">
        <v>100</v>
      </c>
      <c r="C123">
        <v>2000</v>
      </c>
      <c r="D123" s="80">
        <v>0.4</v>
      </c>
      <c r="E123">
        <v>565.88242279999997</v>
      </c>
      <c r="F123">
        <v>2</v>
      </c>
      <c r="G123">
        <v>30158.134010000002</v>
      </c>
      <c r="H123">
        <v>8120.3121110000002</v>
      </c>
      <c r="I123">
        <v>4000</v>
      </c>
      <c r="J123">
        <v>4120.3121110000002</v>
      </c>
      <c r="K123" s="80">
        <v>0.49259190400000002</v>
      </c>
      <c r="L123">
        <v>7.2812159300000001</v>
      </c>
      <c r="M123">
        <v>9612.7979400000004</v>
      </c>
      <c r="N123">
        <v>9612.7979400000004</v>
      </c>
      <c r="O123">
        <v>1484.18797</v>
      </c>
      <c r="P123">
        <v>635.74997919999998</v>
      </c>
      <c r="Q123">
        <v>692.28806950000001</v>
      </c>
      <c r="R123">
        <v>2</v>
      </c>
      <c r="S123" s="80">
        <v>0.36046252299999998</v>
      </c>
      <c r="T123">
        <v>89</v>
      </c>
      <c r="U123" s="80">
        <v>9.8816310000000001E-3</v>
      </c>
      <c r="V123" s="80" t="str">
        <f t="shared" si="1"/>
        <v/>
      </c>
    </row>
    <row r="124" spans="1:22" x14ac:dyDescent="0.35">
      <c r="A124">
        <v>1</v>
      </c>
      <c r="B124">
        <v>100</v>
      </c>
      <c r="C124">
        <v>2000</v>
      </c>
      <c r="D124" s="80">
        <v>0.4</v>
      </c>
      <c r="E124">
        <v>565.88242279999997</v>
      </c>
      <c r="F124">
        <v>1</v>
      </c>
      <c r="G124">
        <v>30625.73344</v>
      </c>
      <c r="H124">
        <v>8370.5200120000009</v>
      </c>
      <c r="I124">
        <v>4000</v>
      </c>
      <c r="J124">
        <v>4370.520012</v>
      </c>
      <c r="K124" s="80">
        <v>0.477867563</v>
      </c>
      <c r="L124">
        <v>7.7233712089999997</v>
      </c>
      <c r="M124">
        <v>9711.6064540000007</v>
      </c>
      <c r="N124">
        <v>9711.6064540000007</v>
      </c>
      <c r="O124">
        <v>1512.67515</v>
      </c>
      <c r="P124">
        <v>635.74997919999998</v>
      </c>
      <c r="Q124">
        <v>683.57538720000002</v>
      </c>
      <c r="R124">
        <v>2</v>
      </c>
      <c r="S124" s="80">
        <v>0.364167664</v>
      </c>
      <c r="T124">
        <v>106</v>
      </c>
      <c r="U124" s="80">
        <v>3.6695590000000002E-3</v>
      </c>
      <c r="V124" s="80" t="str">
        <f t="shared" si="1"/>
        <v/>
      </c>
    </row>
    <row r="125" spans="1:22" x14ac:dyDescent="0.35">
      <c r="A125">
        <v>1</v>
      </c>
      <c r="B125">
        <v>100</v>
      </c>
      <c r="C125">
        <v>2000</v>
      </c>
      <c r="D125" s="80">
        <v>0.6</v>
      </c>
      <c r="E125">
        <v>251.503299</v>
      </c>
      <c r="F125">
        <v>2</v>
      </c>
      <c r="G125">
        <v>27643.055069999999</v>
      </c>
      <c r="H125">
        <v>6439.8844440000003</v>
      </c>
      <c r="I125">
        <v>4000</v>
      </c>
      <c r="J125">
        <v>2439.8844439999998</v>
      </c>
      <c r="K125" s="80">
        <v>0.62112915800000001</v>
      </c>
      <c r="L125">
        <v>9.7012025439999992</v>
      </c>
      <c r="M125">
        <v>9189.5212890000003</v>
      </c>
      <c r="N125">
        <v>9213.2278060000008</v>
      </c>
      <c r="O125">
        <v>1475.192256</v>
      </c>
      <c r="P125">
        <v>635.74997919999998</v>
      </c>
      <c r="Q125">
        <v>689.47929620000002</v>
      </c>
      <c r="R125">
        <v>2</v>
      </c>
      <c r="S125" s="80">
        <v>0.34547936600000001</v>
      </c>
      <c r="T125">
        <v>27</v>
      </c>
      <c r="U125" s="80">
        <v>9.8438310000000008E-3</v>
      </c>
      <c r="V125" s="80" t="str">
        <f t="shared" si="1"/>
        <v/>
      </c>
    </row>
    <row r="126" spans="1:22" x14ac:dyDescent="0.35">
      <c r="A126">
        <v>1</v>
      </c>
      <c r="B126">
        <v>100</v>
      </c>
      <c r="C126">
        <v>2000</v>
      </c>
      <c r="D126" s="80">
        <v>0.8</v>
      </c>
      <c r="E126">
        <v>94.313737130000007</v>
      </c>
      <c r="F126">
        <v>2</v>
      </c>
      <c r="G126">
        <v>26093.502049999999</v>
      </c>
      <c r="H126">
        <v>4940.0887199999997</v>
      </c>
      <c r="I126">
        <v>4000</v>
      </c>
      <c r="J126">
        <v>940.08872010000005</v>
      </c>
      <c r="K126" s="80">
        <v>0.80970205699999998</v>
      </c>
      <c r="L126">
        <v>9.9676754269999996</v>
      </c>
      <c r="M126">
        <v>9169.0875899999992</v>
      </c>
      <c r="N126">
        <v>9191.1464109999997</v>
      </c>
      <c r="O126">
        <v>1471.9894979999999</v>
      </c>
      <c r="P126">
        <v>635.74997919999998</v>
      </c>
      <c r="Q126">
        <v>685.43985069999997</v>
      </c>
      <c r="R126">
        <v>2</v>
      </c>
      <c r="S126" s="80">
        <v>0.34465135400000002</v>
      </c>
      <c r="T126">
        <v>68</v>
      </c>
      <c r="U126" s="80">
        <v>9.9933209999999995E-3</v>
      </c>
      <c r="V126" s="80" t="str">
        <f t="shared" si="1"/>
        <v/>
      </c>
    </row>
    <row r="127" spans="1:22" x14ac:dyDescent="0.35">
      <c r="A127">
        <v>1</v>
      </c>
      <c r="B127">
        <v>100</v>
      </c>
      <c r="C127">
        <v>2000</v>
      </c>
      <c r="D127" s="80">
        <v>0.6</v>
      </c>
      <c r="E127">
        <v>251.503299</v>
      </c>
      <c r="F127">
        <v>1</v>
      </c>
      <c r="G127">
        <v>28083.028170000001</v>
      </c>
      <c r="H127">
        <v>6576.2217959999998</v>
      </c>
      <c r="I127">
        <v>4000</v>
      </c>
      <c r="J127">
        <v>2576.2217959999998</v>
      </c>
      <c r="K127" s="80">
        <v>0.60825199100000005</v>
      </c>
      <c r="L127">
        <v>10.24329226</v>
      </c>
      <c r="M127">
        <v>9326.2829820000006</v>
      </c>
      <c r="N127">
        <v>9347.5691889999998</v>
      </c>
      <c r="O127">
        <v>1511.7533430000001</v>
      </c>
      <c r="P127">
        <v>635.74997919999998</v>
      </c>
      <c r="Q127">
        <v>685.45087790000002</v>
      </c>
      <c r="R127">
        <v>2</v>
      </c>
      <c r="S127" s="80">
        <v>0.35051692499999998</v>
      </c>
      <c r="T127">
        <v>29</v>
      </c>
      <c r="U127" s="80">
        <v>2.1360020000000001E-3</v>
      </c>
      <c r="V127" s="80" t="str">
        <f t="shared" si="1"/>
        <v/>
      </c>
    </row>
    <row r="128" spans="1:22" x14ac:dyDescent="0.35">
      <c r="A128">
        <v>1</v>
      </c>
      <c r="B128">
        <v>100</v>
      </c>
      <c r="C128">
        <v>2000</v>
      </c>
      <c r="D128" s="80">
        <v>0.8</v>
      </c>
      <c r="E128">
        <v>94.313737130000007</v>
      </c>
      <c r="F128">
        <v>1</v>
      </c>
      <c r="G128">
        <v>26484.045610000001</v>
      </c>
      <c r="H128">
        <v>4978.9493339999999</v>
      </c>
      <c r="I128">
        <v>4000</v>
      </c>
      <c r="J128">
        <v>978.94933360000005</v>
      </c>
      <c r="K128" s="80">
        <v>0.803382347</v>
      </c>
      <c r="L128">
        <v>10.37971099</v>
      </c>
      <c r="M128">
        <v>9322.653429</v>
      </c>
      <c r="N128">
        <v>9349.5017489999991</v>
      </c>
      <c r="O128">
        <v>1511.7488840000001</v>
      </c>
      <c r="P128">
        <v>635.74997919999998</v>
      </c>
      <c r="Q128">
        <v>685.44223260000001</v>
      </c>
      <c r="R128">
        <v>2</v>
      </c>
      <c r="S128" s="80">
        <v>0.35058939300000003</v>
      </c>
      <c r="T128">
        <v>31</v>
      </c>
      <c r="U128" s="80">
        <v>9.9670669999999996E-3</v>
      </c>
      <c r="V128" s="80" t="str">
        <f t="shared" si="1"/>
        <v/>
      </c>
    </row>
    <row r="129" spans="1:22" x14ac:dyDescent="0.35">
      <c r="A129">
        <v>1</v>
      </c>
      <c r="B129">
        <v>100</v>
      </c>
      <c r="C129">
        <v>2000</v>
      </c>
      <c r="D129" s="80">
        <v>0.4</v>
      </c>
      <c r="E129">
        <v>565.88242279999997</v>
      </c>
      <c r="F129">
        <v>3</v>
      </c>
      <c r="G129">
        <v>42066.942369999997</v>
      </c>
      <c r="H129">
        <v>10220.35679</v>
      </c>
      <c r="I129">
        <v>4000</v>
      </c>
      <c r="J129">
        <v>6220.3567919999996</v>
      </c>
      <c r="K129" s="80">
        <v>0.39137576899999998</v>
      </c>
      <c r="L129">
        <v>10.99231314</v>
      </c>
      <c r="M129">
        <v>13768.537609999999</v>
      </c>
      <c r="N129">
        <v>13768.537609999999</v>
      </c>
      <c r="O129">
        <v>2986.8928770000002</v>
      </c>
      <c r="P129">
        <v>635.74997919999998</v>
      </c>
      <c r="Q129">
        <v>686.8675045</v>
      </c>
      <c r="R129">
        <v>2</v>
      </c>
      <c r="S129" s="80">
        <v>0.51629523899999996</v>
      </c>
      <c r="T129">
        <v>256</v>
      </c>
      <c r="U129" s="80">
        <v>9.7957349999999999E-3</v>
      </c>
      <c r="V129" s="80">
        <f t="shared" si="1"/>
        <v>0.30792586693165419</v>
      </c>
    </row>
    <row r="130" spans="1:22" x14ac:dyDescent="0.35">
      <c r="A130">
        <v>1</v>
      </c>
      <c r="B130">
        <v>100</v>
      </c>
      <c r="C130">
        <v>2000</v>
      </c>
      <c r="D130" s="80">
        <v>0.6</v>
      </c>
      <c r="E130">
        <v>251.503299</v>
      </c>
      <c r="F130">
        <v>3</v>
      </c>
      <c r="G130">
        <v>38418.999020000003</v>
      </c>
      <c r="H130">
        <v>7698.3918039999999</v>
      </c>
      <c r="I130">
        <v>4000</v>
      </c>
      <c r="J130">
        <v>3698.3918039999999</v>
      </c>
      <c r="K130" s="80">
        <v>0.51958903899999997</v>
      </c>
      <c r="L130">
        <v>14.705142309999999</v>
      </c>
      <c r="M130">
        <v>13190.15028</v>
      </c>
      <c r="N130">
        <v>13225.51122</v>
      </c>
      <c r="O130">
        <v>2983.7416079999998</v>
      </c>
      <c r="P130">
        <v>635.74997919999998</v>
      </c>
      <c r="Q130">
        <v>685.45413069999995</v>
      </c>
      <c r="R130">
        <v>2</v>
      </c>
      <c r="S130" s="80">
        <v>0.49593273199999999</v>
      </c>
      <c r="T130">
        <v>61</v>
      </c>
      <c r="U130" s="80">
        <v>9.2070569999999994E-3</v>
      </c>
      <c r="V130" s="80">
        <f t="shared" si="1"/>
        <v>0.31057420894740057</v>
      </c>
    </row>
    <row r="131" spans="1:22" x14ac:dyDescent="0.35">
      <c r="A131">
        <v>1</v>
      </c>
      <c r="B131">
        <v>100</v>
      </c>
      <c r="C131">
        <v>2000</v>
      </c>
      <c r="D131" s="80">
        <v>0.8</v>
      </c>
      <c r="E131">
        <v>94.313737130000007</v>
      </c>
      <c r="F131">
        <v>3</v>
      </c>
      <c r="G131">
        <v>35906.365330000001</v>
      </c>
      <c r="H131">
        <v>7591.6620110000003</v>
      </c>
      <c r="I131">
        <v>6000</v>
      </c>
      <c r="J131">
        <v>1591.6620109999999</v>
      </c>
      <c r="K131" s="80">
        <v>0.79034077000000003</v>
      </c>
      <c r="L131">
        <v>16.876247930000002</v>
      </c>
      <c r="M131">
        <v>11601.022790000001</v>
      </c>
      <c r="N131">
        <v>11659.536770000001</v>
      </c>
      <c r="O131">
        <v>3595.410981</v>
      </c>
      <c r="P131">
        <v>635.74997919999998</v>
      </c>
      <c r="Q131">
        <v>822.98280509999995</v>
      </c>
      <c r="R131">
        <v>3</v>
      </c>
      <c r="S131" s="80">
        <v>0.43721152400000002</v>
      </c>
      <c r="T131">
        <v>87</v>
      </c>
      <c r="U131" s="80">
        <v>8.8773189999999998E-3</v>
      </c>
      <c r="V131" s="80">
        <f t="shared" ref="V131:V194" si="2">IF($F131&lt;&gt;3,"",(
SUMIFS($G:$G,$A:$A,$A131,$B:$B,$B131,$C:$C,$C131,$D:$D,$D131,$E:$E,$E131,$F:$F,1)
+
SUMIFS($G:$G,$A:$A,$A131,$B:$B,$B131,$C:$C,$C131,$D:$D,$D131,$E:$E,$E131,$F:$F,2)
-
$G131
)
/
(
SUMIFS($G:$G,$A:$A,$A131,$B:$B,$B131,$C:$C,$C131,$D:$D,$D131,$E:$E,$E131,$F:$F,1)
+
SUMIFS($G:$G,$A:$A,$A131,$B:$B,$B131,$C:$C,$C131,$D:$D,$D131,$E:$E,$E131,$F:$F,2)
))</f>
        <v>0.31707797476227895</v>
      </c>
    </row>
    <row r="132" spans="1:22" x14ac:dyDescent="0.35">
      <c r="A132" s="55">
        <v>1</v>
      </c>
      <c r="B132" s="55">
        <v>100</v>
      </c>
      <c r="C132" s="55">
        <v>2000</v>
      </c>
      <c r="D132" s="75">
        <v>1</v>
      </c>
      <c r="E132" s="76">
        <v>0</v>
      </c>
      <c r="F132" s="55">
        <v>1</v>
      </c>
      <c r="G132" s="77">
        <v>25472.530640000001</v>
      </c>
      <c r="H132" s="77">
        <v>4000</v>
      </c>
      <c r="I132" s="77">
        <v>4000</v>
      </c>
      <c r="J132" s="55">
        <v>0</v>
      </c>
      <c r="K132" s="75">
        <v>1</v>
      </c>
      <c r="L132" s="55"/>
      <c r="M132" s="77">
        <v>9305.3848230000003</v>
      </c>
      <c r="N132" s="77">
        <v>9334.2077640000007</v>
      </c>
      <c r="O132" s="77">
        <v>1511.7477610000001</v>
      </c>
      <c r="P132" s="77">
        <v>635.74997919999998</v>
      </c>
      <c r="Q132" s="77">
        <v>685.44031510000002</v>
      </c>
      <c r="R132" s="55">
        <v>2</v>
      </c>
      <c r="S132" s="75">
        <v>0.35001589599999999</v>
      </c>
      <c r="T132" s="55">
        <v>152</v>
      </c>
      <c r="U132" s="78">
        <v>8.5890510000000003E-3</v>
      </c>
      <c r="V132" s="75" t="str">
        <f t="shared" si="2"/>
        <v/>
      </c>
    </row>
    <row r="133" spans="1:22" x14ac:dyDescent="0.35">
      <c r="A133" s="55">
        <v>1</v>
      </c>
      <c r="B133" s="55">
        <v>100</v>
      </c>
      <c r="C133" s="55">
        <v>2000</v>
      </c>
      <c r="D133" s="75">
        <v>1</v>
      </c>
      <c r="E133" s="76">
        <v>0</v>
      </c>
      <c r="F133" s="55">
        <v>2</v>
      </c>
      <c r="G133" s="77">
        <v>25126.651949999999</v>
      </c>
      <c r="H133" s="77">
        <v>4000</v>
      </c>
      <c r="I133" s="77">
        <v>4000</v>
      </c>
      <c r="J133" s="55">
        <v>0</v>
      </c>
      <c r="K133" s="75">
        <v>1</v>
      </c>
      <c r="L133" s="55"/>
      <c r="M133" s="77">
        <v>9146.3558250000006</v>
      </c>
      <c r="N133" s="77">
        <v>9177.1941599999991</v>
      </c>
      <c r="O133" s="77">
        <v>1478.941384</v>
      </c>
      <c r="P133" s="77">
        <v>635.74997919999998</v>
      </c>
      <c r="Q133" s="77">
        <v>688.4106074</v>
      </c>
      <c r="R133" s="55">
        <v>2</v>
      </c>
      <c r="S133" s="75">
        <v>0.34412817000000001</v>
      </c>
      <c r="T133" s="55">
        <v>117</v>
      </c>
      <c r="U133" s="78">
        <v>6.2239510000000001E-3</v>
      </c>
      <c r="V133" s="75" t="str">
        <f t="shared" si="2"/>
        <v/>
      </c>
    </row>
    <row r="134" spans="1:22" x14ac:dyDescent="0.35">
      <c r="A134" s="55">
        <v>1</v>
      </c>
      <c r="B134" s="55">
        <v>100</v>
      </c>
      <c r="C134" s="55">
        <v>2000</v>
      </c>
      <c r="D134" s="75">
        <v>1</v>
      </c>
      <c r="E134" s="76">
        <v>0</v>
      </c>
      <c r="F134" s="55">
        <v>3</v>
      </c>
      <c r="G134" s="77">
        <v>34256.280879999998</v>
      </c>
      <c r="H134" s="77">
        <v>6000.0005510000001</v>
      </c>
      <c r="I134" s="77">
        <v>6000.0005510000001</v>
      </c>
      <c r="J134" s="55">
        <v>0</v>
      </c>
      <c r="K134" s="75">
        <v>1</v>
      </c>
      <c r="L134" s="55"/>
      <c r="M134" s="77">
        <v>11583.67267</v>
      </c>
      <c r="N134" s="77">
        <v>11642.18664</v>
      </c>
      <c r="O134" s="77">
        <v>3575.9125410000001</v>
      </c>
      <c r="P134" s="77">
        <v>635.74997940000003</v>
      </c>
      <c r="Q134" s="77">
        <v>818.75849670000002</v>
      </c>
      <c r="R134" s="55">
        <v>3</v>
      </c>
      <c r="S134" s="75">
        <v>0.43656092600000002</v>
      </c>
      <c r="T134" s="55">
        <v>150</v>
      </c>
      <c r="U134" s="78">
        <v>8.9569820000000005E-3</v>
      </c>
      <c r="V134" s="75">
        <f t="shared" si="2"/>
        <v>0.32298746488505281</v>
      </c>
    </row>
    <row r="135" spans="1:22" x14ac:dyDescent="0.35">
      <c r="A135" s="55">
        <v>1</v>
      </c>
      <c r="B135" s="55">
        <v>10</v>
      </c>
      <c r="C135" s="55">
        <v>4000</v>
      </c>
      <c r="D135" s="75">
        <v>1</v>
      </c>
      <c r="E135" s="76">
        <v>0</v>
      </c>
      <c r="F135" s="55">
        <v>1</v>
      </c>
      <c r="G135" s="77">
        <v>32234.659009999999</v>
      </c>
      <c r="H135" s="77">
        <v>8000</v>
      </c>
      <c r="I135" s="77">
        <v>8000</v>
      </c>
      <c r="J135" s="55">
        <v>0</v>
      </c>
      <c r="K135" s="75">
        <v>1</v>
      </c>
      <c r="L135" s="55"/>
      <c r="M135" s="77">
        <v>15113.1543</v>
      </c>
      <c r="N135" s="77">
        <v>6288.5684570000003</v>
      </c>
      <c r="O135" s="77">
        <v>1511.7471869999999</v>
      </c>
      <c r="P135" s="77">
        <v>635.74997919999998</v>
      </c>
      <c r="Q135" s="77">
        <v>685.43908669999996</v>
      </c>
      <c r="R135" s="55">
        <v>2</v>
      </c>
      <c r="S135" s="75">
        <v>0.90421561100000003</v>
      </c>
      <c r="T135" s="55">
        <v>20</v>
      </c>
      <c r="U135" s="78">
        <v>6.4064760000000004E-3</v>
      </c>
      <c r="V135" s="75" t="str">
        <f t="shared" si="2"/>
        <v/>
      </c>
    </row>
    <row r="136" spans="1:22" x14ac:dyDescent="0.35">
      <c r="A136" s="55">
        <v>1</v>
      </c>
      <c r="B136" s="55">
        <v>10</v>
      </c>
      <c r="C136" s="55">
        <v>4000</v>
      </c>
      <c r="D136" s="75">
        <v>1</v>
      </c>
      <c r="E136" s="76">
        <v>0</v>
      </c>
      <c r="F136" s="55">
        <v>2</v>
      </c>
      <c r="G136" s="77">
        <v>31419.066470000002</v>
      </c>
      <c r="H136" s="77">
        <v>8000</v>
      </c>
      <c r="I136" s="77">
        <v>8000</v>
      </c>
      <c r="J136" s="55">
        <v>0</v>
      </c>
      <c r="K136" s="75">
        <v>1</v>
      </c>
      <c r="L136" s="55"/>
      <c r="M136" s="77">
        <v>14193.655629999999</v>
      </c>
      <c r="N136" s="77">
        <v>6411.2863369999995</v>
      </c>
      <c r="O136" s="77">
        <v>1485.035836</v>
      </c>
      <c r="P136" s="77">
        <v>635.74997919999998</v>
      </c>
      <c r="Q136" s="77">
        <v>693.3386868</v>
      </c>
      <c r="R136" s="55">
        <v>2</v>
      </c>
      <c r="S136" s="75">
        <v>0.92186087000000005</v>
      </c>
      <c r="T136" s="55">
        <v>23</v>
      </c>
      <c r="U136" s="78">
        <v>9.8036010000000003E-3</v>
      </c>
      <c r="V136" s="75" t="str">
        <f t="shared" si="2"/>
        <v/>
      </c>
    </row>
    <row r="137" spans="1:22" x14ac:dyDescent="0.35">
      <c r="A137" s="55">
        <v>1</v>
      </c>
      <c r="B137" s="55">
        <v>10</v>
      </c>
      <c r="C137" s="55">
        <v>4000</v>
      </c>
      <c r="D137" s="75">
        <v>1</v>
      </c>
      <c r="E137" s="76">
        <v>0</v>
      </c>
      <c r="F137" s="55">
        <v>3</v>
      </c>
      <c r="G137" s="77">
        <v>45948.611230000002</v>
      </c>
      <c r="H137" s="77">
        <v>12000</v>
      </c>
      <c r="I137" s="77">
        <v>12000</v>
      </c>
      <c r="J137" s="55">
        <v>0</v>
      </c>
      <c r="K137" s="75">
        <v>1</v>
      </c>
      <c r="L137" s="55"/>
      <c r="M137" s="77">
        <v>22274.53427</v>
      </c>
      <c r="N137" s="77">
        <v>6622.1363030000002</v>
      </c>
      <c r="O137" s="77">
        <v>3593.8084819999999</v>
      </c>
      <c r="P137" s="77">
        <v>635.74997919999998</v>
      </c>
      <c r="Q137" s="77">
        <v>822.38219330000004</v>
      </c>
      <c r="R137" s="55">
        <v>3</v>
      </c>
      <c r="S137" s="75">
        <v>0.95217839500000001</v>
      </c>
      <c r="T137" s="55">
        <v>16</v>
      </c>
      <c r="U137" s="78">
        <v>8.1289770000000008E-3</v>
      </c>
      <c r="V137" s="75">
        <f t="shared" si="2"/>
        <v>0.2781473372766366</v>
      </c>
    </row>
    <row r="138" spans="1:22" x14ac:dyDescent="0.35">
      <c r="A138" s="55">
        <v>1</v>
      </c>
      <c r="B138" s="55">
        <v>40</v>
      </c>
      <c r="C138" s="55">
        <v>4000</v>
      </c>
      <c r="D138" s="75">
        <v>1</v>
      </c>
      <c r="E138" s="76">
        <v>0</v>
      </c>
      <c r="F138" s="55">
        <v>1</v>
      </c>
      <c r="G138" s="77">
        <v>29207.293529999999</v>
      </c>
      <c r="H138" s="77">
        <v>4000</v>
      </c>
      <c r="I138" s="77">
        <v>4000</v>
      </c>
      <c r="J138" s="55">
        <v>0</v>
      </c>
      <c r="K138" s="75">
        <v>1</v>
      </c>
      <c r="L138" s="55"/>
      <c r="M138" s="77">
        <v>13305.48179</v>
      </c>
      <c r="N138" s="77">
        <v>9695.5647119999994</v>
      </c>
      <c r="O138" s="77">
        <v>1078.5342909999999</v>
      </c>
      <c r="P138" s="77">
        <v>635.74997919999998</v>
      </c>
      <c r="Q138" s="77">
        <v>491.96274979999998</v>
      </c>
      <c r="R138" s="55">
        <v>1</v>
      </c>
      <c r="S138" s="75">
        <v>0.85419350400000005</v>
      </c>
      <c r="T138" s="55">
        <v>8</v>
      </c>
      <c r="U138" s="78">
        <v>9.6502150000000002E-3</v>
      </c>
      <c r="V138" s="75" t="str">
        <f t="shared" si="2"/>
        <v/>
      </c>
    </row>
    <row r="139" spans="1:22" x14ac:dyDescent="0.35">
      <c r="A139" s="55">
        <v>1</v>
      </c>
      <c r="B139" s="55">
        <v>40</v>
      </c>
      <c r="C139" s="55">
        <v>4000</v>
      </c>
      <c r="D139" s="75">
        <v>1</v>
      </c>
      <c r="E139" s="76">
        <v>0</v>
      </c>
      <c r="F139" s="55">
        <v>2</v>
      </c>
      <c r="G139" s="77">
        <v>28645.25851</v>
      </c>
      <c r="H139" s="77">
        <v>4000</v>
      </c>
      <c r="I139" s="77">
        <v>4000</v>
      </c>
      <c r="J139" s="55">
        <v>0</v>
      </c>
      <c r="K139" s="75">
        <v>1</v>
      </c>
      <c r="L139" s="55"/>
      <c r="M139" s="77">
        <v>12912.898450000001</v>
      </c>
      <c r="N139" s="77">
        <v>9552.2035030000006</v>
      </c>
      <c r="O139" s="77">
        <v>1052.4972419999999</v>
      </c>
      <c r="P139" s="77">
        <v>635.74997919999998</v>
      </c>
      <c r="Q139" s="77">
        <v>491.90934049999998</v>
      </c>
      <c r="R139" s="55">
        <v>1</v>
      </c>
      <c r="S139" s="75">
        <v>0.841563171</v>
      </c>
      <c r="T139" s="55">
        <v>11</v>
      </c>
      <c r="U139" s="78">
        <v>7.3112719999999997E-3</v>
      </c>
      <c r="V139" s="75" t="str">
        <f t="shared" si="2"/>
        <v/>
      </c>
    </row>
    <row r="140" spans="1:22" x14ac:dyDescent="0.35">
      <c r="A140" s="55">
        <v>1</v>
      </c>
      <c r="B140" s="55">
        <v>40</v>
      </c>
      <c r="C140" s="55">
        <v>4000</v>
      </c>
      <c r="D140" s="75">
        <v>1</v>
      </c>
      <c r="E140" s="76">
        <v>0</v>
      </c>
      <c r="F140" s="55">
        <v>3</v>
      </c>
      <c r="G140" s="77">
        <v>40817.616139999998</v>
      </c>
      <c r="H140" s="77">
        <v>8000</v>
      </c>
      <c r="I140" s="77">
        <v>8000</v>
      </c>
      <c r="J140" s="55">
        <v>0</v>
      </c>
      <c r="K140" s="75">
        <v>1</v>
      </c>
      <c r="L140" s="55"/>
      <c r="M140" s="77">
        <v>18520.428319999999</v>
      </c>
      <c r="N140" s="77">
        <v>9992.2508519999992</v>
      </c>
      <c r="O140" s="77">
        <v>2983.7423130000002</v>
      </c>
      <c r="P140" s="77">
        <v>635.74997919999998</v>
      </c>
      <c r="Q140" s="77">
        <v>685.44466569999997</v>
      </c>
      <c r="R140" s="55">
        <v>2</v>
      </c>
      <c r="S140" s="75">
        <v>0.88033198899999998</v>
      </c>
      <c r="T140" s="55">
        <v>29</v>
      </c>
      <c r="U140" s="78">
        <v>9.3144760000000004E-3</v>
      </c>
      <c r="V140" s="75">
        <f t="shared" si="2"/>
        <v>0.29445435506841294</v>
      </c>
    </row>
    <row r="141" spans="1:22" x14ac:dyDescent="0.35">
      <c r="A141" s="55">
        <v>1</v>
      </c>
      <c r="B141" s="55">
        <v>70</v>
      </c>
      <c r="C141" s="55">
        <v>4000</v>
      </c>
      <c r="D141" s="75">
        <v>1</v>
      </c>
      <c r="E141" s="76">
        <v>0</v>
      </c>
      <c r="F141" s="55">
        <v>1</v>
      </c>
      <c r="G141" s="77">
        <v>28467.305230000002</v>
      </c>
      <c r="H141" s="77">
        <v>4000</v>
      </c>
      <c r="I141" s="77">
        <v>4000</v>
      </c>
      <c r="J141" s="55">
        <v>0</v>
      </c>
      <c r="K141" s="75">
        <v>1</v>
      </c>
      <c r="L141" s="55"/>
      <c r="M141" s="77">
        <v>11364.928459999999</v>
      </c>
      <c r="N141" s="77">
        <v>10896.23515</v>
      </c>
      <c r="O141" s="77">
        <v>1078.4827310000001</v>
      </c>
      <c r="P141" s="77">
        <v>635.74997919999998</v>
      </c>
      <c r="Q141" s="77">
        <v>491.90890639999998</v>
      </c>
      <c r="R141" s="55">
        <v>1</v>
      </c>
      <c r="S141" s="75">
        <v>0.714131297</v>
      </c>
      <c r="T141" s="55">
        <v>3</v>
      </c>
      <c r="U141" s="78">
        <v>7.6677000000000003E-16</v>
      </c>
      <c r="V141" s="75" t="str">
        <f t="shared" si="2"/>
        <v/>
      </c>
    </row>
    <row r="142" spans="1:22" x14ac:dyDescent="0.35">
      <c r="A142" s="55">
        <v>1</v>
      </c>
      <c r="B142" s="55">
        <v>70</v>
      </c>
      <c r="C142" s="55">
        <v>4000</v>
      </c>
      <c r="D142" s="75">
        <v>1</v>
      </c>
      <c r="E142" s="76">
        <v>0</v>
      </c>
      <c r="F142" s="55">
        <v>2</v>
      </c>
      <c r="G142" s="77">
        <v>28175.8279</v>
      </c>
      <c r="H142" s="77">
        <v>4000</v>
      </c>
      <c r="I142" s="77">
        <v>4000</v>
      </c>
      <c r="J142" s="55">
        <v>0</v>
      </c>
      <c r="K142" s="75">
        <v>1</v>
      </c>
      <c r="L142" s="55"/>
      <c r="M142" s="77">
        <v>11143.99826</v>
      </c>
      <c r="N142" s="77">
        <v>10851.667439999999</v>
      </c>
      <c r="O142" s="77">
        <v>1052.4988840000001</v>
      </c>
      <c r="P142" s="77">
        <v>635.74997919999998</v>
      </c>
      <c r="Q142" s="77">
        <v>491.91333909999997</v>
      </c>
      <c r="R142" s="55">
        <v>1</v>
      </c>
      <c r="S142" s="75">
        <v>0.71121036199999998</v>
      </c>
      <c r="T142" s="55">
        <v>19</v>
      </c>
      <c r="U142" s="78">
        <v>6.1234760000000001E-3</v>
      </c>
      <c r="V142" s="75" t="str">
        <f t="shared" si="2"/>
        <v/>
      </c>
    </row>
    <row r="143" spans="1:22" x14ac:dyDescent="0.35">
      <c r="A143" s="55">
        <v>1</v>
      </c>
      <c r="B143" s="55">
        <v>70</v>
      </c>
      <c r="C143" s="55">
        <v>4000</v>
      </c>
      <c r="D143" s="75">
        <v>1</v>
      </c>
      <c r="E143" s="76">
        <v>0</v>
      </c>
      <c r="F143" s="55">
        <v>3</v>
      </c>
      <c r="G143" s="77">
        <v>39138.880810000002</v>
      </c>
      <c r="H143" s="77">
        <v>8000</v>
      </c>
      <c r="I143" s="77">
        <v>8000</v>
      </c>
      <c r="J143" s="55">
        <v>0</v>
      </c>
      <c r="K143" s="75">
        <v>1</v>
      </c>
      <c r="L143" s="55"/>
      <c r="M143" s="77">
        <v>14831.34569</v>
      </c>
      <c r="N143" s="77">
        <v>12002.61058</v>
      </c>
      <c r="O143" s="77">
        <v>2983.7359719999999</v>
      </c>
      <c r="P143" s="77">
        <v>635.74997919999998</v>
      </c>
      <c r="Q143" s="77">
        <v>685.43858320000004</v>
      </c>
      <c r="R143" s="55">
        <v>2</v>
      </c>
      <c r="S143" s="75">
        <v>0.78664233500000003</v>
      </c>
      <c r="T143" s="55">
        <v>103</v>
      </c>
      <c r="U143" s="78">
        <v>9.3966150000000005E-3</v>
      </c>
      <c r="V143" s="75">
        <f t="shared" si="2"/>
        <v>0.30902690851910508</v>
      </c>
    </row>
    <row r="144" spans="1:22" x14ac:dyDescent="0.35">
      <c r="A144" s="55">
        <v>1</v>
      </c>
      <c r="B144" s="55">
        <v>100</v>
      </c>
      <c r="C144" s="55">
        <v>4000</v>
      </c>
      <c r="D144" s="75">
        <v>1</v>
      </c>
      <c r="E144" s="76">
        <v>0</v>
      </c>
      <c r="F144" s="55">
        <v>1</v>
      </c>
      <c r="G144" s="77">
        <v>28587.462479999998</v>
      </c>
      <c r="H144" s="77">
        <v>4000</v>
      </c>
      <c r="I144" s="77">
        <v>4000</v>
      </c>
      <c r="J144" s="55">
        <v>0</v>
      </c>
      <c r="K144" s="75">
        <v>1</v>
      </c>
      <c r="L144" s="55"/>
      <c r="M144" s="77">
        <v>11182.10888</v>
      </c>
      <c r="N144" s="77">
        <v>11199.211509999999</v>
      </c>
      <c r="O144" s="77">
        <v>1078.4828500000001</v>
      </c>
      <c r="P144" s="77">
        <v>635.74997919999998</v>
      </c>
      <c r="Q144" s="77">
        <v>491.90926330000002</v>
      </c>
      <c r="R144" s="55">
        <v>1</v>
      </c>
      <c r="S144" s="75">
        <v>0.41995016099999999</v>
      </c>
      <c r="T144" s="55">
        <v>24</v>
      </c>
      <c r="U144" s="78">
        <v>5.5876340000000002E-3</v>
      </c>
      <c r="V144" s="75" t="str">
        <f t="shared" si="2"/>
        <v/>
      </c>
    </row>
    <row r="145" spans="1:22" x14ac:dyDescent="0.35">
      <c r="A145" s="55">
        <v>1</v>
      </c>
      <c r="B145" s="55">
        <v>100</v>
      </c>
      <c r="C145" s="55">
        <v>4000</v>
      </c>
      <c r="D145" s="75">
        <v>1</v>
      </c>
      <c r="E145" s="76">
        <v>0</v>
      </c>
      <c r="F145" s="55">
        <v>2</v>
      </c>
      <c r="G145" s="77">
        <v>28160.602129999999</v>
      </c>
      <c r="H145" s="77">
        <v>4000</v>
      </c>
      <c r="I145" s="77">
        <v>4000</v>
      </c>
      <c r="J145" s="55">
        <v>0</v>
      </c>
      <c r="K145" s="75">
        <v>1</v>
      </c>
      <c r="L145" s="55"/>
      <c r="M145" s="77">
        <v>10984.74588</v>
      </c>
      <c r="N145" s="77">
        <v>10995.70033</v>
      </c>
      <c r="O145" s="77">
        <v>1052.4970310000001</v>
      </c>
      <c r="P145" s="77">
        <v>635.74997919999998</v>
      </c>
      <c r="Q145" s="77">
        <v>491.90890689999998</v>
      </c>
      <c r="R145" s="55">
        <v>1</v>
      </c>
      <c r="S145" s="75">
        <v>0.41231886000000001</v>
      </c>
      <c r="T145" s="55">
        <v>16</v>
      </c>
      <c r="U145" s="78">
        <v>6.023395E-3</v>
      </c>
      <c r="V145" s="75" t="str">
        <f t="shared" si="2"/>
        <v/>
      </c>
    </row>
    <row r="146" spans="1:22" x14ac:dyDescent="0.35">
      <c r="A146" s="55">
        <v>1</v>
      </c>
      <c r="B146" s="55">
        <v>100</v>
      </c>
      <c r="C146" s="55">
        <v>4000</v>
      </c>
      <c r="D146" s="75">
        <v>1</v>
      </c>
      <c r="E146" s="76">
        <v>0</v>
      </c>
      <c r="F146" s="55">
        <v>3</v>
      </c>
      <c r="G146" s="77">
        <v>38676.2425</v>
      </c>
      <c r="H146" s="77">
        <v>4000</v>
      </c>
      <c r="I146" s="77">
        <v>4000</v>
      </c>
      <c r="J146" s="55">
        <v>0</v>
      </c>
      <c r="K146" s="75">
        <v>1</v>
      </c>
      <c r="L146" s="55"/>
      <c r="M146" s="77">
        <v>15698.606760000001</v>
      </c>
      <c r="N146" s="77">
        <v>15718.97831</v>
      </c>
      <c r="O146" s="77">
        <v>2130.9886649999999</v>
      </c>
      <c r="P146" s="77">
        <v>635.74997919999998</v>
      </c>
      <c r="Q146" s="77">
        <v>491.91877950000003</v>
      </c>
      <c r="R146" s="55">
        <v>1</v>
      </c>
      <c r="S146" s="75">
        <v>0.589433235</v>
      </c>
      <c r="T146" s="55">
        <v>68</v>
      </c>
      <c r="U146" s="78">
        <v>7.8273149999999996E-3</v>
      </c>
      <c r="V146" s="75">
        <f t="shared" si="2"/>
        <v>0.31845706517390954</v>
      </c>
    </row>
    <row r="147" spans="1:22" x14ac:dyDescent="0.35">
      <c r="A147" s="55">
        <v>1</v>
      </c>
      <c r="B147" s="55">
        <v>10</v>
      </c>
      <c r="C147" s="55">
        <v>8000</v>
      </c>
      <c r="D147" s="75">
        <v>1</v>
      </c>
      <c r="E147" s="76">
        <v>0</v>
      </c>
      <c r="F147" s="55">
        <v>1</v>
      </c>
      <c r="G147" s="77">
        <v>36922.785530000001</v>
      </c>
      <c r="H147" s="77">
        <v>8000</v>
      </c>
      <c r="I147" s="77">
        <v>8000</v>
      </c>
      <c r="J147" s="55">
        <v>0</v>
      </c>
      <c r="K147" s="75">
        <v>1</v>
      </c>
      <c r="L147" s="55"/>
      <c r="M147" s="77">
        <v>19965.389729999999</v>
      </c>
      <c r="N147" s="77">
        <v>6694.4252710000001</v>
      </c>
      <c r="O147" s="77">
        <v>1092.6415030000001</v>
      </c>
      <c r="P147" s="77">
        <v>635.74997919999998</v>
      </c>
      <c r="Q147" s="77">
        <v>534.57904789999998</v>
      </c>
      <c r="R147" s="55">
        <v>1</v>
      </c>
      <c r="S147" s="75">
        <v>0.96257262300000002</v>
      </c>
      <c r="T147" s="55">
        <v>5</v>
      </c>
      <c r="U147" s="78">
        <v>3.9851299999999999E-3</v>
      </c>
      <c r="V147" s="75" t="str">
        <f t="shared" si="2"/>
        <v/>
      </c>
    </row>
    <row r="148" spans="1:22" x14ac:dyDescent="0.35">
      <c r="A148" s="55">
        <v>1</v>
      </c>
      <c r="B148" s="55">
        <v>10</v>
      </c>
      <c r="C148" s="55">
        <v>8000</v>
      </c>
      <c r="D148" s="75">
        <v>1</v>
      </c>
      <c r="E148" s="76">
        <v>0</v>
      </c>
      <c r="F148" s="55">
        <v>2</v>
      </c>
      <c r="G148" s="77">
        <v>36091.609790000002</v>
      </c>
      <c r="H148" s="77">
        <v>8000</v>
      </c>
      <c r="I148" s="77">
        <v>8000</v>
      </c>
      <c r="J148" s="55">
        <v>0</v>
      </c>
      <c r="K148" s="75">
        <v>1</v>
      </c>
      <c r="L148" s="55"/>
      <c r="M148" s="77">
        <v>19238.22235</v>
      </c>
      <c r="N148" s="77">
        <v>6673.2315259999996</v>
      </c>
      <c r="O148" s="77">
        <v>1052.4970310000001</v>
      </c>
      <c r="P148" s="77">
        <v>635.74997919999998</v>
      </c>
      <c r="Q148" s="77">
        <v>491.90890639999998</v>
      </c>
      <c r="R148" s="55">
        <v>1</v>
      </c>
      <c r="S148" s="75">
        <v>0.959525234</v>
      </c>
      <c r="T148" s="55">
        <v>5</v>
      </c>
      <c r="U148" s="78">
        <v>4.0319400000000002E-16</v>
      </c>
      <c r="V148" s="75" t="str">
        <f t="shared" si="2"/>
        <v/>
      </c>
    </row>
    <row r="149" spans="1:22" x14ac:dyDescent="0.35">
      <c r="A149" s="55">
        <v>1</v>
      </c>
      <c r="B149" s="55">
        <v>10</v>
      </c>
      <c r="C149" s="55">
        <v>8000</v>
      </c>
      <c r="D149" s="75">
        <v>1</v>
      </c>
      <c r="E149" s="76">
        <v>0</v>
      </c>
      <c r="F149" s="55">
        <v>3</v>
      </c>
      <c r="G149" s="77">
        <v>56098.645709999997</v>
      </c>
      <c r="H149" s="77">
        <v>16000</v>
      </c>
      <c r="I149" s="77">
        <v>16000</v>
      </c>
      <c r="J149" s="55">
        <v>0</v>
      </c>
      <c r="K149" s="75">
        <v>1</v>
      </c>
      <c r="L149" s="55"/>
      <c r="M149" s="77">
        <v>29192.778139999999</v>
      </c>
      <c r="N149" s="77">
        <v>6600.9419479999997</v>
      </c>
      <c r="O149" s="77">
        <v>2983.736543</v>
      </c>
      <c r="P149" s="77">
        <v>635.74997919999998</v>
      </c>
      <c r="Q149" s="77">
        <v>685.4390952</v>
      </c>
      <c r="R149" s="55">
        <v>2</v>
      </c>
      <c r="S149" s="75">
        <v>0.94913091900000002</v>
      </c>
      <c r="T149" s="55">
        <v>31</v>
      </c>
      <c r="U149" s="78">
        <v>8.1073159999999998E-3</v>
      </c>
      <c r="V149" s="75">
        <f t="shared" si="2"/>
        <v>0.2316769115989169</v>
      </c>
    </row>
    <row r="150" spans="1:22" x14ac:dyDescent="0.35">
      <c r="A150" s="55">
        <v>1</v>
      </c>
      <c r="B150" s="55">
        <v>40</v>
      </c>
      <c r="C150" s="55">
        <v>8000</v>
      </c>
      <c r="D150" s="75">
        <v>1</v>
      </c>
      <c r="E150" s="76">
        <v>0</v>
      </c>
      <c r="F150" s="55">
        <v>1</v>
      </c>
      <c r="G150" s="77">
        <v>32976.405720000002</v>
      </c>
      <c r="H150" s="77">
        <v>8000</v>
      </c>
      <c r="I150" s="77">
        <v>8000</v>
      </c>
      <c r="J150" s="55">
        <v>0</v>
      </c>
      <c r="K150" s="75">
        <v>1</v>
      </c>
      <c r="L150" s="55"/>
      <c r="M150" s="77">
        <v>13119.47163</v>
      </c>
      <c r="N150" s="77">
        <v>9650.7809720000005</v>
      </c>
      <c r="O150" s="77">
        <v>1078.486564</v>
      </c>
      <c r="P150" s="77">
        <v>635.74997919999998</v>
      </c>
      <c r="Q150" s="77">
        <v>491.91657700000002</v>
      </c>
      <c r="R150" s="55">
        <v>1</v>
      </c>
      <c r="S150" s="75">
        <v>0.85024799100000004</v>
      </c>
      <c r="T150" s="55">
        <v>9</v>
      </c>
      <c r="U150" s="78">
        <v>9.502333E-3</v>
      </c>
      <c r="V150" s="75" t="str">
        <f t="shared" si="2"/>
        <v/>
      </c>
    </row>
    <row r="151" spans="1:22" x14ac:dyDescent="0.35">
      <c r="A151" s="55">
        <v>1</v>
      </c>
      <c r="B151" s="55">
        <v>40</v>
      </c>
      <c r="C151" s="55">
        <v>8000</v>
      </c>
      <c r="D151" s="75">
        <v>1</v>
      </c>
      <c r="E151" s="76">
        <v>0</v>
      </c>
      <c r="F151" s="55">
        <v>2</v>
      </c>
      <c r="G151" s="77">
        <v>32645.264350000001</v>
      </c>
      <c r="H151" s="77">
        <v>8000</v>
      </c>
      <c r="I151" s="77">
        <v>8000</v>
      </c>
      <c r="J151" s="55">
        <v>0</v>
      </c>
      <c r="K151" s="75">
        <v>1</v>
      </c>
      <c r="L151" s="55"/>
      <c r="M151" s="77">
        <v>12912.898450000001</v>
      </c>
      <c r="N151" s="77">
        <v>9552.2035030000006</v>
      </c>
      <c r="O151" s="77">
        <v>1052.4989840000001</v>
      </c>
      <c r="P151" s="77">
        <v>635.74997919999998</v>
      </c>
      <c r="Q151" s="77">
        <v>491.91343810000001</v>
      </c>
      <c r="R151" s="55">
        <v>1</v>
      </c>
      <c r="S151" s="75">
        <v>0.841563171</v>
      </c>
      <c r="T151" s="55">
        <v>8</v>
      </c>
      <c r="U151" s="78">
        <v>6.4156229999999996E-3</v>
      </c>
      <c r="V151" s="75" t="str">
        <f t="shared" si="2"/>
        <v/>
      </c>
    </row>
    <row r="152" spans="1:22" x14ac:dyDescent="0.35">
      <c r="A152" s="55">
        <v>1</v>
      </c>
      <c r="B152" s="55">
        <v>40</v>
      </c>
      <c r="C152" s="55">
        <v>8000</v>
      </c>
      <c r="D152" s="75">
        <v>1</v>
      </c>
      <c r="E152" s="76">
        <v>0</v>
      </c>
      <c r="F152" s="55">
        <v>3</v>
      </c>
      <c r="G152" s="77">
        <v>46185.543790000003</v>
      </c>
      <c r="H152" s="77">
        <v>8000</v>
      </c>
      <c r="I152" s="77">
        <v>8000</v>
      </c>
      <c r="J152" s="55">
        <v>0</v>
      </c>
      <c r="K152" s="75">
        <v>1</v>
      </c>
      <c r="L152" s="55"/>
      <c r="M152" s="77">
        <v>24205.227630000001</v>
      </c>
      <c r="N152" s="77">
        <v>10721.677519999999</v>
      </c>
      <c r="O152" s="77">
        <v>2130.9797610000001</v>
      </c>
      <c r="P152" s="77">
        <v>635.74997919999998</v>
      </c>
      <c r="Q152" s="77">
        <v>491.90890639999998</v>
      </c>
      <c r="R152" s="55">
        <v>1</v>
      </c>
      <c r="S152" s="75">
        <v>0.94459555100000003</v>
      </c>
      <c r="T152" s="55">
        <v>11</v>
      </c>
      <c r="U152" s="78">
        <v>0</v>
      </c>
      <c r="V152" s="75">
        <f t="shared" si="2"/>
        <v>0.29618457224979311</v>
      </c>
    </row>
    <row r="153" spans="1:22" x14ac:dyDescent="0.35">
      <c r="A153" s="55">
        <v>1</v>
      </c>
      <c r="B153" s="55">
        <v>70</v>
      </c>
      <c r="C153" s="55">
        <v>8000</v>
      </c>
      <c r="D153" s="75">
        <v>1</v>
      </c>
      <c r="E153" s="76">
        <v>0</v>
      </c>
      <c r="F153" s="55">
        <v>1</v>
      </c>
      <c r="G153" s="77">
        <v>32638.70767</v>
      </c>
      <c r="H153" s="77">
        <v>8000</v>
      </c>
      <c r="I153" s="77">
        <v>8000</v>
      </c>
      <c r="J153" s="55">
        <v>0</v>
      </c>
      <c r="K153" s="75">
        <v>1</v>
      </c>
      <c r="L153" s="55"/>
      <c r="M153" s="77">
        <v>11507.65976</v>
      </c>
      <c r="N153" s="77">
        <v>10924.857980000001</v>
      </c>
      <c r="O153" s="77">
        <v>1078.501814</v>
      </c>
      <c r="P153" s="77">
        <v>635.74997919999998</v>
      </c>
      <c r="Q153" s="77">
        <v>491.93813979999999</v>
      </c>
      <c r="R153" s="55">
        <v>1</v>
      </c>
      <c r="S153" s="75">
        <v>0.71600721599999995</v>
      </c>
      <c r="T153" s="55">
        <v>9</v>
      </c>
      <c r="U153" s="78">
        <v>5.2514659999999998E-3</v>
      </c>
      <c r="V153" s="75" t="str">
        <f t="shared" si="2"/>
        <v/>
      </c>
    </row>
    <row r="154" spans="1:22" x14ac:dyDescent="0.35">
      <c r="A154" s="55">
        <v>1</v>
      </c>
      <c r="B154" s="55">
        <v>70</v>
      </c>
      <c r="C154" s="55">
        <v>8000</v>
      </c>
      <c r="D154" s="75">
        <v>1</v>
      </c>
      <c r="E154" s="76">
        <v>0</v>
      </c>
      <c r="F154" s="55">
        <v>2</v>
      </c>
      <c r="G154" s="77">
        <v>32175.83209</v>
      </c>
      <c r="H154" s="77">
        <v>8000</v>
      </c>
      <c r="I154" s="77">
        <v>8000</v>
      </c>
      <c r="J154" s="55">
        <v>0</v>
      </c>
      <c r="K154" s="75">
        <v>1</v>
      </c>
      <c r="L154" s="55"/>
      <c r="M154" s="77">
        <v>11143.99826</v>
      </c>
      <c r="N154" s="77">
        <v>10851.667439999999</v>
      </c>
      <c r="O154" s="77">
        <v>1052.5009809999999</v>
      </c>
      <c r="P154" s="77">
        <v>635.74997919999998</v>
      </c>
      <c r="Q154" s="77">
        <v>491.9154332</v>
      </c>
      <c r="R154" s="55">
        <v>1</v>
      </c>
      <c r="S154" s="75">
        <v>0.71121036199999998</v>
      </c>
      <c r="T154" s="55">
        <v>6</v>
      </c>
      <c r="U154" s="78">
        <v>9.2755089999999995E-3</v>
      </c>
      <c r="V154" s="75" t="str">
        <f t="shared" si="2"/>
        <v/>
      </c>
    </row>
    <row r="155" spans="1:22" x14ac:dyDescent="0.35">
      <c r="A155" s="55">
        <v>1</v>
      </c>
      <c r="B155" s="55">
        <v>70</v>
      </c>
      <c r="C155" s="55">
        <v>8000</v>
      </c>
      <c r="D155" s="75">
        <v>1</v>
      </c>
      <c r="E155" s="76">
        <v>0</v>
      </c>
      <c r="F155" s="55">
        <v>3</v>
      </c>
      <c r="G155" s="77">
        <v>43477.155709999999</v>
      </c>
      <c r="H155" s="77">
        <v>8000</v>
      </c>
      <c r="I155" s="77">
        <v>8000</v>
      </c>
      <c r="J155" s="55">
        <v>0</v>
      </c>
      <c r="K155" s="75">
        <v>1</v>
      </c>
      <c r="L155" s="55"/>
      <c r="M155" s="77">
        <v>18724.508559999998</v>
      </c>
      <c r="N155" s="77">
        <v>13494.00851</v>
      </c>
      <c r="O155" s="77">
        <v>2130.9797610000001</v>
      </c>
      <c r="P155" s="77">
        <v>635.74997919999998</v>
      </c>
      <c r="Q155" s="77">
        <v>491.90890639999998</v>
      </c>
      <c r="R155" s="55">
        <v>1</v>
      </c>
      <c r="S155" s="75">
        <v>0.88438746599999996</v>
      </c>
      <c r="T155" s="55">
        <v>4</v>
      </c>
      <c r="U155" s="78">
        <v>3.3805000000000001E-14</v>
      </c>
      <c r="V155" s="75">
        <f t="shared" si="2"/>
        <v>0.32920675096991542</v>
      </c>
    </row>
    <row r="156" spans="1:22" x14ac:dyDescent="0.35">
      <c r="A156" s="55">
        <v>1</v>
      </c>
      <c r="B156" s="55">
        <v>100</v>
      </c>
      <c r="C156" s="55">
        <v>8000</v>
      </c>
      <c r="D156" s="75">
        <v>1</v>
      </c>
      <c r="E156" s="76">
        <v>0</v>
      </c>
      <c r="F156" s="55">
        <v>1</v>
      </c>
      <c r="G156" s="77">
        <v>32587.4908</v>
      </c>
      <c r="H156" s="77">
        <v>8000</v>
      </c>
      <c r="I156" s="77">
        <v>8000</v>
      </c>
      <c r="J156" s="55">
        <v>0</v>
      </c>
      <c r="K156" s="75">
        <v>1</v>
      </c>
      <c r="L156" s="55"/>
      <c r="M156" s="77">
        <v>11182.10888</v>
      </c>
      <c r="N156" s="77">
        <v>11199.211509999999</v>
      </c>
      <c r="O156" s="77">
        <v>1078.487781</v>
      </c>
      <c r="P156" s="77">
        <v>635.74997919999998</v>
      </c>
      <c r="Q156" s="77">
        <v>491.93264850000003</v>
      </c>
      <c r="R156" s="55">
        <v>1</v>
      </c>
      <c r="S156" s="75">
        <v>0.41995016099999999</v>
      </c>
      <c r="T156" s="55">
        <v>18</v>
      </c>
      <c r="U156" s="78">
        <v>4.902226E-3</v>
      </c>
      <c r="V156" s="75" t="str">
        <f t="shared" si="2"/>
        <v/>
      </c>
    </row>
    <row r="157" spans="1:22" x14ac:dyDescent="0.35">
      <c r="A157" s="55">
        <v>1</v>
      </c>
      <c r="B157" s="55">
        <v>100</v>
      </c>
      <c r="C157" s="55">
        <v>8000</v>
      </c>
      <c r="D157" s="75">
        <v>1</v>
      </c>
      <c r="E157" s="76">
        <v>0</v>
      </c>
      <c r="F157" s="55">
        <v>2</v>
      </c>
      <c r="G157" s="77">
        <v>32160.606629999998</v>
      </c>
      <c r="H157" s="77">
        <v>8000</v>
      </c>
      <c r="I157" s="77">
        <v>8000</v>
      </c>
      <c r="J157" s="55">
        <v>0</v>
      </c>
      <c r="K157" s="75">
        <v>1</v>
      </c>
      <c r="L157" s="55"/>
      <c r="M157" s="77">
        <v>10984.74588</v>
      </c>
      <c r="N157" s="77">
        <v>10995.70033</v>
      </c>
      <c r="O157" s="77">
        <v>1052.4981299999999</v>
      </c>
      <c r="P157" s="77">
        <v>635.74997919999998</v>
      </c>
      <c r="Q157" s="77">
        <v>491.91230580000001</v>
      </c>
      <c r="R157" s="55">
        <v>1</v>
      </c>
      <c r="S157" s="75">
        <v>0.41231886000000001</v>
      </c>
      <c r="T157" s="55">
        <v>10</v>
      </c>
      <c r="U157" s="78">
        <v>9.4899549999999996E-3</v>
      </c>
      <c r="V157" s="75" t="str">
        <f t="shared" si="2"/>
        <v/>
      </c>
    </row>
    <row r="158" spans="1:22" x14ac:dyDescent="0.35">
      <c r="A158" s="55">
        <v>1</v>
      </c>
      <c r="B158" s="55">
        <v>100</v>
      </c>
      <c r="C158" s="55">
        <v>8000</v>
      </c>
      <c r="D158" s="75">
        <v>1</v>
      </c>
      <c r="E158" s="76">
        <v>0</v>
      </c>
      <c r="F158" s="55">
        <v>3</v>
      </c>
      <c r="G158" s="77">
        <v>42933.190139999999</v>
      </c>
      <c r="H158" s="77">
        <v>8000</v>
      </c>
      <c r="I158" s="77">
        <v>8000</v>
      </c>
      <c r="J158" s="55">
        <v>0</v>
      </c>
      <c r="K158" s="75">
        <v>1</v>
      </c>
      <c r="L158" s="55"/>
      <c r="M158" s="77">
        <v>15830.855939999999</v>
      </c>
      <c r="N158" s="77">
        <v>15843.695519999999</v>
      </c>
      <c r="O158" s="77">
        <v>2130.979773</v>
      </c>
      <c r="P158" s="77">
        <v>635.74997919999998</v>
      </c>
      <c r="Q158" s="77">
        <v>491.90891859999999</v>
      </c>
      <c r="R158" s="55">
        <v>1</v>
      </c>
      <c r="S158" s="75">
        <v>0.59410990399999997</v>
      </c>
      <c r="T158" s="55">
        <v>17</v>
      </c>
      <c r="U158" s="78">
        <v>5.9852630000000002E-3</v>
      </c>
      <c r="V158" s="75">
        <f t="shared" si="2"/>
        <v>0.33691966491500963</v>
      </c>
    </row>
    <row r="159" spans="1:22" x14ac:dyDescent="0.35">
      <c r="A159">
        <v>2</v>
      </c>
      <c r="B159">
        <v>10</v>
      </c>
      <c r="C159">
        <v>500</v>
      </c>
      <c r="D159" s="3">
        <v>0.4</v>
      </c>
      <c r="E159">
        <v>269.8210287</v>
      </c>
      <c r="F159">
        <v>1</v>
      </c>
      <c r="G159">
        <v>24140.071360000002</v>
      </c>
      <c r="H159">
        <v>6570.46425</v>
      </c>
      <c r="I159">
        <v>2500</v>
      </c>
      <c r="J159">
        <v>4070.46425</v>
      </c>
      <c r="K159" s="3">
        <v>0.380490618</v>
      </c>
      <c r="L159">
        <v>15.085793239999999</v>
      </c>
      <c r="M159">
        <v>8197.8897589999997</v>
      </c>
      <c r="N159">
        <v>5773.933121</v>
      </c>
      <c r="O159">
        <v>2316.796542</v>
      </c>
      <c r="P159">
        <v>465.72808320000001</v>
      </c>
      <c r="Q159">
        <v>815.25960120000002</v>
      </c>
      <c r="R159">
        <v>5</v>
      </c>
      <c r="S159" s="3">
        <v>0.84993788699999995</v>
      </c>
      <c r="T159">
        <v>54</v>
      </c>
      <c r="U159" s="3">
        <v>9.7192749999999994E-3</v>
      </c>
      <c r="V159" s="3" t="str">
        <f t="shared" si="2"/>
        <v/>
      </c>
    </row>
    <row r="160" spans="1:22" x14ac:dyDescent="0.35">
      <c r="A160">
        <v>2</v>
      </c>
      <c r="B160">
        <v>10</v>
      </c>
      <c r="C160">
        <v>500</v>
      </c>
      <c r="D160" s="3">
        <v>0.4</v>
      </c>
      <c r="E160">
        <v>269.8210287</v>
      </c>
      <c r="F160">
        <v>2</v>
      </c>
      <c r="G160">
        <v>23387.168249999999</v>
      </c>
      <c r="H160">
        <v>7332.3677269999998</v>
      </c>
      <c r="I160">
        <v>3000</v>
      </c>
      <c r="J160">
        <v>4332.3677269999998</v>
      </c>
      <c r="K160" s="3">
        <v>0.40914478300000001</v>
      </c>
      <c r="L160">
        <v>16.056449520000001</v>
      </c>
      <c r="M160">
        <v>6892.1255410000003</v>
      </c>
      <c r="N160">
        <v>5366.150275</v>
      </c>
      <c r="O160">
        <v>2460.4775089999998</v>
      </c>
      <c r="P160">
        <v>465.72808320000001</v>
      </c>
      <c r="Q160">
        <v>870.31911360000004</v>
      </c>
      <c r="R160">
        <v>6</v>
      </c>
      <c r="S160" s="3">
        <v>0.78991119700000001</v>
      </c>
      <c r="T160">
        <v>30</v>
      </c>
      <c r="U160" s="3">
        <v>4.3836190000000001E-3</v>
      </c>
      <c r="V160" s="3" t="str">
        <f t="shared" si="2"/>
        <v/>
      </c>
    </row>
    <row r="161" spans="1:22" x14ac:dyDescent="0.35">
      <c r="A161">
        <v>2</v>
      </c>
      <c r="B161">
        <v>10</v>
      </c>
      <c r="C161">
        <v>500</v>
      </c>
      <c r="D161" s="3">
        <v>0.6</v>
      </c>
      <c r="E161">
        <v>119.9204572</v>
      </c>
      <c r="F161">
        <v>2</v>
      </c>
      <c r="G161">
        <v>20708.3933</v>
      </c>
      <c r="H161">
        <v>5216.1198880000002</v>
      </c>
      <c r="I161">
        <v>3000</v>
      </c>
      <c r="J161">
        <v>2216.1198880000002</v>
      </c>
      <c r="K161" s="3">
        <v>0.57514015500000004</v>
      </c>
      <c r="L161">
        <v>18.479915269999999</v>
      </c>
      <c r="M161">
        <v>6538.0881810000001</v>
      </c>
      <c r="N161">
        <v>5151.7827029999999</v>
      </c>
      <c r="O161">
        <v>2454.1109670000001</v>
      </c>
      <c r="P161">
        <v>465.72808320000001</v>
      </c>
      <c r="Q161">
        <v>882.56347970000002</v>
      </c>
      <c r="R161">
        <v>6</v>
      </c>
      <c r="S161" s="3">
        <v>0.75835573599999995</v>
      </c>
      <c r="T161">
        <v>16</v>
      </c>
      <c r="U161" s="3">
        <v>6.9465300000000002E-3</v>
      </c>
      <c r="V161" s="3" t="str">
        <f t="shared" si="2"/>
        <v/>
      </c>
    </row>
    <row r="162" spans="1:22" x14ac:dyDescent="0.35">
      <c r="A162">
        <v>2</v>
      </c>
      <c r="B162">
        <v>10</v>
      </c>
      <c r="C162">
        <v>500</v>
      </c>
      <c r="D162" s="3">
        <v>0.8</v>
      </c>
      <c r="E162">
        <v>44.970171450000002</v>
      </c>
      <c r="F162">
        <v>2</v>
      </c>
      <c r="G162">
        <v>19306.836029999999</v>
      </c>
      <c r="H162">
        <v>3840.5604349999999</v>
      </c>
      <c r="I162">
        <v>3000</v>
      </c>
      <c r="J162">
        <v>840.56043529999999</v>
      </c>
      <c r="K162" s="3">
        <v>0.78113599600000005</v>
      </c>
      <c r="L162">
        <v>18.691510579999999</v>
      </c>
      <c r="M162">
        <v>6522.6314570000004</v>
      </c>
      <c r="N162">
        <v>5142.8374659999999</v>
      </c>
      <c r="O162">
        <v>2453.7985789999998</v>
      </c>
      <c r="P162">
        <v>465.72808320000001</v>
      </c>
      <c r="Q162">
        <v>881.28000369999995</v>
      </c>
      <c r="R162">
        <v>6</v>
      </c>
      <c r="S162" s="3">
        <v>0.75703897399999998</v>
      </c>
      <c r="T162">
        <v>23</v>
      </c>
      <c r="U162" s="3">
        <v>2.0006910000000002E-3</v>
      </c>
      <c r="V162" s="3" t="str">
        <f t="shared" si="2"/>
        <v/>
      </c>
    </row>
    <row r="163" spans="1:22" x14ac:dyDescent="0.35">
      <c r="A163">
        <v>2</v>
      </c>
      <c r="B163">
        <v>10</v>
      </c>
      <c r="C163">
        <v>500</v>
      </c>
      <c r="D163" s="3">
        <v>0.8</v>
      </c>
      <c r="E163">
        <v>44.970171450000002</v>
      </c>
      <c r="F163">
        <v>1</v>
      </c>
      <c r="G163">
        <v>20049.063719999998</v>
      </c>
      <c r="H163">
        <v>4427.711327</v>
      </c>
      <c r="I163">
        <v>3500</v>
      </c>
      <c r="J163">
        <v>927.71132709999995</v>
      </c>
      <c r="K163" s="3">
        <v>0.79047610400000001</v>
      </c>
      <c r="L163">
        <v>20.62948166</v>
      </c>
      <c r="M163">
        <v>6411.8569340000004</v>
      </c>
      <c r="N163">
        <v>5031.1641280000003</v>
      </c>
      <c r="O163">
        <v>2748.9644290000001</v>
      </c>
      <c r="P163">
        <v>465.72808320000001</v>
      </c>
      <c r="Q163">
        <v>963.63882160000003</v>
      </c>
      <c r="R163">
        <v>7</v>
      </c>
      <c r="S163" s="3">
        <v>0.74060037000000001</v>
      </c>
      <c r="T163">
        <v>15</v>
      </c>
      <c r="U163" s="3">
        <v>9.0203720000000005E-3</v>
      </c>
      <c r="V163" s="3" t="str">
        <f t="shared" si="2"/>
        <v/>
      </c>
    </row>
    <row r="164" spans="1:22" x14ac:dyDescent="0.35">
      <c r="A164">
        <v>2</v>
      </c>
      <c r="B164">
        <v>10</v>
      </c>
      <c r="C164">
        <v>500</v>
      </c>
      <c r="D164" s="3">
        <v>0.6</v>
      </c>
      <c r="E164">
        <v>119.9204572</v>
      </c>
      <c r="F164">
        <v>1</v>
      </c>
      <c r="G164">
        <v>21563.167819999999</v>
      </c>
      <c r="H164">
        <v>5987.3325940000004</v>
      </c>
      <c r="I164">
        <v>3500</v>
      </c>
      <c r="J164">
        <v>2487.332594</v>
      </c>
      <c r="K164" s="3">
        <v>0.58456749200000002</v>
      </c>
      <c r="L164">
        <v>20.741520269999999</v>
      </c>
      <c r="M164">
        <v>6397.9444709999998</v>
      </c>
      <c r="N164">
        <v>4998.7980459999999</v>
      </c>
      <c r="O164">
        <v>2748.8415279999999</v>
      </c>
      <c r="P164">
        <v>465.72808320000001</v>
      </c>
      <c r="Q164">
        <v>964.52310120000004</v>
      </c>
      <c r="R164">
        <v>7</v>
      </c>
      <c r="S164" s="3">
        <v>0.73583599899999996</v>
      </c>
      <c r="T164">
        <v>14</v>
      </c>
      <c r="U164" s="3">
        <v>6.2275960000000002E-3</v>
      </c>
      <c r="V164" s="3" t="str">
        <f t="shared" si="2"/>
        <v/>
      </c>
    </row>
    <row r="165" spans="1:22" x14ac:dyDescent="0.35">
      <c r="A165">
        <v>2</v>
      </c>
      <c r="B165">
        <v>10</v>
      </c>
      <c r="C165">
        <v>500</v>
      </c>
      <c r="D165" s="3">
        <v>0.4</v>
      </c>
      <c r="E165">
        <v>269.8210287</v>
      </c>
      <c r="F165">
        <v>3</v>
      </c>
      <c r="G165">
        <v>35815.292860000001</v>
      </c>
      <c r="H165">
        <v>11565.02079</v>
      </c>
      <c r="I165">
        <v>3500</v>
      </c>
      <c r="J165">
        <v>8065.0207899999996</v>
      </c>
      <c r="K165" s="3">
        <v>0.30263672400000002</v>
      </c>
      <c r="L165">
        <v>29.89026033</v>
      </c>
      <c r="M165">
        <v>11516.94348</v>
      </c>
      <c r="N165">
        <v>5927.5932730000004</v>
      </c>
      <c r="O165">
        <v>5381.0582549999999</v>
      </c>
      <c r="P165">
        <v>465.72808320000001</v>
      </c>
      <c r="Q165">
        <v>958.94898509999996</v>
      </c>
      <c r="R165">
        <v>7</v>
      </c>
      <c r="S165" s="3">
        <v>0.87255705800000005</v>
      </c>
      <c r="T165">
        <v>42</v>
      </c>
      <c r="U165" s="3">
        <v>3.3458110000000002E-3</v>
      </c>
      <c r="V165" s="3">
        <f t="shared" si="2"/>
        <v>0.24642598320681225</v>
      </c>
    </row>
    <row r="166" spans="1:22" x14ac:dyDescent="0.35">
      <c r="A166">
        <v>2</v>
      </c>
      <c r="B166">
        <v>10</v>
      </c>
      <c r="C166">
        <v>500</v>
      </c>
      <c r="D166" s="3">
        <v>0.6</v>
      </c>
      <c r="E166">
        <v>119.9204572</v>
      </c>
      <c r="F166">
        <v>3</v>
      </c>
      <c r="G166">
        <v>31124.468840000001</v>
      </c>
      <c r="H166">
        <v>7897.1928989999997</v>
      </c>
      <c r="I166">
        <v>4000</v>
      </c>
      <c r="J166">
        <v>3897.1928990000001</v>
      </c>
      <c r="K166" s="3">
        <v>0.50650909099999997</v>
      </c>
      <c r="L166">
        <v>32.49814911</v>
      </c>
      <c r="M166">
        <v>10351.917390000001</v>
      </c>
      <c r="N166">
        <v>5623.6862410000003</v>
      </c>
      <c r="O166">
        <v>5766.1316589999997</v>
      </c>
      <c r="P166">
        <v>465.72808320000001</v>
      </c>
      <c r="Q166">
        <v>1019.812571</v>
      </c>
      <c r="R166">
        <v>8</v>
      </c>
      <c r="S166" s="3">
        <v>0.82782115700000003</v>
      </c>
      <c r="T166">
        <v>26</v>
      </c>
      <c r="U166" s="3">
        <v>5.352501E-3</v>
      </c>
      <c r="V166" s="3">
        <f t="shared" si="2"/>
        <v>0.26370193067523023</v>
      </c>
    </row>
    <row r="167" spans="1:22" x14ac:dyDescent="0.35">
      <c r="A167">
        <v>2</v>
      </c>
      <c r="B167">
        <v>10</v>
      </c>
      <c r="C167">
        <v>500</v>
      </c>
      <c r="D167" s="3">
        <v>0.8</v>
      </c>
      <c r="E167">
        <v>44.970171450000002</v>
      </c>
      <c r="F167">
        <v>3</v>
      </c>
      <c r="G167">
        <v>28628.58797</v>
      </c>
      <c r="H167">
        <v>5495.8666860000003</v>
      </c>
      <c r="I167">
        <v>4000</v>
      </c>
      <c r="J167">
        <v>1495.8666860000001</v>
      </c>
      <c r="K167" s="3">
        <v>0.72781969199999996</v>
      </c>
      <c r="L167">
        <v>33.263530869999997</v>
      </c>
      <c r="M167">
        <v>10253.469950000001</v>
      </c>
      <c r="N167">
        <v>5603.583208</v>
      </c>
      <c r="O167">
        <v>5783.684405</v>
      </c>
      <c r="P167">
        <v>465.72808320000001</v>
      </c>
      <c r="Q167">
        <v>1026.2556440000001</v>
      </c>
      <c r="R167">
        <v>8</v>
      </c>
      <c r="S167" s="3">
        <v>0.82486193900000004</v>
      </c>
      <c r="T167">
        <v>9</v>
      </c>
      <c r="U167" s="3">
        <v>9.4340889999999997E-3</v>
      </c>
      <c r="V167" s="3">
        <f t="shared" si="2"/>
        <v>0.27257188498148865</v>
      </c>
    </row>
    <row r="168" spans="1:22" x14ac:dyDescent="0.35">
      <c r="A168">
        <v>2</v>
      </c>
      <c r="B168">
        <v>40</v>
      </c>
      <c r="C168">
        <v>500</v>
      </c>
      <c r="D168" s="3">
        <v>0.4</v>
      </c>
      <c r="E168">
        <v>265.67672649999997</v>
      </c>
      <c r="F168">
        <v>2</v>
      </c>
      <c r="G168">
        <v>22720.828320000001</v>
      </c>
      <c r="H168">
        <v>5300.3081750000001</v>
      </c>
      <c r="I168">
        <v>2000</v>
      </c>
      <c r="J168">
        <v>3300.3081750000001</v>
      </c>
      <c r="K168" s="3">
        <v>0.37733654999999999</v>
      </c>
      <c r="L168">
        <v>12.42227055</v>
      </c>
      <c r="M168">
        <v>7271.9584889999996</v>
      </c>
      <c r="N168">
        <v>6956.3238510000001</v>
      </c>
      <c r="O168">
        <v>2005.107988</v>
      </c>
      <c r="P168">
        <v>465.72808320000001</v>
      </c>
      <c r="Q168">
        <v>721.4017394</v>
      </c>
      <c r="R168">
        <v>4</v>
      </c>
      <c r="S168" s="3">
        <v>0.633252653</v>
      </c>
      <c r="T168">
        <v>74</v>
      </c>
      <c r="U168" s="3">
        <v>5.25253E-3</v>
      </c>
      <c r="V168" s="3" t="str">
        <f t="shared" si="2"/>
        <v/>
      </c>
    </row>
    <row r="169" spans="1:22" x14ac:dyDescent="0.35">
      <c r="A169">
        <v>2</v>
      </c>
      <c r="B169">
        <v>40</v>
      </c>
      <c r="C169">
        <v>500</v>
      </c>
      <c r="D169" s="3">
        <v>0.4</v>
      </c>
      <c r="E169">
        <v>265.67672649999997</v>
      </c>
      <c r="F169">
        <v>1</v>
      </c>
      <c r="G169">
        <v>23324.80716</v>
      </c>
      <c r="H169">
        <v>5924.9533490000003</v>
      </c>
      <c r="I169">
        <v>2500</v>
      </c>
      <c r="J169">
        <v>3424.9533489999999</v>
      </c>
      <c r="K169" s="3">
        <v>0.42194425000000002</v>
      </c>
      <c r="L169">
        <v>12.89143161</v>
      </c>
      <c r="M169">
        <v>6934.2665749999996</v>
      </c>
      <c r="N169">
        <v>6868.4206789999998</v>
      </c>
      <c r="O169">
        <v>2316.5937290000002</v>
      </c>
      <c r="P169">
        <v>465.72808320000001</v>
      </c>
      <c r="Q169">
        <v>814.84474339999997</v>
      </c>
      <c r="R169">
        <v>5</v>
      </c>
      <c r="S169" s="3">
        <v>0.62525059299999997</v>
      </c>
      <c r="T169">
        <v>63</v>
      </c>
      <c r="U169" s="3">
        <v>9.4506820000000002E-3</v>
      </c>
      <c r="V169" s="3" t="str">
        <f t="shared" si="2"/>
        <v/>
      </c>
    </row>
    <row r="170" spans="1:22" x14ac:dyDescent="0.35">
      <c r="A170">
        <v>2</v>
      </c>
      <c r="B170">
        <v>40</v>
      </c>
      <c r="C170">
        <v>500</v>
      </c>
      <c r="D170" s="3">
        <v>0.6</v>
      </c>
      <c r="E170">
        <v>118.0785451</v>
      </c>
      <c r="F170">
        <v>1</v>
      </c>
      <c r="G170">
        <v>21058.866409999999</v>
      </c>
      <c r="H170">
        <v>4356.9551819999997</v>
      </c>
      <c r="I170">
        <v>2500</v>
      </c>
      <c r="J170">
        <v>1856.9551819999999</v>
      </c>
      <c r="K170" s="3">
        <v>0.57379520699999997</v>
      </c>
      <c r="L170">
        <v>15.72644023</v>
      </c>
      <c r="M170">
        <v>6589.0131529999999</v>
      </c>
      <c r="N170">
        <v>6505.8029470000001</v>
      </c>
      <c r="O170">
        <v>2322.7638440000001</v>
      </c>
      <c r="P170">
        <v>465.72808320000001</v>
      </c>
      <c r="Q170">
        <v>818.60319730000003</v>
      </c>
      <c r="R170">
        <v>5</v>
      </c>
      <c r="S170" s="3">
        <v>0.59224053700000001</v>
      </c>
      <c r="T170">
        <v>29</v>
      </c>
      <c r="U170" s="3">
        <v>8.8056090000000007E-3</v>
      </c>
      <c r="V170" s="3" t="str">
        <f t="shared" si="2"/>
        <v/>
      </c>
    </row>
    <row r="171" spans="1:22" x14ac:dyDescent="0.35">
      <c r="A171">
        <v>2</v>
      </c>
      <c r="B171">
        <v>40</v>
      </c>
      <c r="C171">
        <v>500</v>
      </c>
      <c r="D171" s="3">
        <v>0.6</v>
      </c>
      <c r="E171">
        <v>118.0785451</v>
      </c>
      <c r="F171">
        <v>2</v>
      </c>
      <c r="G171">
        <v>20422.684939999999</v>
      </c>
      <c r="H171">
        <v>5054.7139139999999</v>
      </c>
      <c r="I171">
        <v>3000</v>
      </c>
      <c r="J171">
        <v>2054.7139139999999</v>
      </c>
      <c r="K171" s="3">
        <v>0.59350539899999999</v>
      </c>
      <c r="L171">
        <v>17.401246870000001</v>
      </c>
      <c r="M171">
        <v>5785.5378099999998</v>
      </c>
      <c r="N171">
        <v>5796.0651580000003</v>
      </c>
      <c r="O171">
        <v>2442.5942599999998</v>
      </c>
      <c r="P171">
        <v>465.72808320000001</v>
      </c>
      <c r="Q171">
        <v>878.04571829999998</v>
      </c>
      <c r="R171">
        <v>6</v>
      </c>
      <c r="S171" s="3">
        <v>0.52763121899999998</v>
      </c>
      <c r="T171">
        <v>37</v>
      </c>
      <c r="U171" s="3">
        <v>9.0556309999999998E-3</v>
      </c>
      <c r="V171" s="3" t="str">
        <f t="shared" si="2"/>
        <v/>
      </c>
    </row>
    <row r="172" spans="1:22" x14ac:dyDescent="0.35">
      <c r="A172">
        <v>2</v>
      </c>
      <c r="B172">
        <v>40</v>
      </c>
      <c r="C172">
        <v>500</v>
      </c>
      <c r="D172" s="3">
        <v>0.8</v>
      </c>
      <c r="E172">
        <v>44.27945442</v>
      </c>
      <c r="F172">
        <v>2</v>
      </c>
      <c r="G172">
        <v>19035.483899999999</v>
      </c>
      <c r="H172">
        <v>3794.5823489999998</v>
      </c>
      <c r="I172">
        <v>3000</v>
      </c>
      <c r="J172">
        <v>794.58234879999998</v>
      </c>
      <c r="K172" s="3">
        <v>0.79060084200000003</v>
      </c>
      <c r="L172">
        <v>17.944718590000001</v>
      </c>
      <c r="M172">
        <v>5742.1808069999997</v>
      </c>
      <c r="N172">
        <v>5718.4730760000002</v>
      </c>
      <c r="O172">
        <v>2444.5409370000002</v>
      </c>
      <c r="P172">
        <v>465.72808320000001</v>
      </c>
      <c r="Q172">
        <v>869.97864589999995</v>
      </c>
      <c r="R172">
        <v>6</v>
      </c>
      <c r="S172" s="3">
        <v>0.52056780599999997</v>
      </c>
      <c r="T172">
        <v>23</v>
      </c>
      <c r="U172" s="3">
        <v>9.3319119999999995E-3</v>
      </c>
      <c r="V172" s="3" t="str">
        <f t="shared" si="2"/>
        <v/>
      </c>
    </row>
    <row r="173" spans="1:22" x14ac:dyDescent="0.35">
      <c r="A173">
        <v>2</v>
      </c>
      <c r="B173">
        <v>40</v>
      </c>
      <c r="C173">
        <v>500</v>
      </c>
      <c r="D173" s="3">
        <v>0.8</v>
      </c>
      <c r="E173">
        <v>44.27945442</v>
      </c>
      <c r="F173">
        <v>1</v>
      </c>
      <c r="G173">
        <v>19661.799360000001</v>
      </c>
      <c r="H173">
        <v>4417.3674010000004</v>
      </c>
      <c r="I173">
        <v>3500</v>
      </c>
      <c r="J173">
        <v>917.36740129999998</v>
      </c>
      <c r="K173" s="3">
        <v>0.79232712199999999</v>
      </c>
      <c r="L173">
        <v>20.71767625</v>
      </c>
      <c r="M173">
        <v>5509.1724219999996</v>
      </c>
      <c r="N173">
        <v>5552.8239290000001</v>
      </c>
      <c r="O173">
        <v>2751.0267260000001</v>
      </c>
      <c r="P173">
        <v>465.72808320000001</v>
      </c>
      <c r="Q173">
        <v>965.68080239999995</v>
      </c>
      <c r="R173">
        <v>7</v>
      </c>
      <c r="S173" s="3">
        <v>0.50548832399999999</v>
      </c>
      <c r="T173">
        <v>15</v>
      </c>
      <c r="U173" s="3">
        <v>5.7159530000000002E-3</v>
      </c>
      <c r="V173" s="3" t="str">
        <f t="shared" si="2"/>
        <v/>
      </c>
    </row>
    <row r="174" spans="1:22" x14ac:dyDescent="0.35">
      <c r="A174">
        <v>2</v>
      </c>
      <c r="B174">
        <v>40</v>
      </c>
      <c r="C174">
        <v>500</v>
      </c>
      <c r="D174" s="3">
        <v>0.4</v>
      </c>
      <c r="E174">
        <v>265.67672649999997</v>
      </c>
      <c r="F174">
        <v>3</v>
      </c>
      <c r="G174">
        <v>33103.263939999997</v>
      </c>
      <c r="H174">
        <v>9308.5430149999993</v>
      </c>
      <c r="I174">
        <v>3000</v>
      </c>
      <c r="J174">
        <v>6308.5430150000002</v>
      </c>
      <c r="K174" s="3">
        <v>0.32228459300000001</v>
      </c>
      <c r="L174">
        <v>23.745184980000001</v>
      </c>
      <c r="M174">
        <v>9287.3161720000007</v>
      </c>
      <c r="N174">
        <v>8210.9822669999994</v>
      </c>
      <c r="O174">
        <v>4956.064695</v>
      </c>
      <c r="P174">
        <v>465.72808320000001</v>
      </c>
      <c r="Q174">
        <v>874.62971200000004</v>
      </c>
      <c r="R174">
        <v>6</v>
      </c>
      <c r="S174" s="3">
        <v>0.74746754400000004</v>
      </c>
      <c r="T174">
        <v>101</v>
      </c>
      <c r="U174" s="3">
        <v>9.4269829999999999E-3</v>
      </c>
      <c r="V174" s="3">
        <f t="shared" si="2"/>
        <v>0.2810770533424724</v>
      </c>
    </row>
    <row r="175" spans="1:22" x14ac:dyDescent="0.35">
      <c r="A175">
        <v>2</v>
      </c>
      <c r="B175">
        <v>40</v>
      </c>
      <c r="C175">
        <v>500</v>
      </c>
      <c r="D175" s="3">
        <v>0.6</v>
      </c>
      <c r="E175">
        <v>118.0785451</v>
      </c>
      <c r="F175">
        <v>3</v>
      </c>
      <c r="G175">
        <v>29422.748009999999</v>
      </c>
      <c r="H175">
        <v>6059.0202049999998</v>
      </c>
      <c r="I175">
        <v>3000</v>
      </c>
      <c r="J175">
        <v>3059.0202049999998</v>
      </c>
      <c r="K175" s="3">
        <v>0.495129559</v>
      </c>
      <c r="L175">
        <v>25.906655619999999</v>
      </c>
      <c r="M175">
        <v>9076.1578640000007</v>
      </c>
      <c r="N175">
        <v>7975.6285040000002</v>
      </c>
      <c r="O175">
        <v>4967.8561339999997</v>
      </c>
      <c r="P175">
        <v>465.72808320000001</v>
      </c>
      <c r="Q175">
        <v>878.35722150000004</v>
      </c>
      <c r="R175">
        <v>6</v>
      </c>
      <c r="S175" s="3">
        <v>0.72604266500000003</v>
      </c>
      <c r="T175">
        <v>46</v>
      </c>
      <c r="U175" s="3">
        <v>8.3500320000000003E-3</v>
      </c>
      <c r="V175" s="3">
        <f t="shared" si="2"/>
        <v>0.2907028051640117</v>
      </c>
    </row>
    <row r="176" spans="1:22" x14ac:dyDescent="0.35">
      <c r="A176">
        <v>2</v>
      </c>
      <c r="B176">
        <v>40</v>
      </c>
      <c r="C176">
        <v>500</v>
      </c>
      <c r="D176" s="3">
        <v>0.8</v>
      </c>
      <c r="E176">
        <v>44.27945442</v>
      </c>
      <c r="F176">
        <v>3</v>
      </c>
      <c r="G176">
        <v>27381.264609999998</v>
      </c>
      <c r="H176">
        <v>5306.9578799999999</v>
      </c>
      <c r="I176">
        <v>4000</v>
      </c>
      <c r="J176">
        <v>1306.9578799999999</v>
      </c>
      <c r="K176" s="3">
        <v>0.75372748199999995</v>
      </c>
      <c r="L176">
        <v>29.51612428</v>
      </c>
      <c r="M176">
        <v>7733.8277989999997</v>
      </c>
      <c r="N176">
        <v>7098.4358000000002</v>
      </c>
      <c r="O176">
        <v>5758.1693020000002</v>
      </c>
      <c r="P176">
        <v>465.72808320000001</v>
      </c>
      <c r="Q176">
        <v>1018.14575</v>
      </c>
      <c r="R176">
        <v>8</v>
      </c>
      <c r="S176" s="3">
        <v>0.64618948099999995</v>
      </c>
      <c r="T176">
        <v>12</v>
      </c>
      <c r="U176" s="3">
        <v>9.9973949999999992E-3</v>
      </c>
      <c r="V176" s="3">
        <f t="shared" si="2"/>
        <v>0.29242411085992087</v>
      </c>
    </row>
    <row r="177" spans="1:22" x14ac:dyDescent="0.35">
      <c r="A177">
        <v>2</v>
      </c>
      <c r="B177">
        <v>70</v>
      </c>
      <c r="C177">
        <v>500</v>
      </c>
      <c r="D177" s="3">
        <v>0.4</v>
      </c>
      <c r="E177">
        <v>254.9604047</v>
      </c>
      <c r="F177">
        <v>2</v>
      </c>
      <c r="G177">
        <v>22496.63553</v>
      </c>
      <c r="H177">
        <v>5198.1041269999996</v>
      </c>
      <c r="I177">
        <v>2000</v>
      </c>
      <c r="J177">
        <v>3198.1041270000001</v>
      </c>
      <c r="K177" s="3">
        <v>0.38475566300000003</v>
      </c>
      <c r="L177">
        <v>12.543532519999999</v>
      </c>
      <c r="M177">
        <v>7037.566143</v>
      </c>
      <c r="N177">
        <v>7080.7965560000002</v>
      </c>
      <c r="O177">
        <v>1997.2761720000001</v>
      </c>
      <c r="P177">
        <v>465.72808320000001</v>
      </c>
      <c r="Q177">
        <v>717.16444969999998</v>
      </c>
      <c r="R177">
        <v>4</v>
      </c>
      <c r="S177" s="3">
        <v>0.48593693700000001</v>
      </c>
      <c r="T177">
        <v>34</v>
      </c>
      <c r="U177" s="3">
        <v>5.6909630000000003E-3</v>
      </c>
      <c r="V177" s="3" t="str">
        <f t="shared" si="2"/>
        <v/>
      </c>
    </row>
    <row r="178" spans="1:22" x14ac:dyDescent="0.35">
      <c r="A178">
        <v>2</v>
      </c>
      <c r="B178">
        <v>70</v>
      </c>
      <c r="C178">
        <v>500</v>
      </c>
      <c r="D178" s="3">
        <v>0.6</v>
      </c>
      <c r="E178">
        <v>113.31573539999999</v>
      </c>
      <c r="F178">
        <v>1</v>
      </c>
      <c r="G178">
        <v>20974.328020000001</v>
      </c>
      <c r="H178">
        <v>4261.2888370000001</v>
      </c>
      <c r="I178">
        <v>2500</v>
      </c>
      <c r="J178">
        <v>1761.2888370000001</v>
      </c>
      <c r="K178" s="3">
        <v>0.58667696499999999</v>
      </c>
      <c r="L178">
        <v>15.543197340000001</v>
      </c>
      <c r="M178">
        <v>6527.9883470000004</v>
      </c>
      <c r="N178">
        <v>6586.7760360000002</v>
      </c>
      <c r="O178">
        <v>2317.890214</v>
      </c>
      <c r="P178">
        <v>465.72808320000001</v>
      </c>
      <c r="Q178">
        <v>814.65650129999995</v>
      </c>
      <c r="R178">
        <v>5</v>
      </c>
      <c r="S178" s="3">
        <v>0.45203357300000002</v>
      </c>
      <c r="T178">
        <v>45</v>
      </c>
      <c r="U178" s="3">
        <v>7.0784560000000003E-3</v>
      </c>
      <c r="V178" s="3" t="str">
        <f t="shared" si="2"/>
        <v/>
      </c>
    </row>
    <row r="179" spans="1:22" x14ac:dyDescent="0.35">
      <c r="A179">
        <v>2</v>
      </c>
      <c r="B179">
        <v>70</v>
      </c>
      <c r="C179">
        <v>500</v>
      </c>
      <c r="D179" s="3">
        <v>0.4</v>
      </c>
      <c r="E179">
        <v>254.9604047</v>
      </c>
      <c r="F179">
        <v>1</v>
      </c>
      <c r="G179">
        <v>23121.945100000001</v>
      </c>
      <c r="H179">
        <v>6510.4494869999999</v>
      </c>
      <c r="I179">
        <v>2500</v>
      </c>
      <c r="J179">
        <v>4010.4494869999999</v>
      </c>
      <c r="K179" s="3">
        <v>0.38399806399999997</v>
      </c>
      <c r="L179">
        <v>15.72969533</v>
      </c>
      <c r="M179">
        <v>6477.2925009999999</v>
      </c>
      <c r="N179">
        <v>6539.387788</v>
      </c>
      <c r="O179">
        <v>2315.398498</v>
      </c>
      <c r="P179">
        <v>465.72808320000001</v>
      </c>
      <c r="Q179">
        <v>813.68874440000002</v>
      </c>
      <c r="R179">
        <v>5</v>
      </c>
      <c r="S179" s="3">
        <v>0.448781439</v>
      </c>
      <c r="T179">
        <v>63</v>
      </c>
      <c r="U179" s="3">
        <v>5.7856330000000001E-3</v>
      </c>
      <c r="V179" s="3" t="str">
        <f t="shared" si="2"/>
        <v/>
      </c>
    </row>
    <row r="180" spans="1:22" x14ac:dyDescent="0.35">
      <c r="A180">
        <v>2</v>
      </c>
      <c r="B180">
        <v>70</v>
      </c>
      <c r="C180">
        <v>500</v>
      </c>
      <c r="D180" s="3">
        <v>0.6</v>
      </c>
      <c r="E180">
        <v>113.31573539999999</v>
      </c>
      <c r="F180">
        <v>2</v>
      </c>
      <c r="G180">
        <v>20366.052370000001</v>
      </c>
      <c r="H180">
        <v>4824.1922400000003</v>
      </c>
      <c r="I180">
        <v>3000</v>
      </c>
      <c r="J180">
        <v>1824.1922400000001</v>
      </c>
      <c r="K180" s="3">
        <v>0.62186576500000001</v>
      </c>
      <c r="L180">
        <v>16.098313560000001</v>
      </c>
      <c r="M180">
        <v>5836.2910689999999</v>
      </c>
      <c r="N180">
        <v>5907.5721080000003</v>
      </c>
      <c r="O180">
        <v>2461.1702460000001</v>
      </c>
      <c r="P180">
        <v>465.72808320000001</v>
      </c>
      <c r="Q180">
        <v>871.0986206</v>
      </c>
      <c r="R180">
        <v>6</v>
      </c>
      <c r="S180" s="3">
        <v>0.40542154699999999</v>
      </c>
      <c r="T180">
        <v>26</v>
      </c>
      <c r="U180" s="3">
        <v>9.9746980000000006E-3</v>
      </c>
      <c r="V180" s="3" t="str">
        <f t="shared" si="2"/>
        <v/>
      </c>
    </row>
    <row r="181" spans="1:22" x14ac:dyDescent="0.35">
      <c r="A181">
        <v>2</v>
      </c>
      <c r="B181">
        <v>70</v>
      </c>
      <c r="C181">
        <v>500</v>
      </c>
      <c r="D181" s="3">
        <v>0.8</v>
      </c>
      <c r="E181">
        <v>42.493400780000002</v>
      </c>
      <c r="F181">
        <v>2</v>
      </c>
      <c r="G181">
        <v>19011.02851</v>
      </c>
      <c r="H181">
        <v>3760.8192170000002</v>
      </c>
      <c r="I181">
        <v>3000</v>
      </c>
      <c r="J181">
        <v>760.81921690000001</v>
      </c>
      <c r="K181" s="3">
        <v>0.79769853999999996</v>
      </c>
      <c r="L181">
        <v>17.904408750000002</v>
      </c>
      <c r="M181">
        <v>5683.5728650000001</v>
      </c>
      <c r="N181">
        <v>5769.8733860000002</v>
      </c>
      <c r="O181">
        <v>2452.2082049999999</v>
      </c>
      <c r="P181">
        <v>465.72808320000001</v>
      </c>
      <c r="Q181">
        <v>878.82675559999996</v>
      </c>
      <c r="R181">
        <v>6</v>
      </c>
      <c r="S181" s="3">
        <v>0.39597163600000002</v>
      </c>
      <c r="T181">
        <v>11</v>
      </c>
      <c r="U181" s="3">
        <v>8.7412779999999999E-3</v>
      </c>
      <c r="V181" s="3" t="str">
        <f t="shared" si="2"/>
        <v/>
      </c>
    </row>
    <row r="182" spans="1:22" x14ac:dyDescent="0.35">
      <c r="A182">
        <v>2</v>
      </c>
      <c r="B182">
        <v>70</v>
      </c>
      <c r="C182">
        <v>500</v>
      </c>
      <c r="D182" s="3">
        <v>0.4</v>
      </c>
      <c r="E182">
        <v>254.9604047</v>
      </c>
      <c r="F182">
        <v>3</v>
      </c>
      <c r="G182">
        <v>32542.95881</v>
      </c>
      <c r="H182">
        <v>7581.0621799999999</v>
      </c>
      <c r="I182">
        <v>2500</v>
      </c>
      <c r="J182">
        <v>5081.0621799999999</v>
      </c>
      <c r="K182" s="3">
        <v>0.32976909300000001</v>
      </c>
      <c r="L182">
        <v>19.928828500000002</v>
      </c>
      <c r="M182">
        <v>9643.7760419999995</v>
      </c>
      <c r="N182">
        <v>9477.964532</v>
      </c>
      <c r="O182">
        <v>4557.6088129999998</v>
      </c>
      <c r="P182">
        <v>465.72808320000001</v>
      </c>
      <c r="Q182">
        <v>816.81915570000001</v>
      </c>
      <c r="R182">
        <v>5</v>
      </c>
      <c r="S182" s="3">
        <v>0.65044843699999999</v>
      </c>
      <c r="T182">
        <v>134</v>
      </c>
      <c r="U182" s="3">
        <v>9.2042489999999994E-3</v>
      </c>
      <c r="V182" s="3">
        <f t="shared" si="2"/>
        <v>0.28662929971567591</v>
      </c>
    </row>
    <row r="183" spans="1:22" x14ac:dyDescent="0.35">
      <c r="A183">
        <v>2</v>
      </c>
      <c r="B183">
        <v>70</v>
      </c>
      <c r="C183">
        <v>500</v>
      </c>
      <c r="D183" s="3">
        <v>0.8</v>
      </c>
      <c r="E183">
        <v>42.493400780000002</v>
      </c>
      <c r="F183">
        <v>1</v>
      </c>
      <c r="G183">
        <v>19668.567370000001</v>
      </c>
      <c r="H183">
        <v>4353.806861</v>
      </c>
      <c r="I183">
        <v>3500</v>
      </c>
      <c r="J183">
        <v>853.80686060000005</v>
      </c>
      <c r="K183" s="3">
        <v>0.80389418099999999</v>
      </c>
      <c r="L183">
        <v>20.092693100000002</v>
      </c>
      <c r="M183">
        <v>5518.0471960000004</v>
      </c>
      <c r="N183">
        <v>5615.7827280000001</v>
      </c>
      <c r="O183">
        <v>2749.8234149999998</v>
      </c>
      <c r="P183">
        <v>465.72808320000001</v>
      </c>
      <c r="Q183">
        <v>965.37908400000003</v>
      </c>
      <c r="R183">
        <v>7</v>
      </c>
      <c r="S183" s="3">
        <v>0.38539678900000002</v>
      </c>
      <c r="T183">
        <v>30</v>
      </c>
      <c r="U183" s="3">
        <v>6.4895480000000004E-3</v>
      </c>
      <c r="V183" s="3" t="str">
        <f t="shared" si="2"/>
        <v/>
      </c>
    </row>
    <row r="184" spans="1:22" x14ac:dyDescent="0.35">
      <c r="A184">
        <v>2</v>
      </c>
      <c r="B184">
        <v>70</v>
      </c>
      <c r="C184">
        <v>500</v>
      </c>
      <c r="D184" s="3">
        <v>0.6</v>
      </c>
      <c r="E184">
        <v>113.31573539999999</v>
      </c>
      <c r="F184">
        <v>3</v>
      </c>
      <c r="G184">
        <v>29170.91073</v>
      </c>
      <c r="H184">
        <v>6606.2842879999998</v>
      </c>
      <c r="I184">
        <v>3500</v>
      </c>
      <c r="J184">
        <v>3106.2842879999998</v>
      </c>
      <c r="K184" s="3">
        <v>0.52979857500000005</v>
      </c>
      <c r="L184">
        <v>27.412647289999999</v>
      </c>
      <c r="M184">
        <v>7851.0093159999997</v>
      </c>
      <c r="N184">
        <v>7912.7241869999998</v>
      </c>
      <c r="O184">
        <v>5378.2739789999996</v>
      </c>
      <c r="P184">
        <v>465.72808320000001</v>
      </c>
      <c r="Q184">
        <v>956.89087949999998</v>
      </c>
      <c r="R184">
        <v>7</v>
      </c>
      <c r="S184" s="3">
        <v>0.54303000000000001</v>
      </c>
      <c r="T184">
        <v>56</v>
      </c>
      <c r="U184" s="3">
        <v>9.3217690000000006E-3</v>
      </c>
      <c r="V184" s="3">
        <f t="shared" si="2"/>
        <v>0.29437246452971028</v>
      </c>
    </row>
    <row r="185" spans="1:22" x14ac:dyDescent="0.35">
      <c r="A185">
        <v>2</v>
      </c>
      <c r="B185">
        <v>70</v>
      </c>
      <c r="C185">
        <v>500</v>
      </c>
      <c r="D185" s="3">
        <v>0.8</v>
      </c>
      <c r="E185">
        <v>42.493400780000002</v>
      </c>
      <c r="F185">
        <v>3</v>
      </c>
      <c r="G185">
        <v>27167.081249999999</v>
      </c>
      <c r="H185">
        <v>5266.0157429999999</v>
      </c>
      <c r="I185">
        <v>4000</v>
      </c>
      <c r="J185">
        <v>1266.0157429999999</v>
      </c>
      <c r="K185" s="3">
        <v>0.75958755099999997</v>
      </c>
      <c r="L185">
        <v>29.79323188</v>
      </c>
      <c r="M185">
        <v>7285.6681930000004</v>
      </c>
      <c r="N185">
        <v>7367.2576710000003</v>
      </c>
      <c r="O185">
        <v>5758.9681629999995</v>
      </c>
      <c r="P185">
        <v>465.72808320000001</v>
      </c>
      <c r="Q185">
        <v>1023.443402</v>
      </c>
      <c r="R185">
        <v>8</v>
      </c>
      <c r="S185" s="3">
        <v>0.505596029</v>
      </c>
      <c r="T185">
        <v>13</v>
      </c>
      <c r="U185" s="3">
        <v>8.8019259999999998E-3</v>
      </c>
      <c r="V185" s="3">
        <f t="shared" si="2"/>
        <v>0.29763792428743446</v>
      </c>
    </row>
    <row r="186" spans="1:22" x14ac:dyDescent="0.35">
      <c r="A186">
        <v>2</v>
      </c>
      <c r="B186">
        <v>100</v>
      </c>
      <c r="C186">
        <v>500</v>
      </c>
      <c r="D186" s="80">
        <v>0.4</v>
      </c>
      <c r="E186">
        <v>261.51418130000002</v>
      </c>
      <c r="F186">
        <v>2</v>
      </c>
      <c r="G186">
        <v>22602.83814</v>
      </c>
      <c r="H186">
        <v>5055.4977920000001</v>
      </c>
      <c r="I186">
        <v>2000</v>
      </c>
      <c r="J186">
        <v>3055.4977920000001</v>
      </c>
      <c r="K186" s="80">
        <v>0.39560891599999998</v>
      </c>
      <c r="L186">
        <v>11.68387036</v>
      </c>
      <c r="M186">
        <v>7172.6892900000003</v>
      </c>
      <c r="N186">
        <v>7207.9074490000003</v>
      </c>
      <c r="O186">
        <v>1991.7373669999999</v>
      </c>
      <c r="P186">
        <v>465.72808320000001</v>
      </c>
      <c r="Q186">
        <v>709.27816240000004</v>
      </c>
      <c r="R186">
        <v>4</v>
      </c>
      <c r="S186" s="80">
        <v>0.26983183700000002</v>
      </c>
      <c r="T186">
        <v>109</v>
      </c>
      <c r="U186" s="80">
        <v>6.751417E-3</v>
      </c>
      <c r="V186" s="80" t="str">
        <f t="shared" si="2"/>
        <v/>
      </c>
    </row>
    <row r="187" spans="1:22" x14ac:dyDescent="0.35">
      <c r="A187">
        <v>2</v>
      </c>
      <c r="B187">
        <v>100</v>
      </c>
      <c r="C187">
        <v>500</v>
      </c>
      <c r="D187" s="80">
        <v>0.4</v>
      </c>
      <c r="E187">
        <v>261.51418130000002</v>
      </c>
      <c r="F187">
        <v>1</v>
      </c>
      <c r="G187">
        <v>23147.943060000001</v>
      </c>
      <c r="H187">
        <v>5589.6180379999996</v>
      </c>
      <c r="I187">
        <v>2000</v>
      </c>
      <c r="J187">
        <v>3589.6180380000001</v>
      </c>
      <c r="K187" s="80">
        <v>0.35780620200000002</v>
      </c>
      <c r="L187">
        <v>13.726284440000001</v>
      </c>
      <c r="M187">
        <v>7140.6754069999997</v>
      </c>
      <c r="N187">
        <v>7192.3499389999997</v>
      </c>
      <c r="O187">
        <v>2042.9664419999999</v>
      </c>
      <c r="P187">
        <v>465.72808320000001</v>
      </c>
      <c r="Q187">
        <v>716.60514950000004</v>
      </c>
      <c r="R187">
        <v>4</v>
      </c>
      <c r="S187" s="80">
        <v>0.26924943299999998</v>
      </c>
      <c r="T187">
        <v>62</v>
      </c>
      <c r="U187" s="80">
        <v>2.3225020000000002E-3</v>
      </c>
      <c r="V187" s="80" t="str">
        <f t="shared" si="2"/>
        <v/>
      </c>
    </row>
    <row r="188" spans="1:22" x14ac:dyDescent="0.35">
      <c r="A188">
        <v>2</v>
      </c>
      <c r="B188">
        <v>100</v>
      </c>
      <c r="C188">
        <v>500</v>
      </c>
      <c r="D188" s="80">
        <v>0.6</v>
      </c>
      <c r="E188">
        <v>116.228525</v>
      </c>
      <c r="F188">
        <v>1</v>
      </c>
      <c r="G188">
        <v>21033.22582</v>
      </c>
      <c r="H188">
        <v>4334.1976530000002</v>
      </c>
      <c r="I188">
        <v>2500</v>
      </c>
      <c r="J188">
        <v>1834.1976529999999</v>
      </c>
      <c r="K188" s="80">
        <v>0.57680802799999997</v>
      </c>
      <c r="L188">
        <v>15.780959559999999</v>
      </c>
      <c r="M188">
        <v>6515.2493260000001</v>
      </c>
      <c r="N188">
        <v>6579.4592439999997</v>
      </c>
      <c r="O188">
        <v>2321.8391270000002</v>
      </c>
      <c r="P188">
        <v>465.72808320000001</v>
      </c>
      <c r="Q188">
        <v>816.75239199999999</v>
      </c>
      <c r="R188">
        <v>5</v>
      </c>
      <c r="S188" s="80">
        <v>0.24630554499999999</v>
      </c>
      <c r="T188">
        <v>44</v>
      </c>
      <c r="U188" s="80">
        <v>8.9018570000000009E-3</v>
      </c>
      <c r="V188" s="80" t="str">
        <f t="shared" si="2"/>
        <v/>
      </c>
    </row>
    <row r="189" spans="1:22" x14ac:dyDescent="0.35">
      <c r="A189">
        <v>2</v>
      </c>
      <c r="B189">
        <v>100</v>
      </c>
      <c r="C189">
        <v>500</v>
      </c>
      <c r="D189" s="80">
        <v>0.6</v>
      </c>
      <c r="E189">
        <v>116.228525</v>
      </c>
      <c r="F189">
        <v>2</v>
      </c>
      <c r="G189">
        <v>20305.931069999999</v>
      </c>
      <c r="H189">
        <v>5058.2009539999999</v>
      </c>
      <c r="I189">
        <v>3000</v>
      </c>
      <c r="J189">
        <v>2058.2009539999999</v>
      </c>
      <c r="K189" s="80">
        <v>0.59309624699999997</v>
      </c>
      <c r="L189">
        <v>17.7082257</v>
      </c>
      <c r="M189">
        <v>5681.6090469999999</v>
      </c>
      <c r="N189">
        <v>5764.0192639999996</v>
      </c>
      <c r="O189">
        <v>2455.263199</v>
      </c>
      <c r="P189">
        <v>465.72808320000001</v>
      </c>
      <c r="Q189">
        <v>881.11052299999994</v>
      </c>
      <c r="R189">
        <v>6</v>
      </c>
      <c r="S189" s="80">
        <v>0.21577911699999999</v>
      </c>
      <c r="T189">
        <v>34</v>
      </c>
      <c r="U189" s="80">
        <v>4.0725190000000001E-3</v>
      </c>
      <c r="V189" s="80" t="str">
        <f t="shared" si="2"/>
        <v/>
      </c>
    </row>
    <row r="190" spans="1:22" x14ac:dyDescent="0.35">
      <c r="A190">
        <v>2</v>
      </c>
      <c r="B190">
        <v>100</v>
      </c>
      <c r="C190">
        <v>500</v>
      </c>
      <c r="D190" s="80">
        <v>0.8</v>
      </c>
      <c r="E190">
        <v>43.585696890000001</v>
      </c>
      <c r="F190">
        <v>2</v>
      </c>
      <c r="G190">
        <v>18998.17756</v>
      </c>
      <c r="H190">
        <v>3780.4703249999998</v>
      </c>
      <c r="I190">
        <v>3000</v>
      </c>
      <c r="J190">
        <v>780.47032469999999</v>
      </c>
      <c r="K190" s="80">
        <v>0.79355205600000001</v>
      </c>
      <c r="L190">
        <v>17.906569820000001</v>
      </c>
      <c r="M190">
        <v>5679.2049749999996</v>
      </c>
      <c r="N190">
        <v>5765.5054959999998</v>
      </c>
      <c r="O190">
        <v>2437.670732</v>
      </c>
      <c r="P190">
        <v>465.72808320000001</v>
      </c>
      <c r="Q190">
        <v>869.59794890000001</v>
      </c>
      <c r="R190">
        <v>6</v>
      </c>
      <c r="S190" s="80">
        <v>0.21583475499999999</v>
      </c>
      <c r="T190">
        <v>23</v>
      </c>
      <c r="U190" s="80">
        <v>4.7527209999999997E-3</v>
      </c>
      <c r="V190" s="80" t="str">
        <f t="shared" si="2"/>
        <v/>
      </c>
    </row>
    <row r="191" spans="1:22" x14ac:dyDescent="0.35">
      <c r="A191">
        <v>2</v>
      </c>
      <c r="B191">
        <v>100</v>
      </c>
      <c r="C191">
        <v>500</v>
      </c>
      <c r="D191" s="80">
        <v>0.8</v>
      </c>
      <c r="E191">
        <v>43.585696890000001</v>
      </c>
      <c r="F191">
        <v>1</v>
      </c>
      <c r="G191">
        <v>19694.420870000002</v>
      </c>
      <c r="H191">
        <v>4401.595577</v>
      </c>
      <c r="I191">
        <v>3500</v>
      </c>
      <c r="J191">
        <v>901.59557710000001</v>
      </c>
      <c r="K191" s="80">
        <v>0.79516619300000002</v>
      </c>
      <c r="L191">
        <v>20.685583609999998</v>
      </c>
      <c r="M191">
        <v>5501.1961890000002</v>
      </c>
      <c r="N191">
        <v>5609.3898390000004</v>
      </c>
      <c r="O191">
        <v>2751.0798260000001</v>
      </c>
      <c r="P191">
        <v>465.72808320000001</v>
      </c>
      <c r="Q191">
        <v>965.43135570000004</v>
      </c>
      <c r="R191">
        <v>7</v>
      </c>
      <c r="S191" s="80">
        <v>0.20999048300000001</v>
      </c>
      <c r="T191">
        <v>28</v>
      </c>
      <c r="U191" s="80">
        <v>7.0110420000000003E-3</v>
      </c>
      <c r="V191" s="80" t="str">
        <f t="shared" si="2"/>
        <v/>
      </c>
    </row>
    <row r="192" spans="1:22" x14ac:dyDescent="0.35">
      <c r="A192">
        <v>2</v>
      </c>
      <c r="B192">
        <v>100</v>
      </c>
      <c r="C192">
        <v>500</v>
      </c>
      <c r="D192" s="80">
        <v>0.4</v>
      </c>
      <c r="E192">
        <v>261.51418130000002</v>
      </c>
      <c r="F192">
        <v>3</v>
      </c>
      <c r="G192">
        <v>32566.852780000001</v>
      </c>
      <c r="H192">
        <v>8191.454514</v>
      </c>
      <c r="I192">
        <v>2500</v>
      </c>
      <c r="J192">
        <v>5691.454514</v>
      </c>
      <c r="K192" s="80">
        <v>0.30519610400000002</v>
      </c>
      <c r="L192">
        <v>21.763464160000002</v>
      </c>
      <c r="M192">
        <v>9229.5054689999997</v>
      </c>
      <c r="N192">
        <v>9322.6409500000009</v>
      </c>
      <c r="O192">
        <v>4544.6970670000001</v>
      </c>
      <c r="P192">
        <v>465.72808320000001</v>
      </c>
      <c r="Q192">
        <v>812.82669450000003</v>
      </c>
      <c r="R192">
        <v>5</v>
      </c>
      <c r="S192" s="80">
        <v>0.348998007</v>
      </c>
      <c r="T192">
        <v>300</v>
      </c>
      <c r="U192" s="80">
        <v>1.5693478E-2</v>
      </c>
      <c r="V192" s="80">
        <f t="shared" si="2"/>
        <v>0.28816837820465452</v>
      </c>
    </row>
    <row r="193" spans="1:22" x14ac:dyDescent="0.35">
      <c r="A193">
        <v>2</v>
      </c>
      <c r="B193">
        <v>100</v>
      </c>
      <c r="C193">
        <v>500</v>
      </c>
      <c r="D193" s="80">
        <v>0.6</v>
      </c>
      <c r="E193">
        <v>116.228525</v>
      </c>
      <c r="F193">
        <v>3</v>
      </c>
      <c r="G193">
        <v>29218.649700000002</v>
      </c>
      <c r="H193">
        <v>5850.7769150000004</v>
      </c>
      <c r="I193">
        <v>3000</v>
      </c>
      <c r="J193">
        <v>2850.7769149999999</v>
      </c>
      <c r="K193" s="80">
        <v>0.51275241599999999</v>
      </c>
      <c r="L193">
        <v>24.527343129999998</v>
      </c>
      <c r="M193">
        <v>8461.5109479999992</v>
      </c>
      <c r="N193">
        <v>8574.6287730000004</v>
      </c>
      <c r="O193">
        <v>4982.9449910000003</v>
      </c>
      <c r="P193">
        <v>465.72808320000001</v>
      </c>
      <c r="Q193">
        <v>883.05998739999995</v>
      </c>
      <c r="R193">
        <v>6</v>
      </c>
      <c r="S193" s="80">
        <v>0.32099577400000001</v>
      </c>
      <c r="T193">
        <v>94</v>
      </c>
      <c r="U193" s="80">
        <v>8.1274950000000002E-3</v>
      </c>
      <c r="V193" s="80">
        <f t="shared" si="2"/>
        <v>0.29319676795179062</v>
      </c>
    </row>
    <row r="194" spans="1:22" x14ac:dyDescent="0.35">
      <c r="A194">
        <v>2</v>
      </c>
      <c r="B194">
        <v>100</v>
      </c>
      <c r="C194">
        <v>500</v>
      </c>
      <c r="D194" s="80">
        <v>0.8</v>
      </c>
      <c r="E194">
        <v>43.585696890000001</v>
      </c>
      <c r="F194">
        <v>3</v>
      </c>
      <c r="G194">
        <v>27254.400669999999</v>
      </c>
      <c r="H194">
        <v>5309.1595230000003</v>
      </c>
      <c r="I194">
        <v>4000</v>
      </c>
      <c r="J194">
        <v>1309.159523</v>
      </c>
      <c r="K194" s="80">
        <v>0.75341491999999999</v>
      </c>
      <c r="L194">
        <v>30.036448119999999</v>
      </c>
      <c r="M194">
        <v>7256.9583249999996</v>
      </c>
      <c r="N194">
        <v>7410.6615689999999</v>
      </c>
      <c r="O194">
        <v>5784.1111760000003</v>
      </c>
      <c r="P194">
        <v>465.72808320000001</v>
      </c>
      <c r="Q194">
        <v>1027.7819959999999</v>
      </c>
      <c r="R194">
        <v>8</v>
      </c>
      <c r="S194" s="80">
        <v>0.27742204500000001</v>
      </c>
      <c r="T194">
        <v>83</v>
      </c>
      <c r="U194" s="80">
        <v>9.7089040000000008E-3</v>
      </c>
      <c r="V194" s="80">
        <f t="shared" si="2"/>
        <v>0.29561720391286733</v>
      </c>
    </row>
    <row r="195" spans="1:22" x14ac:dyDescent="0.35">
      <c r="A195">
        <v>2</v>
      </c>
      <c r="B195">
        <v>10</v>
      </c>
      <c r="C195">
        <v>1000</v>
      </c>
      <c r="D195" s="3">
        <v>0.4</v>
      </c>
      <c r="E195">
        <v>446.75066040000002</v>
      </c>
      <c r="F195">
        <v>2</v>
      </c>
      <c r="G195">
        <v>27960.910380000001</v>
      </c>
      <c r="H195">
        <v>7386.7017100000003</v>
      </c>
      <c r="I195">
        <v>3000</v>
      </c>
      <c r="J195">
        <v>4386.7017100000003</v>
      </c>
      <c r="K195" s="3">
        <v>0.40613525700000003</v>
      </c>
      <c r="L195">
        <v>9.8191275339999997</v>
      </c>
      <c r="M195">
        <v>11429.696120000001</v>
      </c>
      <c r="N195">
        <v>6364.4069339999996</v>
      </c>
      <c r="O195">
        <v>1705.0020950000001</v>
      </c>
      <c r="P195">
        <v>465.72808320000001</v>
      </c>
      <c r="Q195">
        <v>609.37543530000005</v>
      </c>
      <c r="R195">
        <v>3</v>
      </c>
      <c r="S195" s="3">
        <v>0.93685715899999999</v>
      </c>
      <c r="T195">
        <v>43</v>
      </c>
      <c r="U195" s="3">
        <v>3.6701020000000002E-3</v>
      </c>
      <c r="V195" s="3" t="str">
        <f t="shared" ref="V195:V258" si="3">IF($F195&lt;&gt;3,"",(
SUMIFS($G:$G,$A:$A,$A195,$B:$B,$B195,$C:$C,$C195,$D:$D,$D195,$E:$E,$E195,$F:$F,1)
+
SUMIFS($G:$G,$A:$A,$A195,$B:$B,$B195,$C:$C,$C195,$D:$D,$D195,$E:$E,$E195,$F:$F,2)
-
$G195
)
/
(
SUMIFS($G:$G,$A:$A,$A195,$B:$B,$B195,$C:$C,$C195,$D:$D,$D195,$E:$E,$E195,$F:$F,1)
+
SUMIFS($G:$G,$A:$A,$A195,$B:$B,$B195,$C:$C,$C195,$D:$D,$D195,$E:$E,$E195,$F:$F,2)
))</f>
        <v/>
      </c>
    </row>
    <row r="196" spans="1:22" x14ac:dyDescent="0.35">
      <c r="A196">
        <v>2</v>
      </c>
      <c r="B196">
        <v>10</v>
      </c>
      <c r="C196">
        <v>1000</v>
      </c>
      <c r="D196" s="3">
        <v>0.4</v>
      </c>
      <c r="E196">
        <v>446.75066040000002</v>
      </c>
      <c r="F196">
        <v>1</v>
      </c>
      <c r="G196">
        <v>28712.19916</v>
      </c>
      <c r="H196">
        <v>8640.9513659999993</v>
      </c>
      <c r="I196">
        <v>4000</v>
      </c>
      <c r="J196">
        <v>4640.9513660000002</v>
      </c>
      <c r="K196" s="3">
        <v>0.46291199100000002</v>
      </c>
      <c r="L196">
        <v>10.38823616</v>
      </c>
      <c r="M196">
        <v>10414.029759999999</v>
      </c>
      <c r="N196">
        <v>6387.7953319999997</v>
      </c>
      <c r="O196">
        <v>2071.7342819999999</v>
      </c>
      <c r="P196">
        <v>465.72808320000001</v>
      </c>
      <c r="Q196">
        <v>731.96033590000002</v>
      </c>
      <c r="R196">
        <v>4</v>
      </c>
      <c r="S196" s="3">
        <v>0.94029999200000003</v>
      </c>
      <c r="T196">
        <v>43</v>
      </c>
      <c r="U196" s="3">
        <v>7.0264419999999999E-3</v>
      </c>
      <c r="V196" s="3" t="str">
        <f t="shared" si="3"/>
        <v/>
      </c>
    </row>
    <row r="197" spans="1:22" x14ac:dyDescent="0.35">
      <c r="A197">
        <v>2</v>
      </c>
      <c r="B197">
        <v>10</v>
      </c>
      <c r="C197">
        <v>1000</v>
      </c>
      <c r="D197" s="3">
        <v>0.6</v>
      </c>
      <c r="E197">
        <v>198.55584909999999</v>
      </c>
      <c r="F197">
        <v>2</v>
      </c>
      <c r="G197">
        <v>24877.637360000001</v>
      </c>
      <c r="H197">
        <v>6928.078614</v>
      </c>
      <c r="I197">
        <v>4000</v>
      </c>
      <c r="J197">
        <v>2928.078614</v>
      </c>
      <c r="K197" s="3">
        <v>0.57736065400000003</v>
      </c>
      <c r="L197">
        <v>14.746876650000001</v>
      </c>
      <c r="M197">
        <v>9089.4319360000009</v>
      </c>
      <c r="N197">
        <v>5679.9575160000004</v>
      </c>
      <c r="O197">
        <v>1997.276388</v>
      </c>
      <c r="P197">
        <v>465.72808320000001</v>
      </c>
      <c r="Q197">
        <v>717.16482589999998</v>
      </c>
      <c r="R197">
        <v>4</v>
      </c>
      <c r="S197" s="3">
        <v>0.83610443499999998</v>
      </c>
      <c r="T197">
        <v>16</v>
      </c>
      <c r="U197" s="3">
        <v>8.3439459999999997E-3</v>
      </c>
      <c r="V197" s="3" t="str">
        <f t="shared" si="3"/>
        <v/>
      </c>
    </row>
    <row r="198" spans="1:22" x14ac:dyDescent="0.35">
      <c r="A198">
        <v>2</v>
      </c>
      <c r="B198">
        <v>10</v>
      </c>
      <c r="C198">
        <v>1000</v>
      </c>
      <c r="D198" s="3">
        <v>0.6</v>
      </c>
      <c r="E198">
        <v>198.55584909999999</v>
      </c>
      <c r="F198">
        <v>1</v>
      </c>
      <c r="G198">
        <v>25430.51024</v>
      </c>
      <c r="H198">
        <v>7085.8124260000004</v>
      </c>
      <c r="I198">
        <v>4000</v>
      </c>
      <c r="J198">
        <v>3085.812426</v>
      </c>
      <c r="K198" s="3">
        <v>0.56450831000000001</v>
      </c>
      <c r="L198">
        <v>15.54128191</v>
      </c>
      <c r="M198">
        <v>9255.5435400000006</v>
      </c>
      <c r="N198">
        <v>5846.7921029999998</v>
      </c>
      <c r="O198">
        <v>2055.1258969999999</v>
      </c>
      <c r="P198">
        <v>465.72808320000001</v>
      </c>
      <c r="Q198">
        <v>721.50819030000002</v>
      </c>
      <c r="R198">
        <v>4</v>
      </c>
      <c r="S198" s="3">
        <v>0.86066291699999997</v>
      </c>
      <c r="T198">
        <v>14</v>
      </c>
      <c r="U198" s="3">
        <v>9.1906660000000001E-3</v>
      </c>
      <c r="V198" s="3" t="str">
        <f t="shared" si="3"/>
        <v/>
      </c>
    </row>
    <row r="199" spans="1:22" x14ac:dyDescent="0.35">
      <c r="A199">
        <v>2</v>
      </c>
      <c r="B199">
        <v>10</v>
      </c>
      <c r="C199">
        <v>1000</v>
      </c>
      <c r="D199" s="3">
        <v>0.8</v>
      </c>
      <c r="E199">
        <v>74.458443399999993</v>
      </c>
      <c r="F199">
        <v>1</v>
      </c>
      <c r="G199">
        <v>23403.580750000001</v>
      </c>
      <c r="H199">
        <v>6221.4497449999999</v>
      </c>
      <c r="I199">
        <v>5000</v>
      </c>
      <c r="J199">
        <v>1221.4497449999999</v>
      </c>
      <c r="K199" s="3">
        <v>0.80367120299999995</v>
      </c>
      <c r="L199">
        <v>16.404449100000001</v>
      </c>
      <c r="M199">
        <v>7975.5019380000003</v>
      </c>
      <c r="N199">
        <v>5610.6059169999999</v>
      </c>
      <c r="O199">
        <v>2316.9707060000001</v>
      </c>
      <c r="P199">
        <v>465.72808320000001</v>
      </c>
      <c r="Q199">
        <v>813.32435840000005</v>
      </c>
      <c r="R199">
        <v>5</v>
      </c>
      <c r="S199" s="3">
        <v>0.82589570000000001</v>
      </c>
      <c r="T199">
        <v>14</v>
      </c>
      <c r="U199" s="3">
        <v>6.8992819999999996E-3</v>
      </c>
      <c r="V199" s="3" t="str">
        <f t="shared" si="3"/>
        <v/>
      </c>
    </row>
    <row r="200" spans="1:22" x14ac:dyDescent="0.35">
      <c r="A200">
        <v>2</v>
      </c>
      <c r="B200">
        <v>10</v>
      </c>
      <c r="C200">
        <v>1000</v>
      </c>
      <c r="D200" s="3">
        <v>0.8</v>
      </c>
      <c r="E200">
        <v>74.458443399999993</v>
      </c>
      <c r="F200">
        <v>2</v>
      </c>
      <c r="G200">
        <v>22798.837240000001</v>
      </c>
      <c r="H200">
        <v>6223.3434850000003</v>
      </c>
      <c r="I200">
        <v>5000</v>
      </c>
      <c r="J200">
        <v>1223.3434850000001</v>
      </c>
      <c r="K200" s="3">
        <v>0.80342664900000005</v>
      </c>
      <c r="L200">
        <v>16.42988261</v>
      </c>
      <c r="M200">
        <v>7579.6680480000005</v>
      </c>
      <c r="N200">
        <v>5526.4423230000002</v>
      </c>
      <c r="O200">
        <v>2219.4067169999998</v>
      </c>
      <c r="P200">
        <v>465.72808320000001</v>
      </c>
      <c r="Q200">
        <v>784.24858289999997</v>
      </c>
      <c r="R200">
        <v>5</v>
      </c>
      <c r="S200" s="3">
        <v>0.81350660100000005</v>
      </c>
      <c r="T200">
        <v>17</v>
      </c>
      <c r="U200" s="3">
        <v>7.6467669999999996E-3</v>
      </c>
      <c r="V200" s="3" t="str">
        <f t="shared" si="3"/>
        <v/>
      </c>
    </row>
    <row r="201" spans="1:22" x14ac:dyDescent="0.35">
      <c r="A201">
        <v>2</v>
      </c>
      <c r="B201">
        <v>10</v>
      </c>
      <c r="C201">
        <v>1000</v>
      </c>
      <c r="D201" s="3">
        <v>0.4</v>
      </c>
      <c r="E201">
        <v>446.75066040000002</v>
      </c>
      <c r="F201">
        <v>3</v>
      </c>
      <c r="G201">
        <v>43785.712399999997</v>
      </c>
      <c r="H201">
        <v>15941.172350000001</v>
      </c>
      <c r="I201">
        <v>6000</v>
      </c>
      <c r="J201">
        <v>9941.1723469999997</v>
      </c>
      <c r="K201" s="3">
        <v>0.37638386099999999</v>
      </c>
      <c r="L201">
        <v>22.252171579999999</v>
      </c>
      <c r="M201">
        <v>15045.27295</v>
      </c>
      <c r="N201">
        <v>6509.645579</v>
      </c>
      <c r="O201">
        <v>4946.1514100000004</v>
      </c>
      <c r="P201">
        <v>465.72808320000001</v>
      </c>
      <c r="Q201">
        <v>877.74203699999998</v>
      </c>
      <c r="R201">
        <v>6</v>
      </c>
      <c r="S201" s="3">
        <v>0.95823666299999999</v>
      </c>
      <c r="T201">
        <v>105</v>
      </c>
      <c r="U201" s="3">
        <v>8.8834750000000001E-3</v>
      </c>
      <c r="V201" s="3">
        <f t="shared" si="3"/>
        <v>0.22739880067643112</v>
      </c>
    </row>
    <row r="202" spans="1:22" x14ac:dyDescent="0.35">
      <c r="A202">
        <v>2</v>
      </c>
      <c r="B202">
        <v>10</v>
      </c>
      <c r="C202">
        <v>1000</v>
      </c>
      <c r="D202" s="3">
        <v>0.6</v>
      </c>
      <c r="E202">
        <v>198.55584909999999</v>
      </c>
      <c r="F202">
        <v>3</v>
      </c>
      <c r="G202">
        <v>37031.770530000002</v>
      </c>
      <c r="H202">
        <v>11642.30608</v>
      </c>
      <c r="I202">
        <v>6000</v>
      </c>
      <c r="J202">
        <v>5642.3060850000002</v>
      </c>
      <c r="K202" s="3">
        <v>0.515361815</v>
      </c>
      <c r="L202">
        <v>28.416720590000001</v>
      </c>
      <c r="M202">
        <v>12981.22206</v>
      </c>
      <c r="N202">
        <v>6087.8684910000002</v>
      </c>
      <c r="O202">
        <v>4973.4540420000003</v>
      </c>
      <c r="P202">
        <v>465.72808320000001</v>
      </c>
      <c r="Q202">
        <v>881.19176789999995</v>
      </c>
      <c r="R202">
        <v>6</v>
      </c>
      <c r="S202" s="3">
        <v>0.89614998499999998</v>
      </c>
      <c r="T202">
        <v>20</v>
      </c>
      <c r="U202" s="3">
        <v>9.3808539999999992E-3</v>
      </c>
      <c r="V202" s="3">
        <f t="shared" si="3"/>
        <v>0.26390113139447008</v>
      </c>
    </row>
    <row r="203" spans="1:22" x14ac:dyDescent="0.35">
      <c r="A203">
        <v>2</v>
      </c>
      <c r="B203">
        <v>10</v>
      </c>
      <c r="C203">
        <v>1000</v>
      </c>
      <c r="D203" s="3">
        <v>0.8</v>
      </c>
      <c r="E203">
        <v>74.458443399999993</v>
      </c>
      <c r="F203">
        <v>3</v>
      </c>
      <c r="G203">
        <v>33317.366779999997</v>
      </c>
      <c r="H203">
        <v>9277.014561</v>
      </c>
      <c r="I203">
        <v>7000</v>
      </c>
      <c r="J203">
        <v>2277.014561</v>
      </c>
      <c r="K203" s="3">
        <v>0.75455309000000004</v>
      </c>
      <c r="L203">
        <v>30.581012130000001</v>
      </c>
      <c r="M203">
        <v>11386.858850000001</v>
      </c>
      <c r="N203">
        <v>5853.3095519999997</v>
      </c>
      <c r="O203">
        <v>5376.3807470000002</v>
      </c>
      <c r="P203">
        <v>465.72808320000001</v>
      </c>
      <c r="Q203">
        <v>958.07499010000004</v>
      </c>
      <c r="R203">
        <v>7</v>
      </c>
      <c r="S203" s="3">
        <v>0.86162230299999998</v>
      </c>
      <c r="T203">
        <v>27</v>
      </c>
      <c r="U203" s="3">
        <v>8.8418430000000003E-3</v>
      </c>
      <c r="V203" s="3">
        <f t="shared" si="3"/>
        <v>0.27888261633382111</v>
      </c>
    </row>
    <row r="204" spans="1:22" x14ac:dyDescent="0.35">
      <c r="A204" s="55">
        <v>2</v>
      </c>
      <c r="B204" s="55">
        <v>10</v>
      </c>
      <c r="C204" s="55">
        <v>1000</v>
      </c>
      <c r="D204" s="75">
        <v>1</v>
      </c>
      <c r="E204" s="76">
        <v>0</v>
      </c>
      <c r="F204" s="55">
        <v>1</v>
      </c>
      <c r="G204" s="77">
        <v>22032.512859999999</v>
      </c>
      <c r="H204" s="77">
        <v>5000</v>
      </c>
      <c r="I204" s="77">
        <v>5000</v>
      </c>
      <c r="J204" s="55">
        <v>0</v>
      </c>
      <c r="K204" s="75">
        <v>1</v>
      </c>
      <c r="L204" s="55"/>
      <c r="M204" s="77">
        <v>7935.1908389999999</v>
      </c>
      <c r="N204" s="77">
        <v>5504.0898500000003</v>
      </c>
      <c r="O204" s="77">
        <v>2313.1216030000001</v>
      </c>
      <c r="P204" s="77">
        <v>465.72808320000001</v>
      </c>
      <c r="Q204" s="77">
        <v>814.38248329999999</v>
      </c>
      <c r="R204" s="55">
        <v>5</v>
      </c>
      <c r="S204" s="75">
        <v>0.81021625900000005</v>
      </c>
      <c r="T204" s="55">
        <v>19</v>
      </c>
      <c r="U204" s="78">
        <v>3.2422480000000001E-3</v>
      </c>
      <c r="V204" s="75" t="str">
        <f t="shared" si="3"/>
        <v/>
      </c>
    </row>
    <row r="205" spans="1:22" x14ac:dyDescent="0.35">
      <c r="A205" s="55">
        <v>2</v>
      </c>
      <c r="B205" s="55">
        <v>10</v>
      </c>
      <c r="C205" s="55">
        <v>1000</v>
      </c>
      <c r="D205" s="75">
        <v>1</v>
      </c>
      <c r="E205" s="76">
        <v>0</v>
      </c>
      <c r="F205" s="55">
        <v>2</v>
      </c>
      <c r="G205" s="77">
        <v>21485.423650000001</v>
      </c>
      <c r="H205" s="77">
        <v>6000</v>
      </c>
      <c r="I205" s="77">
        <v>6000</v>
      </c>
      <c r="J205" s="55">
        <v>0</v>
      </c>
      <c r="K205" s="75">
        <v>1</v>
      </c>
      <c r="L205" s="55"/>
      <c r="M205" s="77">
        <v>6536.7124899999999</v>
      </c>
      <c r="N205" s="77">
        <v>5174.636023</v>
      </c>
      <c r="O205" s="77">
        <v>2435.9258620000001</v>
      </c>
      <c r="P205" s="77">
        <v>465.72808320000001</v>
      </c>
      <c r="Q205" s="77">
        <v>872.42118919999996</v>
      </c>
      <c r="R205" s="55">
        <v>6</v>
      </c>
      <c r="S205" s="75">
        <v>0.76171980399999994</v>
      </c>
      <c r="T205" s="55">
        <v>30</v>
      </c>
      <c r="U205" s="78">
        <v>4.4730500000000001E-3</v>
      </c>
      <c r="V205" s="75" t="str">
        <f t="shared" si="3"/>
        <v/>
      </c>
    </row>
    <row r="206" spans="1:22" x14ac:dyDescent="0.35">
      <c r="A206" s="55">
        <v>2</v>
      </c>
      <c r="B206" s="55">
        <v>10</v>
      </c>
      <c r="C206" s="55">
        <v>1000</v>
      </c>
      <c r="D206" s="75">
        <v>1</v>
      </c>
      <c r="E206" s="76">
        <v>0</v>
      </c>
      <c r="F206" s="55">
        <v>3</v>
      </c>
      <c r="G206" s="77">
        <v>31144.839599999999</v>
      </c>
      <c r="H206" s="77">
        <v>8000</v>
      </c>
      <c r="I206" s="77">
        <v>8000</v>
      </c>
      <c r="J206" s="55">
        <v>0</v>
      </c>
      <c r="K206" s="75">
        <v>1</v>
      </c>
      <c r="L206" s="55"/>
      <c r="M206" s="77">
        <v>10317.79711</v>
      </c>
      <c r="N206" s="77">
        <v>5596.4828349999998</v>
      </c>
      <c r="O206" s="77">
        <v>5744.2125980000001</v>
      </c>
      <c r="P206" s="77">
        <v>465.72808320000001</v>
      </c>
      <c r="Q206" s="77">
        <v>1020.61898</v>
      </c>
      <c r="R206" s="55">
        <v>8</v>
      </c>
      <c r="S206" s="75">
        <v>0.82381674599999999</v>
      </c>
      <c r="T206" s="55">
        <v>8</v>
      </c>
      <c r="U206" s="78">
        <v>9.3396610000000008E-3</v>
      </c>
      <c r="V206" s="75">
        <f t="shared" si="3"/>
        <v>0.28432177401510716</v>
      </c>
    </row>
    <row r="207" spans="1:22" x14ac:dyDescent="0.35">
      <c r="A207">
        <v>2</v>
      </c>
      <c r="B207">
        <v>40</v>
      </c>
      <c r="C207">
        <v>1000</v>
      </c>
      <c r="D207" s="3">
        <v>0.4</v>
      </c>
      <c r="E207">
        <v>416.31620859999998</v>
      </c>
      <c r="F207">
        <v>2</v>
      </c>
      <c r="G207">
        <v>25790.601309999998</v>
      </c>
      <c r="H207">
        <v>5036.817736</v>
      </c>
      <c r="I207">
        <v>2000</v>
      </c>
      <c r="J207">
        <v>3036.817736</v>
      </c>
      <c r="K207" s="3">
        <v>0.39707611100000001</v>
      </c>
      <c r="L207">
        <v>7.2944979649999997</v>
      </c>
      <c r="M207">
        <v>9779.0588810000008</v>
      </c>
      <c r="N207">
        <v>8556.4604049999998</v>
      </c>
      <c r="O207">
        <v>1429.3207600000001</v>
      </c>
      <c r="P207">
        <v>465.72808320000001</v>
      </c>
      <c r="Q207">
        <v>523.21544770000003</v>
      </c>
      <c r="R207">
        <v>2</v>
      </c>
      <c r="S207" s="3">
        <v>0.77891733699999999</v>
      </c>
      <c r="T207">
        <v>99</v>
      </c>
      <c r="U207" s="3">
        <v>3.553278E-3</v>
      </c>
      <c r="V207" s="3" t="str">
        <f t="shared" si="3"/>
        <v/>
      </c>
    </row>
    <row r="208" spans="1:22" x14ac:dyDescent="0.35">
      <c r="A208">
        <v>2</v>
      </c>
      <c r="B208">
        <v>40</v>
      </c>
      <c r="C208">
        <v>1000</v>
      </c>
      <c r="D208" s="3">
        <v>0.4</v>
      </c>
      <c r="E208">
        <v>416.31620859999998</v>
      </c>
      <c r="F208">
        <v>1</v>
      </c>
      <c r="G208">
        <v>26570.983520000002</v>
      </c>
      <c r="H208">
        <v>6539.7151260000001</v>
      </c>
      <c r="I208">
        <v>3000</v>
      </c>
      <c r="J208">
        <v>3539.7151260000001</v>
      </c>
      <c r="K208" s="3">
        <v>0.45873557799999998</v>
      </c>
      <c r="L208">
        <v>8.5024677220000004</v>
      </c>
      <c r="M208">
        <v>8882.8352959999993</v>
      </c>
      <c r="N208">
        <v>8261.963839</v>
      </c>
      <c r="O208">
        <v>1789.0873079999999</v>
      </c>
      <c r="P208">
        <v>465.72808320000001</v>
      </c>
      <c r="Q208">
        <v>631.65387029999999</v>
      </c>
      <c r="R208">
        <v>3</v>
      </c>
      <c r="S208" s="3">
        <v>0.75210853200000005</v>
      </c>
      <c r="T208">
        <v>77</v>
      </c>
      <c r="U208" s="3">
        <v>8.4058420000000002E-3</v>
      </c>
      <c r="V208" s="3" t="str">
        <f t="shared" si="3"/>
        <v/>
      </c>
    </row>
    <row r="209" spans="1:22" x14ac:dyDescent="0.35">
      <c r="A209">
        <v>2</v>
      </c>
      <c r="B209">
        <v>40</v>
      </c>
      <c r="C209">
        <v>1000</v>
      </c>
      <c r="D209" s="3">
        <v>0.6</v>
      </c>
      <c r="E209">
        <v>185.029426</v>
      </c>
      <c r="F209">
        <v>1</v>
      </c>
      <c r="G209">
        <v>24066.46242</v>
      </c>
      <c r="H209">
        <v>5324.0226700000003</v>
      </c>
      <c r="I209">
        <v>3000</v>
      </c>
      <c r="J209">
        <v>2324.0226699999998</v>
      </c>
      <c r="K209" s="3">
        <v>0.563483701</v>
      </c>
      <c r="L209">
        <v>12.560286870000001</v>
      </c>
      <c r="M209">
        <v>8060.7072859999998</v>
      </c>
      <c r="N209">
        <v>7793.5085470000004</v>
      </c>
      <c r="O209">
        <v>1790.094071</v>
      </c>
      <c r="P209">
        <v>465.72808320000001</v>
      </c>
      <c r="Q209">
        <v>632.40176259999998</v>
      </c>
      <c r="R209">
        <v>3</v>
      </c>
      <c r="S209" s="3">
        <v>0.70946380099999995</v>
      </c>
      <c r="T209">
        <v>56</v>
      </c>
      <c r="U209" s="3">
        <v>5.4991119999999996E-3</v>
      </c>
      <c r="V209" s="3" t="str">
        <f t="shared" si="3"/>
        <v/>
      </c>
    </row>
    <row r="210" spans="1:22" x14ac:dyDescent="0.35">
      <c r="A210">
        <v>2</v>
      </c>
      <c r="B210">
        <v>40</v>
      </c>
      <c r="C210">
        <v>1000</v>
      </c>
      <c r="D210" s="3">
        <v>0.8</v>
      </c>
      <c r="E210">
        <v>69.386034760000001</v>
      </c>
      <c r="F210">
        <v>2</v>
      </c>
      <c r="G210">
        <v>22067.811669999999</v>
      </c>
      <c r="H210">
        <v>4923.9701409999998</v>
      </c>
      <c r="I210">
        <v>4000</v>
      </c>
      <c r="J210">
        <v>923.97014090000005</v>
      </c>
      <c r="K210" s="3">
        <v>0.812352611</v>
      </c>
      <c r="L210">
        <v>13.31637042</v>
      </c>
      <c r="M210">
        <v>7114.6451239999997</v>
      </c>
      <c r="N210">
        <v>6862.5930600000002</v>
      </c>
      <c r="O210">
        <v>1986.6983419999999</v>
      </c>
      <c r="P210">
        <v>465.72808320000001</v>
      </c>
      <c r="Q210">
        <v>714.17692360000001</v>
      </c>
      <c r="R210">
        <v>4</v>
      </c>
      <c r="S210" s="3">
        <v>0.62472008999999995</v>
      </c>
      <c r="T210">
        <v>118</v>
      </c>
      <c r="U210" s="3">
        <v>8.7439699999999996E-7</v>
      </c>
      <c r="V210" s="3" t="str">
        <f t="shared" si="3"/>
        <v/>
      </c>
    </row>
    <row r="211" spans="1:22" x14ac:dyDescent="0.35">
      <c r="A211">
        <v>2</v>
      </c>
      <c r="B211">
        <v>40</v>
      </c>
      <c r="C211">
        <v>1000</v>
      </c>
      <c r="D211" s="3">
        <v>0.6</v>
      </c>
      <c r="E211">
        <v>185.029426</v>
      </c>
      <c r="F211">
        <v>2</v>
      </c>
      <c r="G211">
        <v>23607.76556</v>
      </c>
      <c r="H211">
        <v>6463.920376</v>
      </c>
      <c r="I211">
        <v>4000</v>
      </c>
      <c r="J211">
        <v>2463.920376</v>
      </c>
      <c r="K211" s="3">
        <v>0.61881950399999996</v>
      </c>
      <c r="L211">
        <v>13.31637042</v>
      </c>
      <c r="M211">
        <v>7114.6451239999997</v>
      </c>
      <c r="N211">
        <v>6862.5930600000002</v>
      </c>
      <c r="O211">
        <v>1986.6988699999999</v>
      </c>
      <c r="P211">
        <v>465.72808320000001</v>
      </c>
      <c r="Q211">
        <v>714.18004870000004</v>
      </c>
      <c r="R211">
        <v>4</v>
      </c>
      <c r="S211" s="3">
        <v>0.62472008999999995</v>
      </c>
      <c r="T211">
        <v>67</v>
      </c>
      <c r="U211" s="3">
        <v>6.2030080000000003E-3</v>
      </c>
      <c r="V211" s="3" t="str">
        <f t="shared" si="3"/>
        <v/>
      </c>
    </row>
    <row r="212" spans="1:22" x14ac:dyDescent="0.35">
      <c r="A212">
        <v>2</v>
      </c>
      <c r="B212">
        <v>40</v>
      </c>
      <c r="C212">
        <v>1000</v>
      </c>
      <c r="D212" s="3">
        <v>0.4</v>
      </c>
      <c r="E212">
        <v>416.31620859999998</v>
      </c>
      <c r="F212">
        <v>3</v>
      </c>
      <c r="G212">
        <v>37897.08109</v>
      </c>
      <c r="H212">
        <v>9557.4487329999993</v>
      </c>
      <c r="I212">
        <v>4000</v>
      </c>
      <c r="J212">
        <v>5557.4487330000002</v>
      </c>
      <c r="K212" s="3">
        <v>0.41852173199999998</v>
      </c>
      <c r="L212">
        <v>13.349104880000001</v>
      </c>
      <c r="M212">
        <v>13266.4287</v>
      </c>
      <c r="N212">
        <v>9841.1853470000005</v>
      </c>
      <c r="O212">
        <v>4048.6987720000002</v>
      </c>
      <c r="P212">
        <v>465.72808320000001</v>
      </c>
      <c r="Q212">
        <v>717.59144800000001</v>
      </c>
      <c r="R212">
        <v>4</v>
      </c>
      <c r="S212" s="3">
        <v>0.895869264</v>
      </c>
      <c r="T212">
        <v>239</v>
      </c>
      <c r="U212" s="3">
        <v>7.2616809999999999E-3</v>
      </c>
      <c r="V212" s="3">
        <f t="shared" si="3"/>
        <v>0.27624266505609507</v>
      </c>
    </row>
    <row r="213" spans="1:22" x14ac:dyDescent="0.35">
      <c r="A213">
        <v>2</v>
      </c>
      <c r="B213">
        <v>40</v>
      </c>
      <c r="C213">
        <v>1000</v>
      </c>
      <c r="D213" s="3">
        <v>0.8</v>
      </c>
      <c r="E213">
        <v>69.386034760000001</v>
      </c>
      <c r="F213">
        <v>1</v>
      </c>
      <c r="G213">
        <v>22637.56537</v>
      </c>
      <c r="H213">
        <v>4959.9287109999996</v>
      </c>
      <c r="I213">
        <v>4000</v>
      </c>
      <c r="J213">
        <v>959.9287114</v>
      </c>
      <c r="K213" s="3">
        <v>0.80646320400000004</v>
      </c>
      <c r="L213">
        <v>13.83460973</v>
      </c>
      <c r="M213">
        <v>7261.8860789999999</v>
      </c>
      <c r="N213">
        <v>7173.3886730000004</v>
      </c>
      <c r="O213">
        <v>2055.1257970000001</v>
      </c>
      <c r="P213">
        <v>465.72808320000001</v>
      </c>
      <c r="Q213">
        <v>721.50802710000005</v>
      </c>
      <c r="R213">
        <v>4</v>
      </c>
      <c r="S213" s="3">
        <v>0.65301264000000003</v>
      </c>
      <c r="T213">
        <v>35</v>
      </c>
      <c r="U213" s="3">
        <v>9.0199709999999999E-3</v>
      </c>
      <c r="V213" s="3" t="str">
        <f t="shared" si="3"/>
        <v/>
      </c>
    </row>
    <row r="214" spans="1:22" x14ac:dyDescent="0.35">
      <c r="A214">
        <v>2</v>
      </c>
      <c r="B214">
        <v>40</v>
      </c>
      <c r="C214">
        <v>1000</v>
      </c>
      <c r="D214" s="3">
        <v>0.6</v>
      </c>
      <c r="E214">
        <v>185.029426</v>
      </c>
      <c r="F214">
        <v>3</v>
      </c>
      <c r="G214">
        <v>33592.789129999997</v>
      </c>
      <c r="H214">
        <v>7708.7445969999999</v>
      </c>
      <c r="I214">
        <v>4000</v>
      </c>
      <c r="J214">
        <v>3708.7445969999999</v>
      </c>
      <c r="K214" s="3">
        <v>0.51889123400000003</v>
      </c>
      <c r="L214">
        <v>20.044079889999999</v>
      </c>
      <c r="M214">
        <v>11603.16583</v>
      </c>
      <c r="N214">
        <v>9073.8228720000006</v>
      </c>
      <c r="O214">
        <v>4027.1508749999998</v>
      </c>
      <c r="P214">
        <v>465.72808320000001</v>
      </c>
      <c r="Q214">
        <v>714.17687279999996</v>
      </c>
      <c r="R214">
        <v>4</v>
      </c>
      <c r="S214" s="3">
        <v>0.82601421799999997</v>
      </c>
      <c r="T214">
        <v>33</v>
      </c>
      <c r="U214" s="3">
        <v>3.17359E-3</v>
      </c>
      <c r="V214" s="3">
        <f t="shared" si="3"/>
        <v>0.29536794714132253</v>
      </c>
    </row>
    <row r="215" spans="1:22" x14ac:dyDescent="0.35">
      <c r="A215">
        <v>2</v>
      </c>
      <c r="B215">
        <v>40</v>
      </c>
      <c r="C215">
        <v>1000</v>
      </c>
      <c r="D215" s="3">
        <v>0.8</v>
      </c>
      <c r="E215">
        <v>69.386034760000001</v>
      </c>
      <c r="F215">
        <v>3</v>
      </c>
      <c r="G215">
        <v>31096.506740000001</v>
      </c>
      <c r="H215">
        <v>6645.6779610000003</v>
      </c>
      <c r="I215">
        <v>5000</v>
      </c>
      <c r="J215">
        <v>1645.6779610000001</v>
      </c>
      <c r="K215" s="3">
        <v>0.75236868700000004</v>
      </c>
      <c r="L215">
        <v>23.71771159</v>
      </c>
      <c r="M215">
        <v>10290.45802</v>
      </c>
      <c r="N215">
        <v>8349.1588699999993</v>
      </c>
      <c r="O215">
        <v>4533.4241519999996</v>
      </c>
      <c r="P215">
        <v>465.72808320000001</v>
      </c>
      <c r="Q215">
        <v>812.05965590000005</v>
      </c>
      <c r="R215">
        <v>5</v>
      </c>
      <c r="S215" s="3">
        <v>0.76004612699999996</v>
      </c>
      <c r="T215">
        <v>50</v>
      </c>
      <c r="U215" s="3">
        <v>3.7102820000000001E-3</v>
      </c>
      <c r="V215" s="3">
        <f t="shared" si="3"/>
        <v>0.30441238171022478</v>
      </c>
    </row>
    <row r="216" spans="1:22" x14ac:dyDescent="0.35">
      <c r="A216" s="55">
        <v>2</v>
      </c>
      <c r="B216" s="55">
        <v>40</v>
      </c>
      <c r="C216" s="55">
        <v>1000</v>
      </c>
      <c r="D216" s="75">
        <v>1</v>
      </c>
      <c r="E216" s="76">
        <v>0</v>
      </c>
      <c r="F216" s="55">
        <v>1</v>
      </c>
      <c r="G216" s="77">
        <v>21483.46919</v>
      </c>
      <c r="H216" s="77">
        <v>4000</v>
      </c>
      <c r="I216" s="77">
        <v>4000</v>
      </c>
      <c r="J216" s="55">
        <v>0</v>
      </c>
      <c r="K216" s="75">
        <v>1</v>
      </c>
      <c r="L216" s="55"/>
      <c r="M216" s="77">
        <v>7201.3744390000002</v>
      </c>
      <c r="N216" s="77">
        <v>7052.2575749999996</v>
      </c>
      <c r="O216" s="77">
        <v>2045.522399</v>
      </c>
      <c r="P216" s="77">
        <v>465.72808320000001</v>
      </c>
      <c r="Q216" s="77">
        <v>718.58669510000004</v>
      </c>
      <c r="R216" s="55">
        <v>4</v>
      </c>
      <c r="S216" s="75">
        <v>0.64198575499999999</v>
      </c>
      <c r="T216" s="55">
        <v>20</v>
      </c>
      <c r="U216" s="78">
        <v>2.7222790000000002E-3</v>
      </c>
      <c r="V216" s="75" t="str">
        <f t="shared" si="3"/>
        <v/>
      </c>
    </row>
    <row r="217" spans="1:22" x14ac:dyDescent="0.35">
      <c r="A217" s="55">
        <v>2</v>
      </c>
      <c r="B217" s="55">
        <v>40</v>
      </c>
      <c r="C217" s="55">
        <v>1000</v>
      </c>
      <c r="D217" s="75">
        <v>1</v>
      </c>
      <c r="E217" s="76">
        <v>0</v>
      </c>
      <c r="F217" s="55">
        <v>2</v>
      </c>
      <c r="G217" s="77">
        <v>21300.986789999999</v>
      </c>
      <c r="H217" s="77">
        <v>4000</v>
      </c>
      <c r="I217" s="77">
        <v>4000</v>
      </c>
      <c r="J217" s="55">
        <v>0</v>
      </c>
      <c r="K217" s="75">
        <v>1</v>
      </c>
      <c r="L217" s="55"/>
      <c r="M217" s="77">
        <v>7308.9935489999998</v>
      </c>
      <c r="N217" s="77">
        <v>6836.5784489999996</v>
      </c>
      <c r="O217" s="77">
        <v>1977.9677360000001</v>
      </c>
      <c r="P217" s="77">
        <v>465.72808320000001</v>
      </c>
      <c r="Q217" s="77">
        <v>711.71897339999998</v>
      </c>
      <c r="R217" s="55">
        <v>4</v>
      </c>
      <c r="S217" s="75">
        <v>0.62235191000000001</v>
      </c>
      <c r="T217" s="55">
        <v>53</v>
      </c>
      <c r="U217" s="78">
        <v>9.5804440000000005E-3</v>
      </c>
      <c r="V217" s="75" t="str">
        <f t="shared" si="3"/>
        <v/>
      </c>
    </row>
    <row r="218" spans="1:22" x14ac:dyDescent="0.35">
      <c r="A218" s="55">
        <v>2</v>
      </c>
      <c r="B218" s="55">
        <v>40</v>
      </c>
      <c r="C218" s="55">
        <v>1000</v>
      </c>
      <c r="D218" s="75">
        <v>1</v>
      </c>
      <c r="E218" s="76">
        <v>0</v>
      </c>
      <c r="F218" s="55">
        <v>3</v>
      </c>
      <c r="G218" s="77">
        <v>29514.597119999999</v>
      </c>
      <c r="H218" s="77">
        <v>6000</v>
      </c>
      <c r="I218" s="77">
        <v>6000</v>
      </c>
      <c r="J218" s="55">
        <v>0</v>
      </c>
      <c r="K218" s="75">
        <v>1</v>
      </c>
      <c r="L218" s="55"/>
      <c r="M218" s="77">
        <v>9203.0476049999997</v>
      </c>
      <c r="N218" s="77">
        <v>7990.0384880000001</v>
      </c>
      <c r="O218" s="77">
        <v>4975.1680749999996</v>
      </c>
      <c r="P218" s="77">
        <v>465.72808320000001</v>
      </c>
      <c r="Q218" s="77">
        <v>880.614867</v>
      </c>
      <c r="R218" s="55">
        <v>6</v>
      </c>
      <c r="S218" s="75">
        <v>0.72735444400000004</v>
      </c>
      <c r="T218" s="55">
        <v>71</v>
      </c>
      <c r="U218" s="78">
        <v>9.9546919999999994E-3</v>
      </c>
      <c r="V218" s="75">
        <f t="shared" si="3"/>
        <v>0.31015607318235205</v>
      </c>
    </row>
    <row r="219" spans="1:22" x14ac:dyDescent="0.35">
      <c r="A219">
        <v>2</v>
      </c>
      <c r="B219">
        <v>70</v>
      </c>
      <c r="C219">
        <v>1000</v>
      </c>
      <c r="D219" s="3">
        <v>0.4</v>
      </c>
      <c r="E219">
        <v>449.73828450000002</v>
      </c>
      <c r="F219">
        <v>1</v>
      </c>
      <c r="G219">
        <v>26533.88105</v>
      </c>
      <c r="H219">
        <v>5268.3668200000002</v>
      </c>
      <c r="I219">
        <v>2000</v>
      </c>
      <c r="J219">
        <v>3268.3668200000002</v>
      </c>
      <c r="K219" s="3">
        <v>0.379624287</v>
      </c>
      <c r="L219">
        <v>7.2672639459999999</v>
      </c>
      <c r="M219">
        <v>9447.0187060000007</v>
      </c>
      <c r="N219">
        <v>9354.0576990000009</v>
      </c>
      <c r="O219">
        <v>1478.1747350000001</v>
      </c>
      <c r="P219">
        <v>465.72808320000001</v>
      </c>
      <c r="Q219">
        <v>520.53500659999997</v>
      </c>
      <c r="R219">
        <v>2</v>
      </c>
      <c r="S219" s="3">
        <v>0.64194502799999997</v>
      </c>
      <c r="T219">
        <v>83</v>
      </c>
      <c r="U219" s="3">
        <v>4.4265850000000002E-3</v>
      </c>
      <c r="V219" s="3" t="str">
        <f t="shared" si="3"/>
        <v/>
      </c>
    </row>
    <row r="220" spans="1:22" x14ac:dyDescent="0.35">
      <c r="A220">
        <v>2</v>
      </c>
      <c r="B220">
        <v>70</v>
      </c>
      <c r="C220">
        <v>1000</v>
      </c>
      <c r="D220" s="3">
        <v>0.4</v>
      </c>
      <c r="E220">
        <v>449.73828450000002</v>
      </c>
      <c r="F220">
        <v>2</v>
      </c>
      <c r="G220">
        <v>25789.808990000001</v>
      </c>
      <c r="H220">
        <v>5362.6788839999999</v>
      </c>
      <c r="I220">
        <v>2000</v>
      </c>
      <c r="J220">
        <v>3362.6788839999999</v>
      </c>
      <c r="K220" s="3">
        <v>0.37294793199999998</v>
      </c>
      <c r="L220">
        <v>7.4769682729999998</v>
      </c>
      <c r="M220">
        <v>9129.448891</v>
      </c>
      <c r="N220">
        <v>8879.5593090000002</v>
      </c>
      <c r="O220">
        <v>1430.7974260000001</v>
      </c>
      <c r="P220">
        <v>465.72808320000001</v>
      </c>
      <c r="Q220">
        <v>521.59639430000004</v>
      </c>
      <c r="R220">
        <v>2</v>
      </c>
      <c r="S220" s="3">
        <v>0.60938141800000001</v>
      </c>
      <c r="T220">
        <v>87</v>
      </c>
      <c r="U220" s="3">
        <v>5.1362769999999999E-3</v>
      </c>
      <c r="V220" s="3" t="str">
        <f t="shared" si="3"/>
        <v/>
      </c>
    </row>
    <row r="221" spans="1:22" x14ac:dyDescent="0.35">
      <c r="A221">
        <v>2</v>
      </c>
      <c r="B221">
        <v>70</v>
      </c>
      <c r="C221">
        <v>1000</v>
      </c>
      <c r="D221" s="3">
        <v>0.6</v>
      </c>
      <c r="E221">
        <v>199.88368199999999</v>
      </c>
      <c r="F221">
        <v>2</v>
      </c>
      <c r="G221">
        <v>23614.75849</v>
      </c>
      <c r="H221">
        <v>5165.4186929999996</v>
      </c>
      <c r="I221">
        <v>3000</v>
      </c>
      <c r="J221">
        <v>2165.4186930000001</v>
      </c>
      <c r="K221" s="3">
        <v>0.58078544600000004</v>
      </c>
      <c r="L221">
        <v>10.83339406</v>
      </c>
      <c r="M221">
        <v>7811.2487149999997</v>
      </c>
      <c r="N221">
        <v>7843.288313</v>
      </c>
      <c r="O221">
        <v>1717.088023</v>
      </c>
      <c r="P221">
        <v>465.72808320000001</v>
      </c>
      <c r="Q221">
        <v>611.98666109999999</v>
      </c>
      <c r="R221">
        <v>3</v>
      </c>
      <c r="S221" s="3">
        <v>0.53826479299999996</v>
      </c>
      <c r="T221">
        <v>48</v>
      </c>
      <c r="U221" s="3">
        <v>8.1176010000000003E-3</v>
      </c>
      <c r="V221" s="3" t="str">
        <f t="shared" si="3"/>
        <v/>
      </c>
    </row>
    <row r="222" spans="1:22" x14ac:dyDescent="0.35">
      <c r="A222">
        <v>2</v>
      </c>
      <c r="B222">
        <v>70</v>
      </c>
      <c r="C222">
        <v>1000</v>
      </c>
      <c r="D222" s="3">
        <v>0.6</v>
      </c>
      <c r="E222">
        <v>199.88368199999999</v>
      </c>
      <c r="F222">
        <v>1</v>
      </c>
      <c r="G222">
        <v>24224.901969999999</v>
      </c>
      <c r="H222">
        <v>5361.660347</v>
      </c>
      <c r="I222">
        <v>3000</v>
      </c>
      <c r="J222">
        <v>2361.660347</v>
      </c>
      <c r="K222" s="3">
        <v>0.55952816999999999</v>
      </c>
      <c r="L222">
        <v>11.81517332</v>
      </c>
      <c r="M222">
        <v>7977.5091240000002</v>
      </c>
      <c r="N222">
        <v>8006.9959550000003</v>
      </c>
      <c r="O222">
        <v>1781.9126859999999</v>
      </c>
      <c r="P222">
        <v>465.72808320000001</v>
      </c>
      <c r="Q222">
        <v>631.09577639999998</v>
      </c>
      <c r="R222">
        <v>3</v>
      </c>
      <c r="S222" s="3">
        <v>0.54949963000000002</v>
      </c>
      <c r="T222">
        <v>46</v>
      </c>
      <c r="U222" s="3">
        <v>9.8810949999999995E-3</v>
      </c>
      <c r="V222" s="3" t="str">
        <f t="shared" si="3"/>
        <v/>
      </c>
    </row>
    <row r="223" spans="1:22" x14ac:dyDescent="0.35">
      <c r="A223">
        <v>2</v>
      </c>
      <c r="B223">
        <v>70</v>
      </c>
      <c r="C223">
        <v>1000</v>
      </c>
      <c r="D223" s="3">
        <v>0.4</v>
      </c>
      <c r="E223">
        <v>449.73828450000002</v>
      </c>
      <c r="F223">
        <v>3</v>
      </c>
      <c r="G223">
        <v>37671.537609999999</v>
      </c>
      <c r="H223">
        <v>9573.9739649999992</v>
      </c>
      <c r="I223">
        <v>4000</v>
      </c>
      <c r="J223">
        <v>5573.9739650000001</v>
      </c>
      <c r="K223" s="3">
        <v>0.41779934000000002</v>
      </c>
      <c r="L223">
        <v>12.39381693</v>
      </c>
      <c r="M223">
        <v>11750.06711</v>
      </c>
      <c r="N223">
        <v>11087.671249999999</v>
      </c>
      <c r="O223">
        <v>4068.1321969999999</v>
      </c>
      <c r="P223">
        <v>465.72808320000001</v>
      </c>
      <c r="Q223">
        <v>725.96500249999997</v>
      </c>
      <c r="R223">
        <v>4</v>
      </c>
      <c r="S223" s="3">
        <v>0.76091848699999998</v>
      </c>
      <c r="T223">
        <v>300</v>
      </c>
      <c r="U223" s="3">
        <v>2.1996156999999999E-2</v>
      </c>
      <c r="V223" s="3">
        <f t="shared" si="3"/>
        <v>0.28002903500878551</v>
      </c>
    </row>
    <row r="224" spans="1:22" x14ac:dyDescent="0.35">
      <c r="A224">
        <v>2</v>
      </c>
      <c r="B224">
        <v>70</v>
      </c>
      <c r="C224">
        <v>1000</v>
      </c>
      <c r="D224" s="3">
        <v>0.8</v>
      </c>
      <c r="E224">
        <v>74.956380749999994</v>
      </c>
      <c r="F224">
        <v>2</v>
      </c>
      <c r="G224">
        <v>22189.995859999999</v>
      </c>
      <c r="H224">
        <v>4989.5985469999996</v>
      </c>
      <c r="I224">
        <v>4000</v>
      </c>
      <c r="J224">
        <v>989.59854740000003</v>
      </c>
      <c r="K224" s="3">
        <v>0.80166770200000004</v>
      </c>
      <c r="L224">
        <v>13.20232564</v>
      </c>
      <c r="M224">
        <v>6980.7038869999997</v>
      </c>
      <c r="N224">
        <v>7031.828184</v>
      </c>
      <c r="O224">
        <v>2001.957326</v>
      </c>
      <c r="P224">
        <v>465.72808320000001</v>
      </c>
      <c r="Q224">
        <v>720.1798364</v>
      </c>
      <c r="R224">
        <v>4</v>
      </c>
      <c r="S224" s="3">
        <v>0.48257636300000001</v>
      </c>
      <c r="T224">
        <v>68</v>
      </c>
      <c r="U224" s="3">
        <v>5.5605020000000002E-3</v>
      </c>
      <c r="V224" s="3" t="str">
        <f t="shared" si="3"/>
        <v/>
      </c>
    </row>
    <row r="225" spans="1:22" x14ac:dyDescent="0.35">
      <c r="A225">
        <v>2</v>
      </c>
      <c r="B225">
        <v>70</v>
      </c>
      <c r="C225">
        <v>1000</v>
      </c>
      <c r="D225" s="3">
        <v>0.8</v>
      </c>
      <c r="E225">
        <v>74.956380749999994</v>
      </c>
      <c r="F225">
        <v>1</v>
      </c>
      <c r="G225">
        <v>22654.005140000001</v>
      </c>
      <c r="H225">
        <v>5051.1778130000002</v>
      </c>
      <c r="I225">
        <v>4000</v>
      </c>
      <c r="J225">
        <v>1051.177813</v>
      </c>
      <c r="K225" s="3">
        <v>0.79189451399999999</v>
      </c>
      <c r="L225">
        <v>14.02386031</v>
      </c>
      <c r="M225">
        <v>7161.1057000000001</v>
      </c>
      <c r="N225">
        <v>7218.844051</v>
      </c>
      <c r="O225">
        <v>2042.473675</v>
      </c>
      <c r="P225">
        <v>465.72808320000001</v>
      </c>
      <c r="Q225">
        <v>714.67582110000001</v>
      </c>
      <c r="R225">
        <v>4</v>
      </c>
      <c r="S225" s="3">
        <v>0.49541078300000002</v>
      </c>
      <c r="T225">
        <v>24</v>
      </c>
      <c r="U225" s="3">
        <v>7.6476110000000003E-3</v>
      </c>
      <c r="V225" s="3" t="str">
        <f t="shared" si="3"/>
        <v/>
      </c>
    </row>
    <row r="226" spans="1:22" x14ac:dyDescent="0.35">
      <c r="A226">
        <v>2</v>
      </c>
      <c r="B226">
        <v>70</v>
      </c>
      <c r="C226">
        <v>1000</v>
      </c>
      <c r="D226" s="3">
        <v>0.6</v>
      </c>
      <c r="E226">
        <v>199.88368199999999</v>
      </c>
      <c r="F226">
        <v>3</v>
      </c>
      <c r="G226">
        <v>33591.610269999997</v>
      </c>
      <c r="H226">
        <v>7809.9196229999998</v>
      </c>
      <c r="I226">
        <v>4000</v>
      </c>
      <c r="J226">
        <v>3809.9196229999998</v>
      </c>
      <c r="K226" s="3">
        <v>0.51216916300000004</v>
      </c>
      <c r="L226">
        <v>19.060683619999999</v>
      </c>
      <c r="M226">
        <v>10421.43174</v>
      </c>
      <c r="N226">
        <v>10143.24843</v>
      </c>
      <c r="O226">
        <v>4034.203755</v>
      </c>
      <c r="P226">
        <v>465.72808320000001</v>
      </c>
      <c r="Q226">
        <v>717.07863269999996</v>
      </c>
      <c r="R226">
        <v>4</v>
      </c>
      <c r="S226" s="3">
        <v>0.69610516700000002</v>
      </c>
      <c r="T226">
        <v>89</v>
      </c>
      <c r="U226" s="3">
        <v>9.507873E-3</v>
      </c>
      <c r="V226" s="3">
        <f t="shared" si="3"/>
        <v>0.29782924989430415</v>
      </c>
    </row>
    <row r="227" spans="1:22" x14ac:dyDescent="0.35">
      <c r="A227">
        <v>2</v>
      </c>
      <c r="B227">
        <v>70</v>
      </c>
      <c r="C227">
        <v>1000</v>
      </c>
      <c r="D227" s="3">
        <v>0.8</v>
      </c>
      <c r="E227">
        <v>74.956380749999994</v>
      </c>
      <c r="F227">
        <v>3</v>
      </c>
      <c r="G227">
        <v>30991.597730000001</v>
      </c>
      <c r="H227">
        <v>6679.2626259999997</v>
      </c>
      <c r="I227">
        <v>5000</v>
      </c>
      <c r="J227">
        <v>1679.262626</v>
      </c>
      <c r="K227" s="3">
        <v>0.74858562699999998</v>
      </c>
      <c r="L227">
        <v>22.40319783</v>
      </c>
      <c r="M227">
        <v>9333.3944809999994</v>
      </c>
      <c r="N227">
        <v>9133.1365530000003</v>
      </c>
      <c r="O227">
        <v>4563.9786690000001</v>
      </c>
      <c r="P227">
        <v>465.72808320000001</v>
      </c>
      <c r="Q227">
        <v>816.09731209999995</v>
      </c>
      <c r="R227">
        <v>5</v>
      </c>
      <c r="S227" s="3">
        <v>0.62678377500000004</v>
      </c>
      <c r="T227">
        <v>98</v>
      </c>
      <c r="U227" s="3">
        <v>7.0456690000000001E-3</v>
      </c>
      <c r="V227" s="3">
        <f t="shared" si="3"/>
        <v>0.30890203730929366</v>
      </c>
    </row>
    <row r="228" spans="1:22" x14ac:dyDescent="0.35">
      <c r="A228" s="55">
        <v>2</v>
      </c>
      <c r="B228" s="55">
        <v>70</v>
      </c>
      <c r="C228" s="55">
        <v>1000</v>
      </c>
      <c r="D228" s="75">
        <v>1</v>
      </c>
      <c r="E228" s="76">
        <v>0</v>
      </c>
      <c r="F228" s="55">
        <v>1</v>
      </c>
      <c r="G228" s="77">
        <v>21612.257269999998</v>
      </c>
      <c r="H228" s="77">
        <v>5000</v>
      </c>
      <c r="I228" s="77">
        <v>5000</v>
      </c>
      <c r="J228" s="55">
        <v>0</v>
      </c>
      <c r="K228" s="75">
        <v>1</v>
      </c>
      <c r="L228" s="55"/>
      <c r="M228" s="77">
        <v>6462.063768</v>
      </c>
      <c r="N228" s="77">
        <v>6538.5704729999998</v>
      </c>
      <c r="O228" s="77">
        <v>2326.2399789999999</v>
      </c>
      <c r="P228" s="77">
        <v>465.72808320000001</v>
      </c>
      <c r="Q228" s="77">
        <v>819.65496949999999</v>
      </c>
      <c r="R228" s="55">
        <v>5</v>
      </c>
      <c r="S228" s="75">
        <v>0.448725349</v>
      </c>
      <c r="T228" s="55">
        <v>43</v>
      </c>
      <c r="U228" s="78">
        <v>9.6773929999999994E-3</v>
      </c>
      <c r="V228" s="75" t="str">
        <f t="shared" si="3"/>
        <v/>
      </c>
    </row>
    <row r="229" spans="1:22" x14ac:dyDescent="0.35">
      <c r="A229" s="55">
        <v>2</v>
      </c>
      <c r="B229" s="55">
        <v>70</v>
      </c>
      <c r="C229" s="55">
        <v>1000</v>
      </c>
      <c r="D229" s="75">
        <v>1</v>
      </c>
      <c r="E229" s="76">
        <v>0</v>
      </c>
      <c r="F229" s="55">
        <v>2</v>
      </c>
      <c r="G229" s="77">
        <v>21168.38768</v>
      </c>
      <c r="H229" s="77">
        <v>4000</v>
      </c>
      <c r="I229" s="77">
        <v>4000</v>
      </c>
      <c r="J229" s="55">
        <v>0</v>
      </c>
      <c r="K229" s="75">
        <v>1</v>
      </c>
      <c r="L229" s="55"/>
      <c r="M229" s="77">
        <v>6985.2842540000001</v>
      </c>
      <c r="N229" s="77">
        <v>7036.4085519999999</v>
      </c>
      <c r="O229" s="77">
        <v>1971.2106020000001</v>
      </c>
      <c r="P229" s="77">
        <v>465.72808320000001</v>
      </c>
      <c r="Q229" s="77">
        <v>709.75618429999997</v>
      </c>
      <c r="R229" s="55">
        <v>4</v>
      </c>
      <c r="S229" s="75">
        <v>0.482890702</v>
      </c>
      <c r="T229" s="55">
        <v>49</v>
      </c>
      <c r="U229" s="78">
        <v>9.286084E-3</v>
      </c>
      <c r="V229" s="75" t="str">
        <f t="shared" si="3"/>
        <v/>
      </c>
    </row>
    <row r="230" spans="1:22" x14ac:dyDescent="0.35">
      <c r="A230" s="55">
        <v>2</v>
      </c>
      <c r="B230" s="55">
        <v>70</v>
      </c>
      <c r="C230" s="55">
        <v>1000</v>
      </c>
      <c r="D230" s="75">
        <v>1</v>
      </c>
      <c r="E230" s="76">
        <v>0</v>
      </c>
      <c r="F230" s="55">
        <v>3</v>
      </c>
      <c r="G230" s="77">
        <v>29238.115750000001</v>
      </c>
      <c r="H230" s="77">
        <v>6000</v>
      </c>
      <c r="I230" s="77">
        <v>6000</v>
      </c>
      <c r="J230" s="55">
        <v>0</v>
      </c>
      <c r="K230" s="75">
        <v>1</v>
      </c>
      <c r="L230" s="55"/>
      <c r="M230" s="77">
        <v>8495.5949000000001</v>
      </c>
      <c r="N230" s="77">
        <v>8403.3516209999998</v>
      </c>
      <c r="O230" s="77">
        <v>4989.1782830000002</v>
      </c>
      <c r="P230" s="77">
        <v>465.72808320000001</v>
      </c>
      <c r="Q230" s="77">
        <v>884.2628641</v>
      </c>
      <c r="R230" s="55">
        <v>6</v>
      </c>
      <c r="S230" s="75">
        <v>0.57670050399999995</v>
      </c>
      <c r="T230" s="55">
        <v>28</v>
      </c>
      <c r="U230" s="78">
        <v>8.1156570000000001E-3</v>
      </c>
      <c r="V230" s="75">
        <f t="shared" si="3"/>
        <v>0.31655738747809598</v>
      </c>
    </row>
    <row r="231" spans="1:22" x14ac:dyDescent="0.35">
      <c r="A231">
        <v>2</v>
      </c>
      <c r="B231">
        <v>100</v>
      </c>
      <c r="C231">
        <v>1000</v>
      </c>
      <c r="D231" s="80">
        <v>0.4</v>
      </c>
      <c r="E231">
        <v>435.07720669999998</v>
      </c>
      <c r="F231">
        <v>2</v>
      </c>
      <c r="G231">
        <v>25605.43059</v>
      </c>
      <c r="H231">
        <v>5047.6917789999998</v>
      </c>
      <c r="I231">
        <v>2000</v>
      </c>
      <c r="J231">
        <v>3047.6917790000002</v>
      </c>
      <c r="K231" s="80">
        <v>0.39622070599999998</v>
      </c>
      <c r="L231">
        <v>7.0049447139999996</v>
      </c>
      <c r="M231">
        <v>9069.2605939999994</v>
      </c>
      <c r="N231">
        <v>9069.2605939999994</v>
      </c>
      <c r="O231">
        <v>1430.906831</v>
      </c>
      <c r="P231">
        <v>465.72808320000001</v>
      </c>
      <c r="Q231">
        <v>522.58270930000003</v>
      </c>
      <c r="R231">
        <v>2</v>
      </c>
      <c r="S231" s="80">
        <v>0.33951257899999998</v>
      </c>
      <c r="T231">
        <v>47</v>
      </c>
      <c r="U231" s="80">
        <v>2.209113E-3</v>
      </c>
      <c r="V231" s="80" t="str">
        <f t="shared" si="3"/>
        <v/>
      </c>
    </row>
    <row r="232" spans="1:22" x14ac:dyDescent="0.35">
      <c r="A232">
        <v>2</v>
      </c>
      <c r="B232">
        <v>100</v>
      </c>
      <c r="C232">
        <v>1000</v>
      </c>
      <c r="D232" s="80">
        <v>0.4</v>
      </c>
      <c r="E232">
        <v>435.07720669999998</v>
      </c>
      <c r="F232">
        <v>1</v>
      </c>
      <c r="G232">
        <v>26415.876049999999</v>
      </c>
      <c r="H232">
        <v>5154.3167819999999</v>
      </c>
      <c r="I232">
        <v>2000</v>
      </c>
      <c r="J232">
        <v>3154.3167819999999</v>
      </c>
      <c r="K232" s="80">
        <v>0.38802426899999998</v>
      </c>
      <c r="L232">
        <v>7.250016166</v>
      </c>
      <c r="M232">
        <v>9398.2229270000007</v>
      </c>
      <c r="N232">
        <v>9398.2229270000007</v>
      </c>
      <c r="O232">
        <v>1478.701016</v>
      </c>
      <c r="P232">
        <v>465.72808320000001</v>
      </c>
      <c r="Q232">
        <v>520.68431269999996</v>
      </c>
      <c r="R232">
        <v>2</v>
      </c>
      <c r="S232" s="80">
        <v>0.35182745799999998</v>
      </c>
      <c r="T232">
        <v>82</v>
      </c>
      <c r="U232" s="80">
        <v>3.0163960000000002E-3</v>
      </c>
      <c r="V232" s="80" t="str">
        <f t="shared" si="3"/>
        <v/>
      </c>
    </row>
    <row r="233" spans="1:22" x14ac:dyDescent="0.35">
      <c r="A233">
        <v>2</v>
      </c>
      <c r="B233">
        <v>100</v>
      </c>
      <c r="C233">
        <v>1000</v>
      </c>
      <c r="D233" s="80">
        <v>0.6</v>
      </c>
      <c r="E233">
        <v>193.36764740000001</v>
      </c>
      <c r="F233">
        <v>2</v>
      </c>
      <c r="G233">
        <v>23567.77648</v>
      </c>
      <c r="H233">
        <v>5077.1862529999999</v>
      </c>
      <c r="I233">
        <v>3000</v>
      </c>
      <c r="J233">
        <v>2077.1862529999999</v>
      </c>
      <c r="K233" s="80">
        <v>0.59087846099999997</v>
      </c>
      <c r="L233">
        <v>10.74216024</v>
      </c>
      <c r="M233">
        <v>7830.2201590000004</v>
      </c>
      <c r="N233">
        <v>7861.3846649999996</v>
      </c>
      <c r="O233">
        <v>1721.161591</v>
      </c>
      <c r="P233">
        <v>465.72808320000001</v>
      </c>
      <c r="Q233">
        <v>612.09572509999998</v>
      </c>
      <c r="R233">
        <v>3</v>
      </c>
      <c r="S233" s="80">
        <v>0.294295103</v>
      </c>
      <c r="T233">
        <v>48</v>
      </c>
      <c r="U233" s="80">
        <v>7.4384500000000001E-3</v>
      </c>
      <c r="V233" s="80" t="str">
        <f t="shared" si="3"/>
        <v/>
      </c>
    </row>
    <row r="234" spans="1:22" x14ac:dyDescent="0.35">
      <c r="A234">
        <v>2</v>
      </c>
      <c r="B234">
        <v>100</v>
      </c>
      <c r="C234">
        <v>1000</v>
      </c>
      <c r="D234" s="80">
        <v>0.8</v>
      </c>
      <c r="E234">
        <v>72.512867779999993</v>
      </c>
      <c r="F234">
        <v>2</v>
      </c>
      <c r="G234">
        <v>22179.624169999999</v>
      </c>
      <c r="H234">
        <v>3829.128166</v>
      </c>
      <c r="I234">
        <v>3000</v>
      </c>
      <c r="J234">
        <v>829.12816580000003</v>
      </c>
      <c r="K234" s="80">
        <v>0.78346815999999997</v>
      </c>
      <c r="L234">
        <v>11.43422114</v>
      </c>
      <c r="M234">
        <v>7736.6863119999998</v>
      </c>
      <c r="N234">
        <v>7772.980767</v>
      </c>
      <c r="O234">
        <v>1742.7351329999999</v>
      </c>
      <c r="P234">
        <v>465.72808320000001</v>
      </c>
      <c r="Q234">
        <v>632.36571349999997</v>
      </c>
      <c r="R234">
        <v>3</v>
      </c>
      <c r="S234" s="80">
        <v>0.29098565599999998</v>
      </c>
      <c r="T234">
        <v>46</v>
      </c>
      <c r="U234" s="80">
        <v>8.5176720000000004E-3</v>
      </c>
      <c r="V234" s="80" t="str">
        <f t="shared" si="3"/>
        <v/>
      </c>
    </row>
    <row r="235" spans="1:22" x14ac:dyDescent="0.35">
      <c r="A235">
        <v>2</v>
      </c>
      <c r="B235">
        <v>100</v>
      </c>
      <c r="C235">
        <v>1000</v>
      </c>
      <c r="D235" s="80">
        <v>0.4</v>
      </c>
      <c r="E235">
        <v>435.07720669999998</v>
      </c>
      <c r="F235">
        <v>3</v>
      </c>
      <c r="G235">
        <v>37013.130069999999</v>
      </c>
      <c r="H235">
        <v>8091.9228949999997</v>
      </c>
      <c r="I235">
        <v>3000</v>
      </c>
      <c r="J235">
        <v>5091.9228949999997</v>
      </c>
      <c r="K235" s="80">
        <v>0.37074006300000001</v>
      </c>
      <c r="L235">
        <v>11.70349266</v>
      </c>
      <c r="M235">
        <v>12153.830029999999</v>
      </c>
      <c r="N235">
        <v>12153.830029999999</v>
      </c>
      <c r="O235">
        <v>3517.5510789999998</v>
      </c>
      <c r="P235">
        <v>465.72808320000001</v>
      </c>
      <c r="Q235">
        <v>630.26795719999996</v>
      </c>
      <c r="R235">
        <v>3</v>
      </c>
      <c r="S235" s="80">
        <v>0.45498507100000002</v>
      </c>
      <c r="T235">
        <v>300</v>
      </c>
      <c r="U235" s="80">
        <v>1.4126081E-2</v>
      </c>
      <c r="V235" s="80">
        <f t="shared" si="3"/>
        <v>0.28850056908143817</v>
      </c>
    </row>
    <row r="236" spans="1:22" x14ac:dyDescent="0.35">
      <c r="A236">
        <v>2</v>
      </c>
      <c r="B236">
        <v>100</v>
      </c>
      <c r="C236">
        <v>1000</v>
      </c>
      <c r="D236" s="80">
        <v>0.6</v>
      </c>
      <c r="E236">
        <v>193.36764740000001</v>
      </c>
      <c r="F236">
        <v>1</v>
      </c>
      <c r="G236">
        <v>24243.932209999999</v>
      </c>
      <c r="H236">
        <v>5332.1765859999996</v>
      </c>
      <c r="I236">
        <v>3000</v>
      </c>
      <c r="J236">
        <v>2332.176586</v>
      </c>
      <c r="K236" s="80">
        <v>0.56262202699999997</v>
      </c>
      <c r="L236">
        <v>12.060841699999999</v>
      </c>
      <c r="M236">
        <v>7994.8407539999998</v>
      </c>
      <c r="N236">
        <v>8031.3889790000003</v>
      </c>
      <c r="O236">
        <v>1790.3112490000001</v>
      </c>
      <c r="P236">
        <v>465.72808320000001</v>
      </c>
      <c r="Q236">
        <v>629.48655889999998</v>
      </c>
      <c r="R236">
        <v>3</v>
      </c>
      <c r="S236" s="80">
        <v>0.30065930499999999</v>
      </c>
      <c r="T236">
        <v>29</v>
      </c>
      <c r="U236" s="80">
        <v>9.4430169999999997E-3</v>
      </c>
      <c r="V236" s="80" t="str">
        <f t="shared" si="3"/>
        <v/>
      </c>
    </row>
    <row r="237" spans="1:22" x14ac:dyDescent="0.35">
      <c r="A237">
        <v>2</v>
      </c>
      <c r="B237">
        <v>100</v>
      </c>
      <c r="C237">
        <v>1000</v>
      </c>
      <c r="D237" s="80">
        <v>0.8</v>
      </c>
      <c r="E237">
        <v>72.512867779999993</v>
      </c>
      <c r="F237">
        <v>1</v>
      </c>
      <c r="G237">
        <v>22605.51684</v>
      </c>
      <c r="H237">
        <v>5025.8372280000003</v>
      </c>
      <c r="I237">
        <v>4000</v>
      </c>
      <c r="J237">
        <v>1025.8372280000001</v>
      </c>
      <c r="K237" s="80">
        <v>0.79588729599999997</v>
      </c>
      <c r="L237">
        <v>14.1469681</v>
      </c>
      <c r="M237">
        <v>7159.9029380000002</v>
      </c>
      <c r="N237">
        <v>7219.7264290000003</v>
      </c>
      <c r="O237">
        <v>2027.0960170000001</v>
      </c>
      <c r="P237">
        <v>465.72808320000001</v>
      </c>
      <c r="Q237">
        <v>707.22614429999999</v>
      </c>
      <c r="R237">
        <v>4</v>
      </c>
      <c r="S237" s="80">
        <v>0.270274287</v>
      </c>
      <c r="T237">
        <v>43</v>
      </c>
      <c r="U237" s="80">
        <v>7.0102589999999996E-3</v>
      </c>
      <c r="V237" s="80" t="str">
        <f t="shared" si="3"/>
        <v/>
      </c>
    </row>
    <row r="238" spans="1:22" x14ac:dyDescent="0.35">
      <c r="A238">
        <v>2</v>
      </c>
      <c r="B238">
        <v>100</v>
      </c>
      <c r="C238">
        <v>1000</v>
      </c>
      <c r="D238" s="80">
        <v>0.6</v>
      </c>
      <c r="E238">
        <v>193.36764740000001</v>
      </c>
      <c r="F238">
        <v>3</v>
      </c>
      <c r="G238">
        <v>33290.840969999997</v>
      </c>
      <c r="H238">
        <v>7744.76422</v>
      </c>
      <c r="I238">
        <v>4000</v>
      </c>
      <c r="J238">
        <v>3744.76422</v>
      </c>
      <c r="K238" s="80">
        <v>0.51647795699999999</v>
      </c>
      <c r="L238">
        <v>19.36603289</v>
      </c>
      <c r="M238">
        <v>10135.039570000001</v>
      </c>
      <c r="N238">
        <v>10209.872069999999</v>
      </c>
      <c r="O238">
        <v>4022.788912</v>
      </c>
      <c r="P238">
        <v>465.72808320000001</v>
      </c>
      <c r="Q238">
        <v>712.64811269999996</v>
      </c>
      <c r="R238">
        <v>4</v>
      </c>
      <c r="S238" s="80">
        <v>0.38221197400000001</v>
      </c>
      <c r="T238">
        <v>84</v>
      </c>
      <c r="U238" s="80">
        <v>4.8700870000000004E-3</v>
      </c>
      <c r="V238" s="80">
        <f t="shared" si="3"/>
        <v>0.30370944937671923</v>
      </c>
    </row>
    <row r="239" spans="1:22" x14ac:dyDescent="0.35">
      <c r="A239">
        <v>2</v>
      </c>
      <c r="B239">
        <v>100</v>
      </c>
      <c r="C239">
        <v>1000</v>
      </c>
      <c r="D239" s="80">
        <v>0.8</v>
      </c>
      <c r="E239">
        <v>72.512867779999993</v>
      </c>
      <c r="F239">
        <v>3</v>
      </c>
      <c r="G239">
        <v>30822.659830000001</v>
      </c>
      <c r="H239">
        <v>6642.9253099999996</v>
      </c>
      <c r="I239">
        <v>5000</v>
      </c>
      <c r="J239">
        <v>1642.9253100000001</v>
      </c>
      <c r="K239" s="80">
        <v>0.752680448</v>
      </c>
      <c r="L239">
        <v>22.657017450000001</v>
      </c>
      <c r="M239">
        <v>9128.4970040000007</v>
      </c>
      <c r="N239">
        <v>9225.2874279999996</v>
      </c>
      <c r="O239">
        <v>4545.5869750000002</v>
      </c>
      <c r="P239">
        <v>465.72808320000001</v>
      </c>
      <c r="Q239">
        <v>814.63502759999994</v>
      </c>
      <c r="R239">
        <v>5</v>
      </c>
      <c r="S239" s="80">
        <v>0.34535352600000002</v>
      </c>
      <c r="T239">
        <v>97</v>
      </c>
      <c r="U239" s="80">
        <v>3.5109519999999999E-3</v>
      </c>
      <c r="V239" s="80">
        <f t="shared" si="3"/>
        <v>0.31176593095648264</v>
      </c>
    </row>
    <row r="240" spans="1:22" x14ac:dyDescent="0.35">
      <c r="A240" s="55">
        <v>2</v>
      </c>
      <c r="B240" s="55">
        <v>100</v>
      </c>
      <c r="C240" s="55">
        <v>1000</v>
      </c>
      <c r="D240" s="75">
        <v>1</v>
      </c>
      <c r="E240" s="76">
        <v>0</v>
      </c>
      <c r="F240" s="55">
        <v>1</v>
      </c>
      <c r="G240" s="77">
        <v>21461.759389999999</v>
      </c>
      <c r="H240" s="77">
        <v>4000</v>
      </c>
      <c r="I240" s="77">
        <v>4000</v>
      </c>
      <c r="J240" s="55">
        <v>0</v>
      </c>
      <c r="K240" s="75">
        <v>1</v>
      </c>
      <c r="L240" s="55"/>
      <c r="M240" s="77">
        <v>7097.8020310000002</v>
      </c>
      <c r="N240" s="77">
        <v>7160.7625770000004</v>
      </c>
      <c r="O240" s="77">
        <v>2027.3350840000001</v>
      </c>
      <c r="P240" s="77">
        <v>465.72808320000001</v>
      </c>
      <c r="Q240" s="77">
        <v>710.13161790000004</v>
      </c>
      <c r="R240" s="55">
        <v>4</v>
      </c>
      <c r="S240" s="75">
        <v>0.26806694399999997</v>
      </c>
      <c r="T240" s="55">
        <v>30</v>
      </c>
      <c r="U240" s="78">
        <v>3.0244949999999999E-3</v>
      </c>
      <c r="V240" s="75" t="str">
        <f t="shared" si="3"/>
        <v/>
      </c>
    </row>
    <row r="241" spans="1:22" x14ac:dyDescent="0.35">
      <c r="A241" s="55">
        <v>2</v>
      </c>
      <c r="B241" s="55">
        <v>100</v>
      </c>
      <c r="C241" s="55">
        <v>1000</v>
      </c>
      <c r="D241" s="75">
        <v>1</v>
      </c>
      <c r="E241" s="76">
        <v>0</v>
      </c>
      <c r="F241" s="55">
        <v>2</v>
      </c>
      <c r="G241" s="77">
        <v>21234.462619999998</v>
      </c>
      <c r="H241" s="77">
        <v>4000</v>
      </c>
      <c r="I241" s="77">
        <v>4000</v>
      </c>
      <c r="J241" s="55">
        <v>0</v>
      </c>
      <c r="K241" s="75">
        <v>1</v>
      </c>
      <c r="L241" s="55"/>
      <c r="M241" s="77">
        <v>7009.6672070000004</v>
      </c>
      <c r="N241" s="77">
        <v>7058.191761</v>
      </c>
      <c r="O241" s="77">
        <v>1986.698433</v>
      </c>
      <c r="P241" s="77">
        <v>465.72808320000001</v>
      </c>
      <c r="Q241" s="77">
        <v>714.17713179999998</v>
      </c>
      <c r="R241" s="55">
        <v>4</v>
      </c>
      <c r="S241" s="75">
        <v>0.26422715099999999</v>
      </c>
      <c r="T241" s="55">
        <v>43</v>
      </c>
      <c r="U241" s="78">
        <v>9.8328800000000004E-3</v>
      </c>
      <c r="V241" s="75" t="str">
        <f t="shared" si="3"/>
        <v/>
      </c>
    </row>
    <row r="242" spans="1:22" x14ac:dyDescent="0.35">
      <c r="A242" s="55">
        <v>2</v>
      </c>
      <c r="B242" s="55">
        <v>100</v>
      </c>
      <c r="C242" s="55">
        <v>1000</v>
      </c>
      <c r="D242" s="75">
        <v>1</v>
      </c>
      <c r="E242" s="76">
        <v>0</v>
      </c>
      <c r="F242" s="55">
        <v>3</v>
      </c>
      <c r="G242" s="77">
        <v>29257.109649999999</v>
      </c>
      <c r="H242" s="77">
        <v>6000</v>
      </c>
      <c r="I242" s="77">
        <v>6000</v>
      </c>
      <c r="J242" s="55">
        <v>0</v>
      </c>
      <c r="K242" s="75">
        <v>1</v>
      </c>
      <c r="L242" s="55"/>
      <c r="M242" s="77">
        <v>8397.8131109999995</v>
      </c>
      <c r="N242" s="77">
        <v>8520.0864469999997</v>
      </c>
      <c r="O242" s="77">
        <v>4987.977339</v>
      </c>
      <c r="P242" s="77">
        <v>465.72808320000001</v>
      </c>
      <c r="Q242" s="77">
        <v>885.50466670000003</v>
      </c>
      <c r="R242" s="55">
        <v>6</v>
      </c>
      <c r="S242" s="75">
        <v>0.31895395300000001</v>
      </c>
      <c r="T242" s="55">
        <v>67</v>
      </c>
      <c r="U242" s="78">
        <v>9.7306849999999993E-3</v>
      </c>
      <c r="V242" s="75">
        <f t="shared" si="3"/>
        <v>0.31476115982468866</v>
      </c>
    </row>
    <row r="243" spans="1:22" x14ac:dyDescent="0.35">
      <c r="A243">
        <v>2</v>
      </c>
      <c r="B243">
        <v>10</v>
      </c>
      <c r="C243">
        <v>2000</v>
      </c>
      <c r="D243" s="3">
        <v>0.4</v>
      </c>
      <c r="E243">
        <v>651.36744599999997</v>
      </c>
      <c r="F243">
        <v>2</v>
      </c>
      <c r="G243">
        <v>32522.59562</v>
      </c>
      <c r="H243">
        <v>10056.41598</v>
      </c>
      <c r="I243">
        <v>4000</v>
      </c>
      <c r="J243">
        <v>6056.4159840000002</v>
      </c>
      <c r="K243" s="3">
        <v>0.39775601999999999</v>
      </c>
      <c r="L243">
        <v>9.2980022590000004</v>
      </c>
      <c r="M243">
        <v>13437.40827</v>
      </c>
      <c r="N243">
        <v>6610.0123409999997</v>
      </c>
      <c r="O243">
        <v>1429.92787</v>
      </c>
      <c r="P243">
        <v>465.72808320000001</v>
      </c>
      <c r="Q243">
        <v>523.10307639999996</v>
      </c>
      <c r="R243">
        <v>2</v>
      </c>
      <c r="S243" s="3">
        <v>0.97301090999999995</v>
      </c>
      <c r="T243">
        <v>22</v>
      </c>
      <c r="U243" s="3">
        <v>6.7250999999999997E-4</v>
      </c>
      <c r="V243" s="3" t="str">
        <f t="shared" si="3"/>
        <v/>
      </c>
    </row>
    <row r="244" spans="1:22" x14ac:dyDescent="0.35">
      <c r="A244">
        <v>2</v>
      </c>
      <c r="B244">
        <v>10</v>
      </c>
      <c r="C244">
        <v>2000</v>
      </c>
      <c r="D244" s="3">
        <v>0.4</v>
      </c>
      <c r="E244">
        <v>651.36744599999997</v>
      </c>
      <c r="F244">
        <v>1</v>
      </c>
      <c r="G244">
        <v>33789.706409999999</v>
      </c>
      <c r="H244">
        <v>10518.49005</v>
      </c>
      <c r="I244">
        <v>4000</v>
      </c>
      <c r="J244">
        <v>6518.4900500000003</v>
      </c>
      <c r="K244" s="3">
        <v>0.38028271899999999</v>
      </c>
      <c r="L244">
        <v>10.007393049999999</v>
      </c>
      <c r="M244">
        <v>14251.575290000001</v>
      </c>
      <c r="N244">
        <v>6555.2032859999999</v>
      </c>
      <c r="O244">
        <v>1478.174706</v>
      </c>
      <c r="P244">
        <v>465.72808320000001</v>
      </c>
      <c r="Q244">
        <v>520.53498999999999</v>
      </c>
      <c r="R244">
        <v>2</v>
      </c>
      <c r="S244" s="3">
        <v>0.96494287499999998</v>
      </c>
      <c r="T244">
        <v>30</v>
      </c>
      <c r="U244" s="3">
        <v>5.4566850000000002E-3</v>
      </c>
      <c r="V244" s="3" t="str">
        <f t="shared" si="3"/>
        <v/>
      </c>
    </row>
    <row r="245" spans="1:22" x14ac:dyDescent="0.35">
      <c r="A245">
        <v>2</v>
      </c>
      <c r="B245">
        <v>10</v>
      </c>
      <c r="C245">
        <v>2000</v>
      </c>
      <c r="D245" s="3">
        <v>0.6</v>
      </c>
      <c r="E245">
        <v>289.4966427</v>
      </c>
      <c r="F245">
        <v>2</v>
      </c>
      <c r="G245">
        <v>28925.052469999999</v>
      </c>
      <c r="H245">
        <v>7468.8054110000003</v>
      </c>
      <c r="I245">
        <v>4000</v>
      </c>
      <c r="J245">
        <v>3468.8054109999998</v>
      </c>
      <c r="K245" s="3">
        <v>0.53556088000000002</v>
      </c>
      <c r="L245">
        <v>11.98219564</v>
      </c>
      <c r="M245">
        <v>12722.188679999999</v>
      </c>
      <c r="N245">
        <v>6317.303559</v>
      </c>
      <c r="O245">
        <v>1430.995617</v>
      </c>
      <c r="P245">
        <v>465.72808320000001</v>
      </c>
      <c r="Q245">
        <v>520.03112350000004</v>
      </c>
      <c r="R245">
        <v>2</v>
      </c>
      <c r="S245" s="3">
        <v>0.92992341999999995</v>
      </c>
      <c r="T245">
        <v>8</v>
      </c>
      <c r="U245" s="3">
        <v>5.9049369999999999E-3</v>
      </c>
      <c r="V245" s="3" t="str">
        <f t="shared" si="3"/>
        <v/>
      </c>
    </row>
    <row r="246" spans="1:22" x14ac:dyDescent="0.35">
      <c r="A246">
        <v>2</v>
      </c>
      <c r="B246">
        <v>10</v>
      </c>
      <c r="C246">
        <v>2000</v>
      </c>
      <c r="D246" s="3">
        <v>0.8</v>
      </c>
      <c r="E246">
        <v>108.561241</v>
      </c>
      <c r="F246">
        <v>2</v>
      </c>
      <c r="G246">
        <v>26781.378250000002</v>
      </c>
      <c r="H246">
        <v>5339.5548920000001</v>
      </c>
      <c r="I246">
        <v>4000</v>
      </c>
      <c r="J246">
        <v>1339.5548920000001</v>
      </c>
      <c r="K246" s="3">
        <v>0.74912611299999998</v>
      </c>
      <c r="L246">
        <v>12.3391634</v>
      </c>
      <c r="M246">
        <v>12685.945390000001</v>
      </c>
      <c r="N246">
        <v>6341.381848</v>
      </c>
      <c r="O246">
        <v>1429.259354</v>
      </c>
      <c r="P246">
        <v>465.72808320000001</v>
      </c>
      <c r="Q246">
        <v>519.50868749999995</v>
      </c>
      <c r="R246">
        <v>2</v>
      </c>
      <c r="S246" s="3">
        <v>0.93346780699999998</v>
      </c>
      <c r="T246">
        <v>16</v>
      </c>
      <c r="U246" s="3">
        <v>7.6073740000000001E-3</v>
      </c>
      <c r="V246" s="3" t="str">
        <f t="shared" si="3"/>
        <v/>
      </c>
    </row>
    <row r="247" spans="1:22" x14ac:dyDescent="0.35">
      <c r="A247">
        <v>2</v>
      </c>
      <c r="B247">
        <v>10</v>
      </c>
      <c r="C247">
        <v>2000</v>
      </c>
      <c r="D247" s="3">
        <v>0.8</v>
      </c>
      <c r="E247">
        <v>108.561241</v>
      </c>
      <c r="F247">
        <v>1</v>
      </c>
      <c r="G247">
        <v>27500.578409999998</v>
      </c>
      <c r="H247">
        <v>5364.6168369999996</v>
      </c>
      <c r="I247">
        <v>4000</v>
      </c>
      <c r="J247">
        <v>1364.616837</v>
      </c>
      <c r="K247" s="3">
        <v>0.74562641100000004</v>
      </c>
      <c r="L247">
        <v>12.570018770000001</v>
      </c>
      <c r="M247">
        <v>13312.555270000001</v>
      </c>
      <c r="N247">
        <v>6355.6831929999998</v>
      </c>
      <c r="O247">
        <v>1478.975375</v>
      </c>
      <c r="P247">
        <v>465.72808320000001</v>
      </c>
      <c r="Q247">
        <v>523.01965240000004</v>
      </c>
      <c r="R247">
        <v>2</v>
      </c>
      <c r="S247" s="3">
        <v>0.93557300200000004</v>
      </c>
      <c r="T247">
        <v>17</v>
      </c>
      <c r="U247" s="3">
        <v>8.8593149999999996E-3</v>
      </c>
      <c r="V247" s="3" t="str">
        <f t="shared" si="3"/>
        <v/>
      </c>
    </row>
    <row r="248" spans="1:22" x14ac:dyDescent="0.35">
      <c r="A248">
        <v>2</v>
      </c>
      <c r="B248">
        <v>10</v>
      </c>
      <c r="C248">
        <v>2000</v>
      </c>
      <c r="D248" s="3">
        <v>0.6</v>
      </c>
      <c r="E248">
        <v>289.4966427</v>
      </c>
      <c r="F248">
        <v>1</v>
      </c>
      <c r="G248">
        <v>29761.714800000002</v>
      </c>
      <c r="H248">
        <v>7638.9782310000001</v>
      </c>
      <c r="I248">
        <v>4000</v>
      </c>
      <c r="J248">
        <v>3638.9782310000001</v>
      </c>
      <c r="K248" s="3">
        <v>0.52363023900000005</v>
      </c>
      <c r="L248">
        <v>12.570018770000001</v>
      </c>
      <c r="M248">
        <v>13299.74937</v>
      </c>
      <c r="N248">
        <v>6355.6831929999998</v>
      </c>
      <c r="O248">
        <v>1478.100942</v>
      </c>
      <c r="P248">
        <v>465.72808320000001</v>
      </c>
      <c r="Q248">
        <v>523.47498189999999</v>
      </c>
      <c r="R248">
        <v>2</v>
      </c>
      <c r="S248" s="3">
        <v>0.93557300200000004</v>
      </c>
      <c r="T248">
        <v>18</v>
      </c>
      <c r="U248" s="3">
        <v>6.7290680000000004E-3</v>
      </c>
      <c r="V248" s="3" t="str">
        <f t="shared" si="3"/>
        <v/>
      </c>
    </row>
    <row r="249" spans="1:22" x14ac:dyDescent="0.35">
      <c r="A249">
        <v>2</v>
      </c>
      <c r="B249">
        <v>10</v>
      </c>
      <c r="C249">
        <v>2000</v>
      </c>
      <c r="D249" s="3">
        <v>0.4</v>
      </c>
      <c r="E249">
        <v>651.36744599999997</v>
      </c>
      <c r="F249">
        <v>3</v>
      </c>
      <c r="G249">
        <v>52624.195529999997</v>
      </c>
      <c r="H249">
        <v>20489.474839999999</v>
      </c>
      <c r="I249">
        <v>8000</v>
      </c>
      <c r="J249">
        <v>12489.474840000001</v>
      </c>
      <c r="K249" s="3">
        <v>0.39044436500000002</v>
      </c>
      <c r="L249">
        <v>19.174238630000001</v>
      </c>
      <c r="M249">
        <v>20249.994780000001</v>
      </c>
      <c r="N249">
        <v>6658.1321529999996</v>
      </c>
      <c r="O249">
        <v>4042.2368369999999</v>
      </c>
      <c r="P249">
        <v>465.72808320000001</v>
      </c>
      <c r="Q249">
        <v>718.628829</v>
      </c>
      <c r="R249">
        <v>4</v>
      </c>
      <c r="S249" s="3">
        <v>0.98009427100000002</v>
      </c>
      <c r="T249">
        <v>92</v>
      </c>
      <c r="U249" s="3">
        <v>4.5540579999999997E-3</v>
      </c>
      <c r="V249" s="3">
        <f t="shared" si="3"/>
        <v>0.20641881040123494</v>
      </c>
    </row>
    <row r="250" spans="1:22" x14ac:dyDescent="0.35">
      <c r="A250">
        <v>2</v>
      </c>
      <c r="B250">
        <v>10</v>
      </c>
      <c r="C250">
        <v>2000</v>
      </c>
      <c r="D250" s="3">
        <v>0.6</v>
      </c>
      <c r="E250">
        <v>289.4966427</v>
      </c>
      <c r="F250">
        <v>3</v>
      </c>
      <c r="G250">
        <v>44512.51612</v>
      </c>
      <c r="H250">
        <v>15199.960859999999</v>
      </c>
      <c r="I250">
        <v>8000</v>
      </c>
      <c r="J250">
        <v>7199.960865</v>
      </c>
      <c r="K250" s="3">
        <v>0.52631714500000004</v>
      </c>
      <c r="L250">
        <v>24.870619569999999</v>
      </c>
      <c r="M250">
        <v>17738.537629999999</v>
      </c>
      <c r="N250">
        <v>6363.547716</v>
      </c>
      <c r="O250">
        <v>4032.1940709999999</v>
      </c>
      <c r="P250">
        <v>465.72808320000001</v>
      </c>
      <c r="Q250">
        <v>712.54775400000005</v>
      </c>
      <c r="R250">
        <v>4</v>
      </c>
      <c r="S250" s="3">
        <v>0.93673068000000004</v>
      </c>
      <c r="T250">
        <v>16</v>
      </c>
      <c r="U250" s="3">
        <v>7.4999039999999999E-3</v>
      </c>
      <c r="V250" s="3">
        <f t="shared" si="3"/>
        <v>0.24152380186130495</v>
      </c>
    </row>
    <row r="251" spans="1:22" x14ac:dyDescent="0.35">
      <c r="A251">
        <v>2</v>
      </c>
      <c r="B251">
        <v>10</v>
      </c>
      <c r="C251">
        <v>2000</v>
      </c>
      <c r="D251" s="3">
        <v>0.8</v>
      </c>
      <c r="E251">
        <v>108.561241</v>
      </c>
      <c r="F251">
        <v>3</v>
      </c>
      <c r="G251">
        <v>40060.355779999998</v>
      </c>
      <c r="H251">
        <v>10777.196319999999</v>
      </c>
      <c r="I251">
        <v>8000</v>
      </c>
      <c r="J251">
        <v>2777.1963230000001</v>
      </c>
      <c r="K251" s="3">
        <v>0.74230808800000003</v>
      </c>
      <c r="L251">
        <v>25.581840239999998</v>
      </c>
      <c r="M251">
        <v>17745.022120000001</v>
      </c>
      <c r="N251">
        <v>6326.9984100000001</v>
      </c>
      <c r="O251">
        <v>4033.2201110000001</v>
      </c>
      <c r="P251">
        <v>465.72808320000001</v>
      </c>
      <c r="Q251">
        <v>712.1907301</v>
      </c>
      <c r="R251">
        <v>4</v>
      </c>
      <c r="S251" s="3">
        <v>0.93135052699999998</v>
      </c>
      <c r="T251">
        <v>18</v>
      </c>
      <c r="U251" s="3">
        <v>9.1845120000000006E-3</v>
      </c>
      <c r="V251" s="3">
        <f t="shared" si="3"/>
        <v>0.26199499345755528</v>
      </c>
    </row>
    <row r="252" spans="1:22" x14ac:dyDescent="0.35">
      <c r="A252" s="55">
        <v>2</v>
      </c>
      <c r="B252" s="55">
        <v>10</v>
      </c>
      <c r="C252" s="55">
        <v>2000</v>
      </c>
      <c r="D252" s="75">
        <v>1</v>
      </c>
      <c r="E252" s="76">
        <v>0</v>
      </c>
      <c r="F252" s="55">
        <v>1</v>
      </c>
      <c r="G252" s="77">
        <v>25855.402880000001</v>
      </c>
      <c r="H252" s="77">
        <v>6000</v>
      </c>
      <c r="I252" s="77">
        <v>6000</v>
      </c>
      <c r="J252" s="55">
        <v>0</v>
      </c>
      <c r="K252" s="75">
        <v>1</v>
      </c>
      <c r="L252" s="55"/>
      <c r="M252" s="77">
        <v>10916.961359999999</v>
      </c>
      <c r="N252" s="77">
        <v>6047.5180019999998</v>
      </c>
      <c r="O252" s="77">
        <v>1792.098849</v>
      </c>
      <c r="P252" s="77">
        <v>465.72808320000001</v>
      </c>
      <c r="Q252" s="77">
        <v>633.09658330000002</v>
      </c>
      <c r="R252" s="55">
        <v>3</v>
      </c>
      <c r="S252" s="75">
        <v>0.89021028899999999</v>
      </c>
      <c r="T252" s="55">
        <v>11</v>
      </c>
      <c r="U252" s="78">
        <v>8.6852790000000006E-3</v>
      </c>
      <c r="V252" s="75" t="str">
        <f t="shared" si="3"/>
        <v/>
      </c>
    </row>
    <row r="253" spans="1:22" x14ac:dyDescent="0.35">
      <c r="A253" s="55">
        <v>2</v>
      </c>
      <c r="B253" s="55">
        <v>10</v>
      </c>
      <c r="C253" s="55">
        <v>2000</v>
      </c>
      <c r="D253" s="75">
        <v>1</v>
      </c>
      <c r="E253" s="76">
        <v>0</v>
      </c>
      <c r="F253" s="55">
        <v>2</v>
      </c>
      <c r="G253" s="77">
        <v>25482.84348</v>
      </c>
      <c r="H253" s="77">
        <v>6000</v>
      </c>
      <c r="I253" s="77">
        <v>6000</v>
      </c>
      <c r="J253" s="55">
        <v>0</v>
      </c>
      <c r="K253" s="75">
        <v>1</v>
      </c>
      <c r="L253" s="55"/>
      <c r="M253" s="77">
        <v>10643.5825</v>
      </c>
      <c r="N253" s="77">
        <v>6003.9171850000002</v>
      </c>
      <c r="O253" s="77">
        <v>1739.937897</v>
      </c>
      <c r="P253" s="77">
        <v>465.72808320000001</v>
      </c>
      <c r="Q253" s="77">
        <v>629.67782050000005</v>
      </c>
      <c r="R253" s="55">
        <v>3</v>
      </c>
      <c r="S253" s="75">
        <v>0.88379213599999995</v>
      </c>
      <c r="T253" s="55">
        <v>17</v>
      </c>
      <c r="U253" s="78">
        <v>6.1849799999999996E-3</v>
      </c>
      <c r="V253" s="75" t="str">
        <f t="shared" si="3"/>
        <v/>
      </c>
    </row>
    <row r="254" spans="1:22" x14ac:dyDescent="0.35">
      <c r="A254" s="55">
        <v>2</v>
      </c>
      <c r="B254" s="55">
        <v>10</v>
      </c>
      <c r="C254" s="55">
        <v>2000</v>
      </c>
      <c r="D254" s="75">
        <v>1</v>
      </c>
      <c r="E254" s="76">
        <v>0</v>
      </c>
      <c r="F254" s="55">
        <v>3</v>
      </c>
      <c r="G254" s="77">
        <v>36920.166689999998</v>
      </c>
      <c r="H254" s="77">
        <v>10000</v>
      </c>
      <c r="I254" s="77">
        <v>10000</v>
      </c>
      <c r="J254" s="55">
        <v>0</v>
      </c>
      <c r="K254" s="75">
        <v>1</v>
      </c>
      <c r="L254" s="55"/>
      <c r="M254" s="77">
        <v>15049.322550000001</v>
      </c>
      <c r="N254" s="77">
        <v>6059.6328450000001</v>
      </c>
      <c r="O254" s="77">
        <v>4533.4237620000004</v>
      </c>
      <c r="P254" s="77">
        <v>465.72808320000001</v>
      </c>
      <c r="Q254" s="77">
        <v>812.05944939999995</v>
      </c>
      <c r="R254" s="55">
        <v>5</v>
      </c>
      <c r="S254" s="75">
        <v>0.89199362500000001</v>
      </c>
      <c r="T254" s="55">
        <v>39</v>
      </c>
      <c r="U254" s="78">
        <v>5.1971899999999998E-4</v>
      </c>
      <c r="V254" s="75">
        <f t="shared" si="3"/>
        <v>0.28084480270120399</v>
      </c>
    </row>
    <row r="255" spans="1:22" x14ac:dyDescent="0.35">
      <c r="A255">
        <v>2</v>
      </c>
      <c r="B255">
        <v>40</v>
      </c>
      <c r="C255">
        <v>2000</v>
      </c>
      <c r="D255" s="3">
        <v>0.4</v>
      </c>
      <c r="E255">
        <v>585.88666069999999</v>
      </c>
      <c r="F255">
        <v>2</v>
      </c>
      <c r="G255">
        <v>29027.536919999999</v>
      </c>
      <c r="H255">
        <v>8273.7490539999999</v>
      </c>
      <c r="I255">
        <v>4000</v>
      </c>
      <c r="J255">
        <v>4273.7490539999999</v>
      </c>
      <c r="K255" s="3">
        <v>0.48345677100000001</v>
      </c>
      <c r="L255">
        <v>7.2944979649999997</v>
      </c>
      <c r="M255">
        <v>9779.0588810000008</v>
      </c>
      <c r="N255">
        <v>8556.4604049999998</v>
      </c>
      <c r="O255">
        <v>1429.3221570000001</v>
      </c>
      <c r="P255">
        <v>465.72808320000001</v>
      </c>
      <c r="Q255">
        <v>523.21833990000005</v>
      </c>
      <c r="R255">
        <v>2</v>
      </c>
      <c r="S255" s="3">
        <v>0.77891733699999999</v>
      </c>
      <c r="T255">
        <v>38</v>
      </c>
      <c r="U255" s="3">
        <v>8.7581499999999995E-4</v>
      </c>
      <c r="V255" s="3" t="str">
        <f t="shared" si="3"/>
        <v/>
      </c>
    </row>
    <row r="256" spans="1:22" x14ac:dyDescent="0.35">
      <c r="A256">
        <v>2</v>
      </c>
      <c r="B256">
        <v>40</v>
      </c>
      <c r="C256">
        <v>2000</v>
      </c>
      <c r="D256" s="3">
        <v>0.4</v>
      </c>
      <c r="E256">
        <v>585.88666069999999</v>
      </c>
      <c r="F256">
        <v>1</v>
      </c>
      <c r="G256">
        <v>29981.309260000002</v>
      </c>
      <c r="H256">
        <v>8325.5959679999996</v>
      </c>
      <c r="I256">
        <v>4000</v>
      </c>
      <c r="J256">
        <v>4325.5959679999996</v>
      </c>
      <c r="K256" s="3">
        <v>0.48044608599999999</v>
      </c>
      <c r="L256">
        <v>7.3829910419999996</v>
      </c>
      <c r="M256">
        <v>10190.174300000001</v>
      </c>
      <c r="N256">
        <v>9001.3844640000007</v>
      </c>
      <c r="O256">
        <v>1478.2474299999999</v>
      </c>
      <c r="P256">
        <v>465.72808320000001</v>
      </c>
      <c r="Q256">
        <v>520.1790135</v>
      </c>
      <c r="R256">
        <v>2</v>
      </c>
      <c r="S256" s="3">
        <v>0.81941995700000003</v>
      </c>
      <c r="T256">
        <v>50</v>
      </c>
      <c r="U256" s="3">
        <v>9.6289989999999992E-3</v>
      </c>
      <c r="V256" s="3" t="str">
        <f t="shared" si="3"/>
        <v/>
      </c>
    </row>
    <row r="257" spans="1:22" x14ac:dyDescent="0.35">
      <c r="A257">
        <v>2</v>
      </c>
      <c r="B257">
        <v>40</v>
      </c>
      <c r="C257">
        <v>2000</v>
      </c>
      <c r="D257" s="3">
        <v>0.6</v>
      </c>
      <c r="E257">
        <v>260.39407139999997</v>
      </c>
      <c r="F257">
        <v>2</v>
      </c>
      <c r="G257">
        <v>26525.35686</v>
      </c>
      <c r="H257">
        <v>6620.5776239999996</v>
      </c>
      <c r="I257">
        <v>4000</v>
      </c>
      <c r="J257">
        <v>2620.577624</v>
      </c>
      <c r="K257" s="3">
        <v>0.60417688999999997</v>
      </c>
      <c r="L257">
        <v>10.06389128</v>
      </c>
      <c r="M257">
        <v>9326.5800670000008</v>
      </c>
      <c r="N257">
        <v>8159.380862</v>
      </c>
      <c r="O257">
        <v>1430.627097</v>
      </c>
      <c r="P257">
        <v>465.72808320000001</v>
      </c>
      <c r="Q257">
        <v>522.46312650000004</v>
      </c>
      <c r="R257">
        <v>2</v>
      </c>
      <c r="S257" s="3">
        <v>0.742770131</v>
      </c>
      <c r="T257">
        <v>11</v>
      </c>
      <c r="U257" s="3">
        <v>9.3275379999999998E-3</v>
      </c>
      <c r="V257" s="3" t="str">
        <f t="shared" si="3"/>
        <v/>
      </c>
    </row>
    <row r="258" spans="1:22" x14ac:dyDescent="0.35">
      <c r="A258">
        <v>2</v>
      </c>
      <c r="B258">
        <v>40</v>
      </c>
      <c r="C258">
        <v>2000</v>
      </c>
      <c r="D258" s="3">
        <v>0.6</v>
      </c>
      <c r="E258">
        <v>260.39407139999997</v>
      </c>
      <c r="F258">
        <v>1</v>
      </c>
      <c r="G258">
        <v>27144.930509999998</v>
      </c>
      <c r="H258">
        <v>6670.7604060000003</v>
      </c>
      <c r="I258">
        <v>4000</v>
      </c>
      <c r="J258">
        <v>2670.7604059999999</v>
      </c>
      <c r="K258" s="3">
        <v>0.59963179</v>
      </c>
      <c r="L258">
        <v>10.256609879999999</v>
      </c>
      <c r="M258">
        <v>9432.2813050000004</v>
      </c>
      <c r="N258">
        <v>8574.5855219999994</v>
      </c>
      <c r="O258">
        <v>1478.1006990000001</v>
      </c>
      <c r="P258">
        <v>465.72808320000001</v>
      </c>
      <c r="Q258">
        <v>523.47449080000001</v>
      </c>
      <c r="R258">
        <v>2</v>
      </c>
      <c r="S258" s="3">
        <v>0.78056731499999998</v>
      </c>
      <c r="T258">
        <v>21</v>
      </c>
      <c r="U258" s="3">
        <v>6.9222320000000004E-3</v>
      </c>
      <c r="V258" s="3" t="str">
        <f t="shared" si="3"/>
        <v/>
      </c>
    </row>
    <row r="259" spans="1:22" x14ac:dyDescent="0.35">
      <c r="A259">
        <v>2</v>
      </c>
      <c r="B259">
        <v>40</v>
      </c>
      <c r="C259">
        <v>2000</v>
      </c>
      <c r="D259" s="3">
        <v>0.8</v>
      </c>
      <c r="E259">
        <v>97.647776780000001</v>
      </c>
      <c r="F259">
        <v>2</v>
      </c>
      <c r="G259">
        <v>24897.7317</v>
      </c>
      <c r="H259">
        <v>5014.9153420000002</v>
      </c>
      <c r="I259">
        <v>4000</v>
      </c>
      <c r="J259">
        <v>1014.915342</v>
      </c>
      <c r="K259" s="3">
        <v>0.79762064300000002</v>
      </c>
      <c r="L259">
        <v>10.393634909999999</v>
      </c>
      <c r="M259">
        <v>9256.9757339999996</v>
      </c>
      <c r="N259">
        <v>8211.3442959999993</v>
      </c>
      <c r="O259">
        <v>1429.2594320000001</v>
      </c>
      <c r="P259">
        <v>465.72808320000001</v>
      </c>
      <c r="Q259">
        <v>519.50881100000004</v>
      </c>
      <c r="R259">
        <v>2</v>
      </c>
      <c r="S259" s="3">
        <v>0.74750050000000001</v>
      </c>
      <c r="T259">
        <v>19</v>
      </c>
      <c r="U259" s="3">
        <v>6.9804430000000002E-3</v>
      </c>
      <c r="V259" s="3" t="str">
        <f t="shared" ref="V259:V322" si="4">IF($F259&lt;&gt;3,"",(
SUMIFS($G:$G,$A:$A,$A259,$B:$B,$B259,$C:$C,$C259,$D:$D,$D259,$E:$E,$E259,$F:$F,1)
+
SUMIFS($G:$G,$A:$A,$A259,$B:$B,$B259,$C:$C,$C259,$D:$D,$D259,$E:$E,$E259,$F:$F,2)
-
$G259
)
/
(
SUMIFS($G:$G,$A:$A,$A259,$B:$B,$B259,$C:$C,$C259,$D:$D,$D259,$E:$E,$E259,$F:$F,1)
+
SUMIFS($G:$G,$A:$A,$A259,$B:$B,$B259,$C:$C,$C259,$D:$D,$D259,$E:$E,$E259,$F:$F,2)
))</f>
        <v/>
      </c>
    </row>
    <row r="260" spans="1:22" x14ac:dyDescent="0.35">
      <c r="A260">
        <v>2</v>
      </c>
      <c r="B260">
        <v>40</v>
      </c>
      <c r="C260">
        <v>2000</v>
      </c>
      <c r="D260" s="3">
        <v>0.8</v>
      </c>
      <c r="E260">
        <v>97.647776780000001</v>
      </c>
      <c r="F260">
        <v>1</v>
      </c>
      <c r="G260">
        <v>25394.461520000001</v>
      </c>
      <c r="H260">
        <v>5041.6607869999998</v>
      </c>
      <c r="I260">
        <v>4000</v>
      </c>
      <c r="J260">
        <v>1041.660787</v>
      </c>
      <c r="K260" s="3">
        <v>0.79338935499999996</v>
      </c>
      <c r="L260">
        <v>10.66753203</v>
      </c>
      <c r="M260">
        <v>9371.9860239999998</v>
      </c>
      <c r="N260">
        <v>8515.9210110000004</v>
      </c>
      <c r="O260">
        <v>1477.8690999999999</v>
      </c>
      <c r="P260">
        <v>465.72808320000001</v>
      </c>
      <c r="Q260">
        <v>521.29651590000003</v>
      </c>
      <c r="R260">
        <v>2</v>
      </c>
      <c r="S260" s="3">
        <v>0.77522692800000004</v>
      </c>
      <c r="T260">
        <v>25</v>
      </c>
      <c r="U260" s="3">
        <v>4.8904760000000004E-3</v>
      </c>
      <c r="V260" s="3" t="str">
        <f t="shared" si="4"/>
        <v/>
      </c>
    </row>
    <row r="261" spans="1:22" x14ac:dyDescent="0.35">
      <c r="A261">
        <v>2</v>
      </c>
      <c r="B261">
        <v>40</v>
      </c>
      <c r="C261">
        <v>2000</v>
      </c>
      <c r="D261" s="3">
        <v>0.4</v>
      </c>
      <c r="E261">
        <v>585.88666069999999</v>
      </c>
      <c r="F261">
        <v>3</v>
      </c>
      <c r="G261">
        <v>43081.279849999999</v>
      </c>
      <c r="H261">
        <v>11492.77124</v>
      </c>
      <c r="I261">
        <v>4000</v>
      </c>
      <c r="J261">
        <v>7492.7712359999996</v>
      </c>
      <c r="K261" s="3">
        <v>0.34804486400000001</v>
      </c>
      <c r="L261">
        <v>12.78877254</v>
      </c>
      <c r="M261">
        <v>17282.2647</v>
      </c>
      <c r="N261">
        <v>10409.72474</v>
      </c>
      <c r="O261">
        <v>2909.1946039999998</v>
      </c>
      <c r="P261">
        <v>465.72808320000001</v>
      </c>
      <c r="Q261">
        <v>521.59648800000002</v>
      </c>
      <c r="R261">
        <v>2</v>
      </c>
      <c r="S261" s="3">
        <v>0.94762491599999998</v>
      </c>
      <c r="T261">
        <v>94</v>
      </c>
      <c r="U261" s="3">
        <v>6.2980670000000001E-3</v>
      </c>
      <c r="V261" s="3">
        <f t="shared" si="4"/>
        <v>0.26991828108983373</v>
      </c>
    </row>
    <row r="262" spans="1:22" x14ac:dyDescent="0.35">
      <c r="A262">
        <v>2</v>
      </c>
      <c r="B262">
        <v>40</v>
      </c>
      <c r="C262">
        <v>2000</v>
      </c>
      <c r="D262" s="3">
        <v>0.8</v>
      </c>
      <c r="E262">
        <v>97.647776780000001</v>
      </c>
      <c r="F262">
        <v>3</v>
      </c>
      <c r="G262">
        <v>35589.773999999998</v>
      </c>
      <c r="H262">
        <v>7785.3007180000004</v>
      </c>
      <c r="I262">
        <v>6000</v>
      </c>
      <c r="J262">
        <v>1785.300718</v>
      </c>
      <c r="K262" s="3">
        <v>0.77068314000000004</v>
      </c>
      <c r="L262">
        <v>18.283065690000001</v>
      </c>
      <c r="M262">
        <v>13549.00929</v>
      </c>
      <c r="N262">
        <v>9650.0763060000008</v>
      </c>
      <c r="O262">
        <v>3513.8018489999999</v>
      </c>
      <c r="P262">
        <v>465.72808320000001</v>
      </c>
      <c r="Q262">
        <v>625.85775209999997</v>
      </c>
      <c r="R262">
        <v>3</v>
      </c>
      <c r="S262" s="3">
        <v>0.87847209999999998</v>
      </c>
      <c r="T262">
        <v>82</v>
      </c>
      <c r="U262" s="3">
        <v>2.7143850000000001E-3</v>
      </c>
      <c r="V262" s="3">
        <f t="shared" si="4"/>
        <v>0.29233998914474074</v>
      </c>
    </row>
    <row r="263" spans="1:22" x14ac:dyDescent="0.35">
      <c r="A263">
        <v>2</v>
      </c>
      <c r="B263">
        <v>40</v>
      </c>
      <c r="C263">
        <v>2000</v>
      </c>
      <c r="D263" s="3">
        <v>0.6</v>
      </c>
      <c r="E263">
        <v>260.39407139999997</v>
      </c>
      <c r="F263">
        <v>3</v>
      </c>
      <c r="G263">
        <v>38636.254480000003</v>
      </c>
      <c r="H263">
        <v>10843.233490000001</v>
      </c>
      <c r="I263">
        <v>6000</v>
      </c>
      <c r="J263">
        <v>4843.2334870000004</v>
      </c>
      <c r="K263" s="3">
        <v>0.55334047799999997</v>
      </c>
      <c r="L263">
        <v>18.599630399999999</v>
      </c>
      <c r="M263">
        <v>13636.04703</v>
      </c>
      <c r="N263">
        <v>9532.190987</v>
      </c>
      <c r="O263">
        <v>3526.6968969999998</v>
      </c>
      <c r="P263">
        <v>465.72808320000001</v>
      </c>
      <c r="Q263">
        <v>632.35799239999994</v>
      </c>
      <c r="R263">
        <v>3</v>
      </c>
      <c r="S263" s="3">
        <v>0.86774068599999998</v>
      </c>
      <c r="T263">
        <v>59</v>
      </c>
      <c r="U263" s="3">
        <v>8.8081389999999996E-3</v>
      </c>
      <c r="V263" s="3">
        <f t="shared" si="4"/>
        <v>0.28011836020843717</v>
      </c>
    </row>
    <row r="264" spans="1:22" x14ac:dyDescent="0.35">
      <c r="A264" s="55">
        <v>2</v>
      </c>
      <c r="B264" s="55">
        <v>40</v>
      </c>
      <c r="C264" s="55">
        <v>2000</v>
      </c>
      <c r="D264" s="75">
        <v>1</v>
      </c>
      <c r="E264" s="76">
        <v>0</v>
      </c>
      <c r="F264" s="55">
        <v>1</v>
      </c>
      <c r="G264" s="77">
        <v>24384.176439999999</v>
      </c>
      <c r="H264" s="77">
        <v>4000</v>
      </c>
      <c r="I264" s="77">
        <v>4000</v>
      </c>
      <c r="J264" s="55">
        <v>0</v>
      </c>
      <c r="K264" s="75">
        <v>1</v>
      </c>
      <c r="L264" s="55"/>
      <c r="M264" s="77">
        <v>9387.5037680000005</v>
      </c>
      <c r="N264" s="77">
        <v>8528.5862120000002</v>
      </c>
      <c r="O264" s="77">
        <v>1479.386559</v>
      </c>
      <c r="P264" s="77">
        <v>465.72808320000001</v>
      </c>
      <c r="Q264" s="77">
        <v>522.97181639999997</v>
      </c>
      <c r="R264" s="55">
        <v>2</v>
      </c>
      <c r="S264" s="75">
        <v>0.77637987500000005</v>
      </c>
      <c r="T264" s="55">
        <v>12</v>
      </c>
      <c r="U264" s="78">
        <v>9.6855829999999993E-3</v>
      </c>
      <c r="V264" s="75" t="str">
        <f t="shared" si="4"/>
        <v/>
      </c>
    </row>
    <row r="265" spans="1:22" x14ac:dyDescent="0.35">
      <c r="A265" s="55">
        <v>2</v>
      </c>
      <c r="B265" s="55">
        <v>40</v>
      </c>
      <c r="C265" s="55">
        <v>2000</v>
      </c>
      <c r="D265" s="75">
        <v>1</v>
      </c>
      <c r="E265" s="76">
        <v>0</v>
      </c>
      <c r="F265" s="55">
        <v>2</v>
      </c>
      <c r="G265" s="77">
        <v>23914.438139999998</v>
      </c>
      <c r="H265" s="77">
        <v>4000</v>
      </c>
      <c r="I265" s="77">
        <v>4000</v>
      </c>
      <c r="J265" s="55">
        <v>0</v>
      </c>
      <c r="K265" s="75">
        <v>1</v>
      </c>
      <c r="L265" s="55"/>
      <c r="M265" s="77">
        <v>9325.5957560000006</v>
      </c>
      <c r="N265" s="77">
        <v>8170.4699819999996</v>
      </c>
      <c r="O265" s="77">
        <v>1430.443544</v>
      </c>
      <c r="P265" s="77">
        <v>465.72808320000001</v>
      </c>
      <c r="Q265" s="77">
        <v>522.20077149999997</v>
      </c>
      <c r="R265" s="55">
        <v>2</v>
      </c>
      <c r="S265" s="75">
        <v>0.74377960300000001</v>
      </c>
      <c r="T265" s="55">
        <v>10</v>
      </c>
      <c r="U265" s="78">
        <v>7.4331680000000004E-3</v>
      </c>
      <c r="V265" s="75" t="str">
        <f t="shared" si="4"/>
        <v/>
      </c>
    </row>
    <row r="266" spans="1:22" x14ac:dyDescent="0.35">
      <c r="A266" s="55">
        <v>2</v>
      </c>
      <c r="B266" s="55">
        <v>40</v>
      </c>
      <c r="C266" s="55">
        <v>2000</v>
      </c>
      <c r="D266" s="75">
        <v>1</v>
      </c>
      <c r="E266" s="76">
        <v>0</v>
      </c>
      <c r="F266" s="55">
        <v>3</v>
      </c>
      <c r="G266" s="77">
        <v>33837.627569999997</v>
      </c>
      <c r="H266" s="77">
        <v>6000</v>
      </c>
      <c r="I266" s="77">
        <v>6000</v>
      </c>
      <c r="J266" s="55">
        <v>0</v>
      </c>
      <c r="K266" s="75">
        <v>1</v>
      </c>
      <c r="L266" s="55"/>
      <c r="M266" s="77">
        <v>13655.89378</v>
      </c>
      <c r="N266" s="77">
        <v>9550.3618029999998</v>
      </c>
      <c r="O266" s="77">
        <v>3533.2702859999999</v>
      </c>
      <c r="P266" s="77">
        <v>465.72808320000001</v>
      </c>
      <c r="Q266" s="77">
        <v>632.37361550000003</v>
      </c>
      <c r="R266" s="55">
        <v>3</v>
      </c>
      <c r="S266" s="75">
        <v>0.86939482300000004</v>
      </c>
      <c r="T266" s="55">
        <v>33</v>
      </c>
      <c r="U266" s="78">
        <v>8.1065319999999996E-3</v>
      </c>
      <c r="V266" s="75">
        <f t="shared" si="4"/>
        <v>0.2994079050869537</v>
      </c>
    </row>
    <row r="267" spans="1:22" x14ac:dyDescent="0.35">
      <c r="A267">
        <v>2</v>
      </c>
      <c r="B267">
        <v>70</v>
      </c>
      <c r="C267">
        <v>2000</v>
      </c>
      <c r="D267" s="80">
        <v>0.4</v>
      </c>
      <c r="E267">
        <v>584.11765590000005</v>
      </c>
      <c r="F267">
        <v>2</v>
      </c>
      <c r="G267">
        <v>28860.047279999999</v>
      </c>
      <c r="H267">
        <v>6209.9889139999996</v>
      </c>
      <c r="I267">
        <v>2000</v>
      </c>
      <c r="J267">
        <v>4209.9889139999996</v>
      </c>
      <c r="K267" s="80">
        <v>0.322061767</v>
      </c>
      <c r="L267">
        <v>7.207433076</v>
      </c>
      <c r="M267">
        <v>10684.493049999999</v>
      </c>
      <c r="N267">
        <v>10117.622240000001</v>
      </c>
      <c r="O267">
        <v>1011.929357</v>
      </c>
      <c r="P267">
        <v>465.72808320000001</v>
      </c>
      <c r="Q267">
        <v>370.28563739999998</v>
      </c>
      <c r="R267">
        <v>1</v>
      </c>
      <c r="S267" s="80">
        <v>0.694346507</v>
      </c>
      <c r="T267">
        <v>47</v>
      </c>
      <c r="U267" s="80">
        <v>8.8696060000000004E-3</v>
      </c>
      <c r="V267" s="80" t="str">
        <f t="shared" si="4"/>
        <v/>
      </c>
    </row>
    <row r="268" spans="1:22" x14ac:dyDescent="0.35">
      <c r="A268">
        <v>2</v>
      </c>
      <c r="B268">
        <v>70</v>
      </c>
      <c r="C268">
        <v>2000</v>
      </c>
      <c r="D268" s="80">
        <v>0.4</v>
      </c>
      <c r="E268">
        <v>584.11765590000005</v>
      </c>
      <c r="F268">
        <v>1</v>
      </c>
      <c r="G268">
        <v>29612.904119999999</v>
      </c>
      <c r="H268">
        <v>6395.8682680000002</v>
      </c>
      <c r="I268">
        <v>2000.0045749999999</v>
      </c>
      <c r="J268">
        <v>4395.8636930000002</v>
      </c>
      <c r="K268" s="80">
        <v>0.31270259</v>
      </c>
      <c r="L268">
        <v>7.5256476980000002</v>
      </c>
      <c r="M268">
        <v>10746.433010000001</v>
      </c>
      <c r="N268">
        <v>10588.403329999999</v>
      </c>
      <c r="O268">
        <v>1046.184587</v>
      </c>
      <c r="P268">
        <v>465.72808329999998</v>
      </c>
      <c r="Q268">
        <v>370.28684700000002</v>
      </c>
      <c r="R268">
        <v>1</v>
      </c>
      <c r="S268" s="80">
        <v>0.72665506400000002</v>
      </c>
      <c r="T268">
        <v>48</v>
      </c>
      <c r="U268" s="80">
        <v>9.8402369999999999E-3</v>
      </c>
      <c r="V268" s="80" t="str">
        <f t="shared" si="4"/>
        <v/>
      </c>
    </row>
    <row r="269" spans="1:22" x14ac:dyDescent="0.35">
      <c r="A269">
        <v>2</v>
      </c>
      <c r="B269">
        <v>70</v>
      </c>
      <c r="C269">
        <v>2000</v>
      </c>
      <c r="D269" s="80">
        <v>0.8</v>
      </c>
      <c r="E269">
        <v>97.352942659999997</v>
      </c>
      <c r="F269">
        <v>2</v>
      </c>
      <c r="G269">
        <v>24657.700860000001</v>
      </c>
      <c r="H269">
        <v>4957.512428</v>
      </c>
      <c r="I269">
        <v>4000</v>
      </c>
      <c r="J269">
        <v>957.51242779999995</v>
      </c>
      <c r="K269" s="80">
        <v>0.80685627299999996</v>
      </c>
      <c r="L269">
        <v>9.8354749399999992</v>
      </c>
      <c r="M269">
        <v>8752.1758790000004</v>
      </c>
      <c r="N269">
        <v>8530.7410230000005</v>
      </c>
      <c r="O269">
        <v>1431.0815909999999</v>
      </c>
      <c r="P269">
        <v>465.72808320000001</v>
      </c>
      <c r="Q269">
        <v>520.46185379999997</v>
      </c>
      <c r="R269">
        <v>2</v>
      </c>
      <c r="S269" s="80">
        <v>0.58544291299999995</v>
      </c>
      <c r="T269">
        <v>28</v>
      </c>
      <c r="U269" s="80">
        <v>9.9122489999999997E-3</v>
      </c>
      <c r="V269" s="80" t="str">
        <f t="shared" si="4"/>
        <v/>
      </c>
    </row>
    <row r="270" spans="1:22" x14ac:dyDescent="0.35">
      <c r="A270">
        <v>2</v>
      </c>
      <c r="B270">
        <v>70</v>
      </c>
      <c r="C270">
        <v>2000</v>
      </c>
      <c r="D270" s="80">
        <v>0.6</v>
      </c>
      <c r="E270">
        <v>259.60784710000001</v>
      </c>
      <c r="F270">
        <v>1</v>
      </c>
      <c r="G270">
        <v>26986.857660000001</v>
      </c>
      <c r="H270">
        <v>6607.3869160000004</v>
      </c>
      <c r="I270">
        <v>4000</v>
      </c>
      <c r="J270">
        <v>2607.3869159999999</v>
      </c>
      <c r="K270" s="80">
        <v>0.60538304300000001</v>
      </c>
      <c r="L270">
        <v>10.043559719999999</v>
      </c>
      <c r="M270">
        <v>8954.1794640000007</v>
      </c>
      <c r="N270">
        <v>8957.9859240000005</v>
      </c>
      <c r="O270">
        <v>1478.101371</v>
      </c>
      <c r="P270">
        <v>465.72808320000001</v>
      </c>
      <c r="Q270">
        <v>523.47590660000003</v>
      </c>
      <c r="R270">
        <v>2</v>
      </c>
      <c r="S270" s="80">
        <v>0.61476363599999995</v>
      </c>
      <c r="T270">
        <v>18</v>
      </c>
      <c r="U270" s="80">
        <v>8.6740740000000004E-3</v>
      </c>
      <c r="V270" s="80" t="str">
        <f t="shared" si="4"/>
        <v/>
      </c>
    </row>
    <row r="271" spans="1:22" x14ac:dyDescent="0.35">
      <c r="A271">
        <v>2</v>
      </c>
      <c r="B271">
        <v>70</v>
      </c>
      <c r="C271">
        <v>2000</v>
      </c>
      <c r="D271" s="80">
        <v>0.8</v>
      </c>
      <c r="E271">
        <v>97.352942659999997</v>
      </c>
      <c r="F271">
        <v>1</v>
      </c>
      <c r="G271">
        <v>25284.317360000001</v>
      </c>
      <c r="H271">
        <v>5009.7224699999997</v>
      </c>
      <c r="I271">
        <v>4000</v>
      </c>
      <c r="J271">
        <v>1009.72247</v>
      </c>
      <c r="K271" s="80">
        <v>0.79844742400000002</v>
      </c>
      <c r="L271">
        <v>10.37177144</v>
      </c>
      <c r="M271">
        <v>8908.3973010000009</v>
      </c>
      <c r="N271">
        <v>8906.250505</v>
      </c>
      <c r="O271">
        <v>1474.7201709999999</v>
      </c>
      <c r="P271">
        <v>465.72808320000001</v>
      </c>
      <c r="Q271">
        <v>519.49883179999995</v>
      </c>
      <c r="R271">
        <v>2</v>
      </c>
      <c r="S271" s="80">
        <v>0.61121316699999995</v>
      </c>
      <c r="T271">
        <v>24</v>
      </c>
      <c r="U271" s="80">
        <v>9.7923249999999993E-3</v>
      </c>
      <c r="V271" s="80" t="str">
        <f t="shared" si="4"/>
        <v/>
      </c>
    </row>
    <row r="272" spans="1:22" x14ac:dyDescent="0.35">
      <c r="A272">
        <v>2</v>
      </c>
      <c r="B272">
        <v>70</v>
      </c>
      <c r="C272">
        <v>2000</v>
      </c>
      <c r="D272" s="80">
        <v>0.6</v>
      </c>
      <c r="E272">
        <v>259.60784710000001</v>
      </c>
      <c r="F272">
        <v>2</v>
      </c>
      <c r="G272">
        <v>26382.98258</v>
      </c>
      <c r="H272">
        <v>6703.6699269999999</v>
      </c>
      <c r="I272">
        <v>4000</v>
      </c>
      <c r="J272">
        <v>2703.6699269999999</v>
      </c>
      <c r="K272" s="80">
        <v>0.59668808900000003</v>
      </c>
      <c r="L272">
        <v>10.41443838</v>
      </c>
      <c r="M272">
        <v>8745.0355550000004</v>
      </c>
      <c r="N272">
        <v>8522.7602179999994</v>
      </c>
      <c r="O272">
        <v>1428.8877520000001</v>
      </c>
      <c r="P272">
        <v>465.72808320000001</v>
      </c>
      <c r="Q272">
        <v>516.90104550000001</v>
      </c>
      <c r="R272">
        <v>2</v>
      </c>
      <c r="S272" s="80">
        <v>0.58489521</v>
      </c>
      <c r="T272">
        <v>13</v>
      </c>
      <c r="U272" s="80">
        <v>8.2293560000000002E-3</v>
      </c>
      <c r="V272" s="80" t="str">
        <f t="shared" si="4"/>
        <v/>
      </c>
    </row>
    <row r="273" spans="1:22" x14ac:dyDescent="0.35">
      <c r="A273">
        <v>2</v>
      </c>
      <c r="B273">
        <v>70</v>
      </c>
      <c r="C273">
        <v>2000</v>
      </c>
      <c r="D273" s="80">
        <v>0.4</v>
      </c>
      <c r="E273">
        <v>584.11765590000005</v>
      </c>
      <c r="F273">
        <v>3</v>
      </c>
      <c r="G273">
        <v>40796.553639999998</v>
      </c>
      <c r="H273">
        <v>10167.56187</v>
      </c>
      <c r="I273">
        <v>4000</v>
      </c>
      <c r="J273">
        <v>6167.5618729999997</v>
      </c>
      <c r="K273" s="80">
        <v>0.39340798199999999</v>
      </c>
      <c r="L273">
        <v>10.558766390000001</v>
      </c>
      <c r="M273">
        <v>14232.476189999999</v>
      </c>
      <c r="N273">
        <v>12498.02663</v>
      </c>
      <c r="O273">
        <v>2910.350383</v>
      </c>
      <c r="P273">
        <v>465.72808320000001</v>
      </c>
      <c r="Q273">
        <v>522.41048880000005</v>
      </c>
      <c r="R273">
        <v>2</v>
      </c>
      <c r="S273" s="80">
        <v>0.85770756500000001</v>
      </c>
      <c r="T273">
        <v>80</v>
      </c>
      <c r="U273" s="80">
        <v>1.8368830000000001E-3</v>
      </c>
      <c r="V273" s="80">
        <f t="shared" si="4"/>
        <v>0.30230041988268785</v>
      </c>
    </row>
    <row r="274" spans="1:22" x14ac:dyDescent="0.35">
      <c r="A274">
        <v>2</v>
      </c>
      <c r="B274">
        <v>70</v>
      </c>
      <c r="C274">
        <v>2000</v>
      </c>
      <c r="D274" s="80">
        <v>0.6</v>
      </c>
      <c r="E274">
        <v>259.60784710000001</v>
      </c>
      <c r="F274">
        <v>3</v>
      </c>
      <c r="G274">
        <v>36960.599690000003</v>
      </c>
      <c r="H274">
        <v>7771.7540600000002</v>
      </c>
      <c r="I274">
        <v>4000</v>
      </c>
      <c r="J274">
        <v>3771.7540600000002</v>
      </c>
      <c r="K274" s="80">
        <v>0.51468432600000003</v>
      </c>
      <c r="L274">
        <v>14.528659680000001</v>
      </c>
      <c r="M274">
        <v>13400.571819999999</v>
      </c>
      <c r="N274">
        <v>11893.89516</v>
      </c>
      <c r="O274">
        <v>2908.574791</v>
      </c>
      <c r="P274">
        <v>465.72808320000001</v>
      </c>
      <c r="Q274">
        <v>520.0757787</v>
      </c>
      <c r="R274">
        <v>2</v>
      </c>
      <c r="S274" s="80">
        <v>0.81624756899999995</v>
      </c>
      <c r="T274">
        <v>15</v>
      </c>
      <c r="U274" s="80">
        <v>6.3591500000000003E-4</v>
      </c>
      <c r="V274" s="80">
        <f t="shared" si="4"/>
        <v>0.30746280064187803</v>
      </c>
    </row>
    <row r="275" spans="1:22" x14ac:dyDescent="0.35">
      <c r="A275">
        <v>2</v>
      </c>
      <c r="B275">
        <v>70</v>
      </c>
      <c r="C275">
        <v>2000</v>
      </c>
      <c r="D275" s="80">
        <v>0.8</v>
      </c>
      <c r="E275">
        <v>97.352942659999997</v>
      </c>
      <c r="F275">
        <v>3</v>
      </c>
      <c r="G275">
        <v>34726.57015</v>
      </c>
      <c r="H275">
        <v>5449.0376569999999</v>
      </c>
      <c r="I275">
        <v>4000</v>
      </c>
      <c r="J275">
        <v>1449.0376570000001</v>
      </c>
      <c r="K275" s="80">
        <v>0.73407457499999995</v>
      </c>
      <c r="L275">
        <v>14.8843745</v>
      </c>
      <c r="M275">
        <v>13520.899509999999</v>
      </c>
      <c r="N275">
        <v>11874.894130000001</v>
      </c>
      <c r="O275">
        <v>2899.1150550000002</v>
      </c>
      <c r="P275">
        <v>465.72808320000001</v>
      </c>
      <c r="Q275">
        <v>516.89571780000006</v>
      </c>
      <c r="R275">
        <v>2</v>
      </c>
      <c r="S275" s="80">
        <v>0.81494357699999997</v>
      </c>
      <c r="T275">
        <v>40</v>
      </c>
      <c r="U275" s="80">
        <v>7.6564010000000002E-3</v>
      </c>
      <c r="V275" s="80">
        <f t="shared" si="4"/>
        <v>0.30466225860105017</v>
      </c>
    </row>
    <row r="276" spans="1:22" x14ac:dyDescent="0.35">
      <c r="A276" s="55">
        <v>2</v>
      </c>
      <c r="B276" s="55">
        <v>70</v>
      </c>
      <c r="C276" s="55">
        <v>2000</v>
      </c>
      <c r="D276" s="75">
        <v>1</v>
      </c>
      <c r="E276" s="76">
        <v>0</v>
      </c>
      <c r="F276" s="55">
        <v>1</v>
      </c>
      <c r="G276" s="77">
        <v>24250.328699999998</v>
      </c>
      <c r="H276" s="77">
        <v>4000</v>
      </c>
      <c r="I276" s="77">
        <v>4000</v>
      </c>
      <c r="J276" s="55">
        <v>0</v>
      </c>
      <c r="K276" s="75">
        <v>1</v>
      </c>
      <c r="L276" s="55"/>
      <c r="M276" s="77">
        <v>8897.6446410000008</v>
      </c>
      <c r="N276" s="77">
        <v>8895.4978460000002</v>
      </c>
      <c r="O276" s="77">
        <v>1472.5562729999999</v>
      </c>
      <c r="P276" s="77">
        <v>465.72808320000001</v>
      </c>
      <c r="Q276" s="77">
        <v>518.90185289999999</v>
      </c>
      <c r="R276" s="55">
        <v>2</v>
      </c>
      <c r="S276" s="75">
        <v>0.610475239</v>
      </c>
      <c r="T276" s="55">
        <v>13</v>
      </c>
      <c r="U276" s="78">
        <v>9.1913389999999998E-3</v>
      </c>
      <c r="V276" s="75" t="str">
        <f t="shared" si="4"/>
        <v/>
      </c>
    </row>
    <row r="277" spans="1:22" x14ac:dyDescent="0.35">
      <c r="A277" s="55">
        <v>2</v>
      </c>
      <c r="B277" s="55">
        <v>70</v>
      </c>
      <c r="C277" s="55">
        <v>2000</v>
      </c>
      <c r="D277" s="75">
        <v>1</v>
      </c>
      <c r="E277" s="76">
        <v>0</v>
      </c>
      <c r="F277" s="55">
        <v>2</v>
      </c>
      <c r="G277" s="77">
        <v>23732.0399</v>
      </c>
      <c r="H277" s="77">
        <v>4000</v>
      </c>
      <c r="I277" s="77">
        <v>4000</v>
      </c>
      <c r="J277" s="55">
        <v>0</v>
      </c>
      <c r="K277" s="75">
        <v>1</v>
      </c>
      <c r="L277" s="55"/>
      <c r="M277" s="77">
        <v>8736.7181830000009</v>
      </c>
      <c r="N277" s="77">
        <v>8580.8261359999997</v>
      </c>
      <c r="O277" s="77">
        <v>1429.2591440000001</v>
      </c>
      <c r="P277" s="77">
        <v>465.72808320000001</v>
      </c>
      <c r="Q277" s="77">
        <v>519.50835329999995</v>
      </c>
      <c r="R277" s="55">
        <v>2</v>
      </c>
      <c r="S277" s="75">
        <v>0.58888012599999995</v>
      </c>
      <c r="T277" s="55">
        <v>11</v>
      </c>
      <c r="U277" s="78">
        <v>9.3657180000000003E-3</v>
      </c>
      <c r="V277" s="75" t="str">
        <f t="shared" si="4"/>
        <v/>
      </c>
    </row>
    <row r="278" spans="1:22" x14ac:dyDescent="0.35">
      <c r="A278" s="55">
        <v>2</v>
      </c>
      <c r="B278" s="55">
        <v>70</v>
      </c>
      <c r="C278" s="55">
        <v>2000</v>
      </c>
      <c r="D278" s="75">
        <v>1</v>
      </c>
      <c r="E278" s="76">
        <v>0</v>
      </c>
      <c r="F278" s="55">
        <v>3</v>
      </c>
      <c r="G278" s="77">
        <v>33098.858740000003</v>
      </c>
      <c r="H278" s="77">
        <v>6000</v>
      </c>
      <c r="I278" s="77">
        <v>6000</v>
      </c>
      <c r="J278" s="55">
        <v>0</v>
      </c>
      <c r="K278" s="75">
        <v>1</v>
      </c>
      <c r="L278" s="55"/>
      <c r="M278" s="77">
        <v>11594.472019999999</v>
      </c>
      <c r="N278" s="77">
        <v>10883.76195</v>
      </c>
      <c r="O278" s="77">
        <v>3525.2188000000001</v>
      </c>
      <c r="P278" s="77">
        <v>465.72808320000001</v>
      </c>
      <c r="Q278" s="77">
        <v>629.67788310000003</v>
      </c>
      <c r="R278" s="55">
        <v>3</v>
      </c>
      <c r="S278" s="75">
        <v>0.74692471400000005</v>
      </c>
      <c r="T278" s="55">
        <v>164</v>
      </c>
      <c r="U278" s="78">
        <v>8.3953329999999996E-3</v>
      </c>
      <c r="V278" s="75">
        <f t="shared" si="4"/>
        <v>0.31018706025279458</v>
      </c>
    </row>
    <row r="279" spans="1:22" x14ac:dyDescent="0.35">
      <c r="A279">
        <v>2</v>
      </c>
      <c r="B279">
        <v>100</v>
      </c>
      <c r="C279">
        <v>2000</v>
      </c>
      <c r="D279" s="80">
        <v>0.4</v>
      </c>
      <c r="E279">
        <v>581.73642459999996</v>
      </c>
      <c r="F279">
        <v>2</v>
      </c>
      <c r="G279">
        <v>28731.267690000001</v>
      </c>
      <c r="H279">
        <v>6133.8335850000003</v>
      </c>
      <c r="I279">
        <v>2000</v>
      </c>
      <c r="J279">
        <v>4133.8335850000003</v>
      </c>
      <c r="K279" s="80">
        <v>0.32606036199999999</v>
      </c>
      <c r="L279">
        <v>7.1060250150000002</v>
      </c>
      <c r="M279">
        <v>10369.840679999999</v>
      </c>
      <c r="N279">
        <v>10379.651390000001</v>
      </c>
      <c r="O279">
        <v>1011.929008</v>
      </c>
      <c r="P279">
        <v>465.72808320000001</v>
      </c>
      <c r="Q279">
        <v>370.28494599999999</v>
      </c>
      <c r="R279">
        <v>1</v>
      </c>
      <c r="S279" s="80">
        <v>0.38856775300000002</v>
      </c>
      <c r="T279">
        <v>67</v>
      </c>
      <c r="U279" s="80">
        <v>6.5914679999999996E-3</v>
      </c>
      <c r="V279" s="80" t="str">
        <f t="shared" si="4"/>
        <v/>
      </c>
    </row>
    <row r="280" spans="1:22" x14ac:dyDescent="0.35">
      <c r="A280">
        <v>2</v>
      </c>
      <c r="B280">
        <v>100</v>
      </c>
      <c r="C280">
        <v>2000</v>
      </c>
      <c r="D280" s="80">
        <v>0.4</v>
      </c>
      <c r="E280">
        <v>581.73642459999996</v>
      </c>
      <c r="F280">
        <v>1</v>
      </c>
      <c r="G280">
        <v>29551.56309</v>
      </c>
      <c r="H280">
        <v>8201.3216329999996</v>
      </c>
      <c r="I280">
        <v>4000</v>
      </c>
      <c r="J280">
        <v>4201.3216329999996</v>
      </c>
      <c r="K280" s="80">
        <v>0.48772626899999999</v>
      </c>
      <c r="L280">
        <v>7.2220363990000003</v>
      </c>
      <c r="M280">
        <v>9441.1680250000009</v>
      </c>
      <c r="N280">
        <v>9441.1680250000009</v>
      </c>
      <c r="O280">
        <v>1479.437087</v>
      </c>
      <c r="P280">
        <v>465.72808320000001</v>
      </c>
      <c r="Q280">
        <v>522.74023790000001</v>
      </c>
      <c r="R280">
        <v>2</v>
      </c>
      <c r="S280" s="80">
        <v>0.35343513100000001</v>
      </c>
      <c r="T280">
        <v>46</v>
      </c>
      <c r="U280" s="80">
        <v>8.5999860000000004E-3</v>
      </c>
      <c r="V280" s="80" t="str">
        <f t="shared" si="4"/>
        <v/>
      </c>
    </row>
    <row r="281" spans="1:22" x14ac:dyDescent="0.35">
      <c r="A281">
        <v>2</v>
      </c>
      <c r="B281">
        <v>100</v>
      </c>
      <c r="C281">
        <v>2000</v>
      </c>
      <c r="D281" s="80">
        <v>0.8</v>
      </c>
      <c r="E281">
        <v>96.956070769999997</v>
      </c>
      <c r="F281">
        <v>2</v>
      </c>
      <c r="G281">
        <v>24611.281210000001</v>
      </c>
      <c r="H281">
        <v>4921.5613389999999</v>
      </c>
      <c r="I281">
        <v>4000</v>
      </c>
      <c r="J281">
        <v>921.56133920000002</v>
      </c>
      <c r="K281" s="80">
        <v>0.81275020799999997</v>
      </c>
      <c r="L281">
        <v>9.5049369469999991</v>
      </c>
      <c r="M281">
        <v>8625.7287479999995</v>
      </c>
      <c r="N281">
        <v>8647.7810310000004</v>
      </c>
      <c r="O281">
        <v>1430.6628989999999</v>
      </c>
      <c r="P281">
        <v>465.72808320000001</v>
      </c>
      <c r="Q281">
        <v>519.81911379999997</v>
      </c>
      <c r="R281">
        <v>2</v>
      </c>
      <c r="S281" s="80">
        <v>0.32373426799999999</v>
      </c>
      <c r="T281">
        <v>18</v>
      </c>
      <c r="U281" s="80">
        <v>9.9753410000000004E-3</v>
      </c>
      <c r="V281" s="80" t="str">
        <f t="shared" si="4"/>
        <v/>
      </c>
    </row>
    <row r="282" spans="1:22" x14ac:dyDescent="0.35">
      <c r="A282">
        <v>2</v>
      </c>
      <c r="B282">
        <v>100</v>
      </c>
      <c r="C282">
        <v>2000</v>
      </c>
      <c r="D282" s="80">
        <v>0.6</v>
      </c>
      <c r="E282">
        <v>258.54952200000002</v>
      </c>
      <c r="F282">
        <v>1</v>
      </c>
      <c r="G282">
        <v>26974.679230000002</v>
      </c>
      <c r="H282">
        <v>6595.5391730000001</v>
      </c>
      <c r="I282">
        <v>4000</v>
      </c>
      <c r="J282">
        <v>2595.5391730000001</v>
      </c>
      <c r="K282" s="80">
        <v>0.60647050899999999</v>
      </c>
      <c r="L282">
        <v>10.0388473</v>
      </c>
      <c r="M282">
        <v>8941.1530490000005</v>
      </c>
      <c r="N282">
        <v>8970.6783520000008</v>
      </c>
      <c r="O282">
        <v>1478.1024090000001</v>
      </c>
      <c r="P282">
        <v>465.72808320000001</v>
      </c>
      <c r="Q282">
        <v>523.47816049999994</v>
      </c>
      <c r="R282">
        <v>2</v>
      </c>
      <c r="S282" s="80">
        <v>0.33582210000000001</v>
      </c>
      <c r="T282">
        <v>23</v>
      </c>
      <c r="U282" s="80">
        <v>3.1499169999999999E-3</v>
      </c>
      <c r="V282" s="80" t="str">
        <f t="shared" si="4"/>
        <v/>
      </c>
    </row>
    <row r="283" spans="1:22" x14ac:dyDescent="0.35">
      <c r="A283">
        <v>2</v>
      </c>
      <c r="B283">
        <v>100</v>
      </c>
      <c r="C283">
        <v>2000</v>
      </c>
      <c r="D283" s="80">
        <v>0.6</v>
      </c>
      <c r="E283">
        <v>258.54952200000002</v>
      </c>
      <c r="F283">
        <v>2</v>
      </c>
      <c r="G283">
        <v>26293.524570000001</v>
      </c>
      <c r="H283">
        <v>6605.6363650000003</v>
      </c>
      <c r="I283">
        <v>4000</v>
      </c>
      <c r="J283">
        <v>2605.6363649999998</v>
      </c>
      <c r="K283" s="80">
        <v>0.60554347500000005</v>
      </c>
      <c r="L283">
        <v>10.077900530000001</v>
      </c>
      <c r="M283">
        <v>8623.0464350000002</v>
      </c>
      <c r="N283">
        <v>8651.9357070000005</v>
      </c>
      <c r="O283">
        <v>1428.5262029999999</v>
      </c>
      <c r="P283">
        <v>465.72808320000001</v>
      </c>
      <c r="Q283">
        <v>518.65177129999995</v>
      </c>
      <c r="R283">
        <v>2</v>
      </c>
      <c r="S283" s="80">
        <v>0.32388980000000001</v>
      </c>
      <c r="T283">
        <v>23</v>
      </c>
      <c r="U283" s="80">
        <v>6.4910929999999999E-3</v>
      </c>
      <c r="V283" s="80" t="str">
        <f t="shared" si="4"/>
        <v/>
      </c>
    </row>
    <row r="284" spans="1:22" x14ac:dyDescent="0.35">
      <c r="A284">
        <v>2</v>
      </c>
      <c r="B284">
        <v>100</v>
      </c>
      <c r="C284">
        <v>2000</v>
      </c>
      <c r="D284" s="80">
        <v>0.4</v>
      </c>
      <c r="E284">
        <v>581.73642459999996</v>
      </c>
      <c r="F284">
        <v>3</v>
      </c>
      <c r="G284">
        <v>40324.243049999997</v>
      </c>
      <c r="H284">
        <v>9900.4575330000007</v>
      </c>
      <c r="I284">
        <v>4000</v>
      </c>
      <c r="J284">
        <v>5900.4575329999998</v>
      </c>
      <c r="K284" s="80">
        <v>0.40402173200000002</v>
      </c>
      <c r="L284">
        <v>10.14283666</v>
      </c>
      <c r="M284">
        <v>13263.997100000001</v>
      </c>
      <c r="N284">
        <v>13263.997100000001</v>
      </c>
      <c r="O284">
        <v>2906.8211030000002</v>
      </c>
      <c r="P284">
        <v>465.72808320000001</v>
      </c>
      <c r="Q284">
        <v>523.24212550000004</v>
      </c>
      <c r="R284">
        <v>2</v>
      </c>
      <c r="S284" s="80">
        <v>0.49654476400000003</v>
      </c>
      <c r="T284">
        <v>131</v>
      </c>
      <c r="U284" s="80">
        <v>2.203417E-3</v>
      </c>
      <c r="V284" s="80">
        <f t="shared" si="4"/>
        <v>0.308128268473922</v>
      </c>
    </row>
    <row r="285" spans="1:22" x14ac:dyDescent="0.35">
      <c r="A285">
        <v>2</v>
      </c>
      <c r="B285">
        <v>100</v>
      </c>
      <c r="C285">
        <v>2000</v>
      </c>
      <c r="D285" s="80">
        <v>0.8</v>
      </c>
      <c r="E285">
        <v>96.956070769999997</v>
      </c>
      <c r="F285">
        <v>1</v>
      </c>
      <c r="G285">
        <v>25306.61465</v>
      </c>
      <c r="H285">
        <v>5004.6644329999999</v>
      </c>
      <c r="I285">
        <v>4000</v>
      </c>
      <c r="J285">
        <v>1004.664433</v>
      </c>
      <c r="K285" s="80">
        <v>0.79925438599999998</v>
      </c>
      <c r="L285">
        <v>10.362058040000001</v>
      </c>
      <c r="M285">
        <v>8902.2904109999999</v>
      </c>
      <c r="N285">
        <v>8931.6053080000002</v>
      </c>
      <c r="O285">
        <v>1479.510372</v>
      </c>
      <c r="P285">
        <v>465.72808320000001</v>
      </c>
      <c r="Q285">
        <v>522.81604300000004</v>
      </c>
      <c r="R285">
        <v>2</v>
      </c>
      <c r="S285" s="80">
        <v>0.33435937999999998</v>
      </c>
      <c r="T285">
        <v>17</v>
      </c>
      <c r="U285" s="80">
        <v>7.8542779999999993E-3</v>
      </c>
      <c r="V285" s="80" t="str">
        <f t="shared" si="4"/>
        <v/>
      </c>
    </row>
    <row r="286" spans="1:22" x14ac:dyDescent="0.35">
      <c r="A286">
        <v>2</v>
      </c>
      <c r="B286">
        <v>100</v>
      </c>
      <c r="C286">
        <v>2000</v>
      </c>
      <c r="D286" s="80">
        <v>0.8</v>
      </c>
      <c r="E286">
        <v>96.956070769999997</v>
      </c>
      <c r="F286">
        <v>3</v>
      </c>
      <c r="G286">
        <v>34464.392050000002</v>
      </c>
      <c r="H286">
        <v>5405.1112629999998</v>
      </c>
      <c r="I286">
        <v>4000</v>
      </c>
      <c r="J286">
        <v>1405.111263</v>
      </c>
      <c r="K286" s="80">
        <v>0.74004026999999994</v>
      </c>
      <c r="L286">
        <v>14.49224635</v>
      </c>
      <c r="M286">
        <v>12568.446099999999</v>
      </c>
      <c r="N286">
        <v>12609.093339999999</v>
      </c>
      <c r="O286">
        <v>2899.1162989999998</v>
      </c>
      <c r="P286">
        <v>465.72808320000001</v>
      </c>
      <c r="Q286">
        <v>516.89696649999996</v>
      </c>
      <c r="R286">
        <v>2</v>
      </c>
      <c r="S286" s="80">
        <v>0.47202809400000001</v>
      </c>
      <c r="T286">
        <v>34</v>
      </c>
      <c r="U286" s="80">
        <v>8.5178930000000003E-3</v>
      </c>
      <c r="V286" s="80">
        <f t="shared" si="4"/>
        <v>0.30957842961452103</v>
      </c>
    </row>
    <row r="287" spans="1:22" x14ac:dyDescent="0.35">
      <c r="A287">
        <v>2</v>
      </c>
      <c r="B287">
        <v>100</v>
      </c>
      <c r="C287">
        <v>2000</v>
      </c>
      <c r="D287" s="80">
        <v>0.6</v>
      </c>
      <c r="E287">
        <v>258.54952200000002</v>
      </c>
      <c r="F287">
        <v>3</v>
      </c>
      <c r="G287">
        <v>36833.970959999999</v>
      </c>
      <c r="H287">
        <v>7812.5539760000001</v>
      </c>
      <c r="I287">
        <v>4000</v>
      </c>
      <c r="J287">
        <v>3812.5539760000001</v>
      </c>
      <c r="K287" s="80">
        <v>0.51199646300000001</v>
      </c>
      <c r="L287">
        <v>14.74593318</v>
      </c>
      <c r="M287">
        <v>12542.23134</v>
      </c>
      <c r="N287">
        <v>12586.577020000001</v>
      </c>
      <c r="O287">
        <v>2906.3285860000001</v>
      </c>
      <c r="P287">
        <v>465.72808320000001</v>
      </c>
      <c r="Q287">
        <v>520.55195279999998</v>
      </c>
      <c r="R287">
        <v>2</v>
      </c>
      <c r="S287" s="80">
        <v>0.47118518399999998</v>
      </c>
      <c r="T287">
        <v>46</v>
      </c>
      <c r="U287" s="80">
        <v>9.1007599999999994E-3</v>
      </c>
      <c r="V287" s="80">
        <f t="shared" si="4"/>
        <v>0.30851862213533099</v>
      </c>
    </row>
    <row r="288" spans="1:22" x14ac:dyDescent="0.35">
      <c r="A288" s="55">
        <v>2</v>
      </c>
      <c r="B288" s="55">
        <v>100</v>
      </c>
      <c r="C288" s="55">
        <v>2000</v>
      </c>
      <c r="D288" s="75">
        <v>1</v>
      </c>
      <c r="E288" s="76">
        <v>0</v>
      </c>
      <c r="F288" s="55">
        <v>1</v>
      </c>
      <c r="G288" s="77">
        <v>24272.097989999998</v>
      </c>
      <c r="H288" s="77">
        <v>4000</v>
      </c>
      <c r="I288" s="77">
        <v>4000</v>
      </c>
      <c r="J288" s="55">
        <v>0</v>
      </c>
      <c r="K288" s="75">
        <v>1</v>
      </c>
      <c r="L288" s="55"/>
      <c r="M288" s="77">
        <v>8886.2723050000004</v>
      </c>
      <c r="N288" s="77">
        <v>8917.7718629999999</v>
      </c>
      <c r="O288" s="77">
        <v>1479.510139</v>
      </c>
      <c r="P288" s="77">
        <v>465.72808320000001</v>
      </c>
      <c r="Q288" s="77">
        <v>522.81559600000003</v>
      </c>
      <c r="R288" s="55">
        <v>2</v>
      </c>
      <c r="S288" s="75">
        <v>0.333841518</v>
      </c>
      <c r="T288" s="55">
        <v>12</v>
      </c>
      <c r="U288" s="78">
        <v>8.8916199999999994E-3</v>
      </c>
      <c r="V288" s="75" t="str">
        <f t="shared" si="4"/>
        <v/>
      </c>
    </row>
    <row r="289" spans="1:22" x14ac:dyDescent="0.35">
      <c r="A289" s="55">
        <v>2</v>
      </c>
      <c r="B289" s="55">
        <v>100</v>
      </c>
      <c r="C289" s="55">
        <v>2000</v>
      </c>
      <c r="D289" s="75">
        <v>1</v>
      </c>
      <c r="E289" s="76">
        <v>0</v>
      </c>
      <c r="F289" s="55">
        <v>2</v>
      </c>
      <c r="G289" s="77">
        <v>23716.509180000001</v>
      </c>
      <c r="H289" s="77">
        <v>4000</v>
      </c>
      <c r="I289" s="77">
        <v>4000</v>
      </c>
      <c r="J289" s="55">
        <v>0</v>
      </c>
      <c r="K289" s="75">
        <v>1</v>
      </c>
      <c r="L289" s="55"/>
      <c r="M289" s="77">
        <v>8635.7199679999994</v>
      </c>
      <c r="N289" s="77">
        <v>8666.2940510000008</v>
      </c>
      <c r="O289" s="77">
        <v>1429.2590230000001</v>
      </c>
      <c r="P289" s="77">
        <v>465.72808320000001</v>
      </c>
      <c r="Q289" s="77">
        <v>519.50805060000005</v>
      </c>
      <c r="R289" s="55">
        <v>2</v>
      </c>
      <c r="S289" s="75">
        <v>0.32442731299999999</v>
      </c>
      <c r="T289" s="55">
        <v>14</v>
      </c>
      <c r="U289" s="78">
        <v>9.6257100000000009E-3</v>
      </c>
      <c r="V289" s="75" t="str">
        <f t="shared" si="4"/>
        <v/>
      </c>
    </row>
    <row r="290" spans="1:22" x14ac:dyDescent="0.35">
      <c r="A290" s="55">
        <v>2</v>
      </c>
      <c r="B290" s="55">
        <v>100</v>
      </c>
      <c r="C290" s="55">
        <v>2000</v>
      </c>
      <c r="D290" s="75">
        <v>1</v>
      </c>
      <c r="E290" s="76">
        <v>0</v>
      </c>
      <c r="F290" s="55">
        <v>3</v>
      </c>
      <c r="G290" s="77">
        <v>33033.729399999997</v>
      </c>
      <c r="H290" s="77">
        <v>6000</v>
      </c>
      <c r="I290" s="77">
        <v>6000</v>
      </c>
      <c r="J290" s="55">
        <v>0</v>
      </c>
      <c r="K290" s="75">
        <v>1</v>
      </c>
      <c r="L290" s="55"/>
      <c r="M290" s="77">
        <v>11169.544040000001</v>
      </c>
      <c r="N290" s="77">
        <v>11234.23056</v>
      </c>
      <c r="O290" s="77">
        <v>3532.1937539999999</v>
      </c>
      <c r="P290" s="77">
        <v>465.72808320000001</v>
      </c>
      <c r="Q290" s="77">
        <v>632.03296250000005</v>
      </c>
      <c r="R290" s="55">
        <v>3</v>
      </c>
      <c r="S290" s="75">
        <v>0.42055937700000001</v>
      </c>
      <c r="T290" s="55">
        <v>9</v>
      </c>
      <c r="U290" s="78">
        <v>5.3477560000000004E-3</v>
      </c>
      <c r="V290" s="75">
        <f t="shared" si="4"/>
        <v>0.31163392004736123</v>
      </c>
    </row>
    <row r="291" spans="1:22" x14ac:dyDescent="0.35">
      <c r="A291" s="55">
        <v>2</v>
      </c>
      <c r="B291" s="55">
        <v>10</v>
      </c>
      <c r="C291" s="55">
        <v>4000</v>
      </c>
      <c r="D291" s="75">
        <v>1</v>
      </c>
      <c r="E291" s="76">
        <v>0</v>
      </c>
      <c r="F291" s="55">
        <v>1</v>
      </c>
      <c r="G291" s="77">
        <v>29989.14559</v>
      </c>
      <c r="H291" s="77">
        <v>8000</v>
      </c>
      <c r="I291" s="77">
        <v>8000</v>
      </c>
      <c r="J291" s="55">
        <v>0</v>
      </c>
      <c r="K291" s="75">
        <v>1</v>
      </c>
      <c r="L291" s="55"/>
      <c r="M291" s="77">
        <v>13248.53253</v>
      </c>
      <c r="N291" s="77">
        <v>6278.3266910000002</v>
      </c>
      <c r="O291" s="77">
        <v>1476.7422160000001</v>
      </c>
      <c r="P291" s="77">
        <v>465.72808320000001</v>
      </c>
      <c r="Q291" s="77">
        <v>519.81607710000003</v>
      </c>
      <c r="R291" s="55">
        <v>2</v>
      </c>
      <c r="S291" s="75">
        <v>0.92418592399999999</v>
      </c>
      <c r="T291" s="55">
        <v>44</v>
      </c>
      <c r="U291" s="78">
        <v>8.7237670000000003E-3</v>
      </c>
      <c r="V291" s="75" t="str">
        <f t="shared" si="4"/>
        <v/>
      </c>
    </row>
    <row r="292" spans="1:22" x14ac:dyDescent="0.35">
      <c r="A292" s="55">
        <v>2</v>
      </c>
      <c r="B292" s="55">
        <v>10</v>
      </c>
      <c r="C292" s="55">
        <v>4000</v>
      </c>
      <c r="D292" s="75">
        <v>1</v>
      </c>
      <c r="E292" s="76">
        <v>0</v>
      </c>
      <c r="F292" s="55">
        <v>2</v>
      </c>
      <c r="G292" s="77">
        <v>29473.375240000001</v>
      </c>
      <c r="H292" s="77">
        <v>8000</v>
      </c>
      <c r="I292" s="77">
        <v>8000</v>
      </c>
      <c r="J292" s="55">
        <v>0</v>
      </c>
      <c r="K292" s="75">
        <v>1</v>
      </c>
      <c r="L292" s="55"/>
      <c r="M292" s="77">
        <v>12724.231900000001</v>
      </c>
      <c r="N292" s="77">
        <v>6332.4249849999997</v>
      </c>
      <c r="O292" s="77">
        <v>1430.9914209999999</v>
      </c>
      <c r="P292" s="77">
        <v>465.72808320000001</v>
      </c>
      <c r="Q292" s="77">
        <v>519.99884970000005</v>
      </c>
      <c r="R292" s="55">
        <v>2</v>
      </c>
      <c r="S292" s="75">
        <v>0.93214933300000002</v>
      </c>
      <c r="T292" s="55">
        <v>19</v>
      </c>
      <c r="U292" s="78">
        <v>1.2624260000000001E-3</v>
      </c>
      <c r="V292" s="75" t="str">
        <f t="shared" si="4"/>
        <v/>
      </c>
    </row>
    <row r="293" spans="1:22" x14ac:dyDescent="0.35">
      <c r="A293" s="55">
        <v>2</v>
      </c>
      <c r="B293" s="55">
        <v>10</v>
      </c>
      <c r="C293" s="55">
        <v>4000</v>
      </c>
      <c r="D293" s="75">
        <v>1</v>
      </c>
      <c r="E293" s="76">
        <v>0</v>
      </c>
      <c r="F293" s="55">
        <v>3</v>
      </c>
      <c r="G293" s="77">
        <v>44049.630420000001</v>
      </c>
      <c r="H293" s="77">
        <v>12000</v>
      </c>
      <c r="I293" s="77">
        <v>12000</v>
      </c>
      <c r="J293" s="55">
        <v>0</v>
      </c>
      <c r="K293" s="75">
        <v>1</v>
      </c>
      <c r="L293" s="55"/>
      <c r="M293" s="77">
        <v>21020.22767</v>
      </c>
      <c r="N293" s="77">
        <v>6410.564644</v>
      </c>
      <c r="O293" s="77">
        <v>3524.4945790000002</v>
      </c>
      <c r="P293" s="77">
        <v>465.72808320000001</v>
      </c>
      <c r="Q293" s="77">
        <v>628.61544230000004</v>
      </c>
      <c r="R293" s="55">
        <v>3</v>
      </c>
      <c r="S293" s="75">
        <v>0.94365169299999996</v>
      </c>
      <c r="T293" s="55">
        <v>32</v>
      </c>
      <c r="U293" s="78">
        <v>9.8622050000000006E-3</v>
      </c>
      <c r="V293" s="75">
        <f t="shared" si="4"/>
        <v>0.25920344773247311</v>
      </c>
    </row>
    <row r="294" spans="1:22" x14ac:dyDescent="0.35">
      <c r="A294" s="55">
        <v>2</v>
      </c>
      <c r="B294" s="55">
        <v>40</v>
      </c>
      <c r="C294" s="55">
        <v>4000</v>
      </c>
      <c r="D294" s="75">
        <v>1</v>
      </c>
      <c r="E294" s="76">
        <v>0</v>
      </c>
      <c r="F294" s="55">
        <v>1</v>
      </c>
      <c r="G294" s="77">
        <v>27502.752649999999</v>
      </c>
      <c r="H294" s="77">
        <v>4000</v>
      </c>
      <c r="I294" s="77">
        <v>4000</v>
      </c>
      <c r="J294" s="55">
        <v>0</v>
      </c>
      <c r="K294" s="75">
        <v>1</v>
      </c>
      <c r="L294" s="55"/>
      <c r="M294" s="77">
        <v>12050.925880000001</v>
      </c>
      <c r="N294" s="77">
        <v>9569.6051659999994</v>
      </c>
      <c r="O294" s="77">
        <v>1046.1852739999999</v>
      </c>
      <c r="P294" s="77">
        <v>465.72808320000001</v>
      </c>
      <c r="Q294" s="77">
        <v>370.30824740000003</v>
      </c>
      <c r="R294" s="55">
        <v>1</v>
      </c>
      <c r="S294" s="75">
        <v>0.87114659800000005</v>
      </c>
      <c r="T294" s="55">
        <v>15</v>
      </c>
      <c r="U294" s="78">
        <v>8.4364139999999997E-3</v>
      </c>
      <c r="V294" s="75" t="str">
        <f t="shared" si="4"/>
        <v/>
      </c>
    </row>
    <row r="295" spans="1:22" x14ac:dyDescent="0.35">
      <c r="A295" s="55">
        <v>2</v>
      </c>
      <c r="B295" s="55">
        <v>40</v>
      </c>
      <c r="C295" s="55">
        <v>4000</v>
      </c>
      <c r="D295" s="75">
        <v>1</v>
      </c>
      <c r="E295" s="76">
        <v>0</v>
      </c>
      <c r="F295" s="55">
        <v>2</v>
      </c>
      <c r="G295" s="77">
        <v>27054.98688</v>
      </c>
      <c r="H295" s="77">
        <v>4000</v>
      </c>
      <c r="I295" s="77">
        <v>4000</v>
      </c>
      <c r="J295" s="55">
        <v>0</v>
      </c>
      <c r="K295" s="75">
        <v>1</v>
      </c>
      <c r="L295" s="55"/>
      <c r="M295" s="77">
        <v>11911.362779999999</v>
      </c>
      <c r="N295" s="77">
        <v>9295.6569070000005</v>
      </c>
      <c r="O295" s="77">
        <v>1011.930649</v>
      </c>
      <c r="P295" s="77">
        <v>465.72808320000001</v>
      </c>
      <c r="Q295" s="77">
        <v>370.30845490000002</v>
      </c>
      <c r="R295" s="55">
        <v>1</v>
      </c>
      <c r="S295" s="75">
        <v>0.84620835999999999</v>
      </c>
      <c r="T295" s="55">
        <v>10</v>
      </c>
      <c r="U295" s="78">
        <v>8.4285479999999992E-3</v>
      </c>
      <c r="V295" s="75" t="str">
        <f t="shared" si="4"/>
        <v/>
      </c>
    </row>
    <row r="296" spans="1:22" x14ac:dyDescent="0.35">
      <c r="A296" s="55">
        <v>2</v>
      </c>
      <c r="B296" s="55">
        <v>40</v>
      </c>
      <c r="C296" s="55">
        <v>4000</v>
      </c>
      <c r="D296" s="75">
        <v>1</v>
      </c>
      <c r="E296" s="76">
        <v>0</v>
      </c>
      <c r="F296" s="55">
        <v>3</v>
      </c>
      <c r="G296" s="77">
        <v>38261.88076</v>
      </c>
      <c r="H296" s="77">
        <v>8000</v>
      </c>
      <c r="I296" s="77">
        <v>8000</v>
      </c>
      <c r="J296" s="55">
        <v>0</v>
      </c>
      <c r="K296" s="75">
        <v>1</v>
      </c>
      <c r="L296" s="55"/>
      <c r="M296" s="77">
        <v>16284.54515</v>
      </c>
      <c r="N296" s="77">
        <v>10080.166499999999</v>
      </c>
      <c r="O296" s="77">
        <v>2909.222507</v>
      </c>
      <c r="P296" s="77">
        <v>465.72808320000001</v>
      </c>
      <c r="Q296" s="77">
        <v>522.21852560000002</v>
      </c>
      <c r="R296" s="55">
        <v>2</v>
      </c>
      <c r="S296" s="75">
        <v>0.917624353</v>
      </c>
      <c r="T296" s="55">
        <v>37</v>
      </c>
      <c r="U296" s="78">
        <v>9.7421569999999996E-3</v>
      </c>
      <c r="V296" s="75">
        <f t="shared" si="4"/>
        <v>0.29869013838154523</v>
      </c>
    </row>
    <row r="297" spans="1:22" x14ac:dyDescent="0.35">
      <c r="A297" s="55">
        <v>2</v>
      </c>
      <c r="B297" s="55">
        <v>70</v>
      </c>
      <c r="C297" s="55">
        <v>4000</v>
      </c>
      <c r="D297" s="75">
        <v>1</v>
      </c>
      <c r="E297" s="76">
        <v>0</v>
      </c>
      <c r="F297" s="55">
        <v>1</v>
      </c>
      <c r="G297" s="77">
        <v>27209.83671</v>
      </c>
      <c r="H297" s="77">
        <v>4000</v>
      </c>
      <c r="I297" s="77">
        <v>4000</v>
      </c>
      <c r="J297" s="55">
        <v>0</v>
      </c>
      <c r="K297" s="75">
        <v>1</v>
      </c>
      <c r="L297" s="55"/>
      <c r="M297" s="77">
        <v>10761.65</v>
      </c>
      <c r="N297" s="77">
        <v>10565.965099999999</v>
      </c>
      <c r="O297" s="77">
        <v>1046.1852739999999</v>
      </c>
      <c r="P297" s="77">
        <v>465.72808320000001</v>
      </c>
      <c r="Q297" s="77">
        <v>370.30824740000003</v>
      </c>
      <c r="R297" s="55">
        <v>1</v>
      </c>
      <c r="S297" s="75">
        <v>0.72511513000000005</v>
      </c>
      <c r="T297" s="55">
        <v>12</v>
      </c>
      <c r="U297" s="78">
        <v>4.1480989999999997E-3</v>
      </c>
      <c r="V297" s="75" t="str">
        <f t="shared" si="4"/>
        <v/>
      </c>
    </row>
    <row r="298" spans="1:22" x14ac:dyDescent="0.35">
      <c r="A298" s="55">
        <v>2</v>
      </c>
      <c r="B298" s="55">
        <v>70</v>
      </c>
      <c r="C298" s="55">
        <v>4000</v>
      </c>
      <c r="D298" s="75">
        <v>1</v>
      </c>
      <c r="E298" s="76">
        <v>0</v>
      </c>
      <c r="F298" s="55">
        <v>2</v>
      </c>
      <c r="G298" s="77">
        <v>26650.074420000001</v>
      </c>
      <c r="H298" s="77">
        <v>4000</v>
      </c>
      <c r="I298" s="77">
        <v>4000</v>
      </c>
      <c r="J298" s="55">
        <v>0</v>
      </c>
      <c r="K298" s="75">
        <v>1</v>
      </c>
      <c r="L298" s="55"/>
      <c r="M298" s="77">
        <v>10684.493049999999</v>
      </c>
      <c r="N298" s="77">
        <v>10117.622240000001</v>
      </c>
      <c r="O298" s="77">
        <v>1011.930571</v>
      </c>
      <c r="P298" s="77">
        <v>465.72808320000001</v>
      </c>
      <c r="Q298" s="77">
        <v>370.30047439999998</v>
      </c>
      <c r="R298" s="55">
        <v>1</v>
      </c>
      <c r="S298" s="75">
        <v>0.694346507</v>
      </c>
      <c r="T298" s="55">
        <v>10</v>
      </c>
      <c r="U298" s="78">
        <v>9.8363730000000007E-3</v>
      </c>
      <c r="V298" s="75" t="str">
        <f t="shared" si="4"/>
        <v/>
      </c>
    </row>
    <row r="299" spans="1:22" x14ac:dyDescent="0.35">
      <c r="A299" s="55">
        <v>2</v>
      </c>
      <c r="B299" s="55">
        <v>70</v>
      </c>
      <c r="C299" s="55">
        <v>4000</v>
      </c>
      <c r="D299" s="75">
        <v>1</v>
      </c>
      <c r="E299" s="76">
        <v>0</v>
      </c>
      <c r="F299" s="55">
        <v>3</v>
      </c>
      <c r="G299" s="77">
        <v>37158.000489999999</v>
      </c>
      <c r="H299" s="77">
        <v>8000</v>
      </c>
      <c r="I299" s="77">
        <v>8000</v>
      </c>
      <c r="J299" s="55">
        <v>0</v>
      </c>
      <c r="K299" s="75">
        <v>1</v>
      </c>
      <c r="L299" s="55"/>
      <c r="M299" s="77">
        <v>13388.10859</v>
      </c>
      <c r="N299" s="77">
        <v>11874.219129999999</v>
      </c>
      <c r="O299" s="77">
        <v>2908.9171270000002</v>
      </c>
      <c r="P299" s="77">
        <v>465.72808320000001</v>
      </c>
      <c r="Q299" s="77">
        <v>521.02756339999996</v>
      </c>
      <c r="R299" s="55">
        <v>2</v>
      </c>
      <c r="S299" s="75">
        <v>0.81489725400000002</v>
      </c>
      <c r="T299" s="55">
        <v>70</v>
      </c>
      <c r="U299" s="78">
        <v>8.9820850000000008E-3</v>
      </c>
      <c r="V299" s="75">
        <f t="shared" si="4"/>
        <v>0.3100991124862259</v>
      </c>
    </row>
    <row r="300" spans="1:22" x14ac:dyDescent="0.35">
      <c r="A300" s="55">
        <v>2</v>
      </c>
      <c r="B300" s="55">
        <v>100</v>
      </c>
      <c r="C300" s="55">
        <v>4000</v>
      </c>
      <c r="D300" s="75">
        <v>1</v>
      </c>
      <c r="E300" s="76">
        <v>0</v>
      </c>
      <c r="F300" s="55">
        <v>1</v>
      </c>
      <c r="G300" s="77">
        <v>27198.509330000001</v>
      </c>
      <c r="H300" s="77">
        <v>4000</v>
      </c>
      <c r="I300" s="77">
        <v>4000</v>
      </c>
      <c r="J300" s="55">
        <v>0</v>
      </c>
      <c r="K300" s="75">
        <v>1</v>
      </c>
      <c r="L300" s="55"/>
      <c r="M300" s="77">
        <v>10651.412410000001</v>
      </c>
      <c r="N300" s="77">
        <v>10664.875319999999</v>
      </c>
      <c r="O300" s="77">
        <v>1046.1852739999999</v>
      </c>
      <c r="P300" s="77">
        <v>465.72808320000001</v>
      </c>
      <c r="Q300" s="77">
        <v>370.30824740000003</v>
      </c>
      <c r="R300" s="55">
        <v>1</v>
      </c>
      <c r="S300" s="75">
        <v>0.39924526199999999</v>
      </c>
      <c r="T300" s="55">
        <v>13</v>
      </c>
      <c r="U300" s="78">
        <v>8.3751090000000004E-3</v>
      </c>
      <c r="V300" s="75" t="str">
        <f t="shared" si="4"/>
        <v/>
      </c>
    </row>
    <row r="301" spans="1:22" x14ac:dyDescent="0.35">
      <c r="A301" s="55">
        <v>2</v>
      </c>
      <c r="B301" s="55">
        <v>100</v>
      </c>
      <c r="C301" s="55">
        <v>4000</v>
      </c>
      <c r="D301" s="75">
        <v>1</v>
      </c>
      <c r="E301" s="76">
        <v>0</v>
      </c>
      <c r="F301" s="55">
        <v>2</v>
      </c>
      <c r="G301" s="77">
        <v>26597.433639999999</v>
      </c>
      <c r="H301" s="77">
        <v>4000</v>
      </c>
      <c r="I301" s="77">
        <v>4000</v>
      </c>
      <c r="J301" s="55">
        <v>0</v>
      </c>
      <c r="K301" s="75">
        <v>1</v>
      </c>
      <c r="L301" s="55"/>
      <c r="M301" s="77">
        <v>10369.840679999999</v>
      </c>
      <c r="N301" s="77">
        <v>10379.651390000001</v>
      </c>
      <c r="O301" s="77">
        <v>1011.928851</v>
      </c>
      <c r="P301" s="77">
        <v>465.72808320000001</v>
      </c>
      <c r="Q301" s="77">
        <v>370.28463770000002</v>
      </c>
      <c r="R301" s="55">
        <v>1</v>
      </c>
      <c r="S301" s="75">
        <v>0.38856775300000002</v>
      </c>
      <c r="T301" s="55">
        <v>11</v>
      </c>
      <c r="U301" s="78">
        <v>8.2011600000000007E-3</v>
      </c>
      <c r="V301" s="75" t="str">
        <f t="shared" si="4"/>
        <v/>
      </c>
    </row>
    <row r="302" spans="1:22" x14ac:dyDescent="0.35">
      <c r="A302" s="55">
        <v>2</v>
      </c>
      <c r="B302" s="55">
        <v>100</v>
      </c>
      <c r="C302" s="55">
        <v>4000</v>
      </c>
      <c r="D302" s="75">
        <v>1</v>
      </c>
      <c r="E302" s="76">
        <v>0</v>
      </c>
      <c r="F302" s="55">
        <v>3</v>
      </c>
      <c r="G302" s="77">
        <v>36962.135159999998</v>
      </c>
      <c r="H302" s="77">
        <v>4000</v>
      </c>
      <c r="I302" s="77">
        <v>4000</v>
      </c>
      <c r="J302" s="55">
        <v>0</v>
      </c>
      <c r="K302" s="75">
        <v>1</v>
      </c>
      <c r="L302" s="55"/>
      <c r="M302" s="77">
        <v>15025.34477</v>
      </c>
      <c r="N302" s="77">
        <v>15042.665279999999</v>
      </c>
      <c r="O302" s="77">
        <v>2058.112392</v>
      </c>
      <c r="P302" s="77">
        <v>465.72808320000001</v>
      </c>
      <c r="Q302" s="77">
        <v>370.28463779999998</v>
      </c>
      <c r="R302" s="55">
        <v>1</v>
      </c>
      <c r="S302" s="75">
        <v>0.56313015</v>
      </c>
      <c r="T302" s="55">
        <v>20</v>
      </c>
      <c r="U302" s="78">
        <v>8.7406099999999998E-4</v>
      </c>
      <c r="V302" s="75">
        <f t="shared" si="4"/>
        <v>0.31291965305613462</v>
      </c>
    </row>
    <row r="303" spans="1:22" x14ac:dyDescent="0.35">
      <c r="A303" s="55">
        <v>2</v>
      </c>
      <c r="B303" s="55">
        <v>10</v>
      </c>
      <c r="C303" s="55">
        <v>8000</v>
      </c>
      <c r="D303" s="75">
        <v>1</v>
      </c>
      <c r="E303" s="76">
        <v>0</v>
      </c>
      <c r="F303" s="55">
        <v>1</v>
      </c>
      <c r="G303" s="77">
        <v>34733.393199999999</v>
      </c>
      <c r="H303" s="77">
        <v>8000</v>
      </c>
      <c r="I303" s="77">
        <v>8000</v>
      </c>
      <c r="J303" s="55">
        <v>0</v>
      </c>
      <c r="K303" s="75">
        <v>1</v>
      </c>
      <c r="L303" s="55"/>
      <c r="M303" s="77">
        <v>18378.912660000002</v>
      </c>
      <c r="N303" s="77">
        <v>6472.2842840000003</v>
      </c>
      <c r="O303" s="77">
        <v>1046.18354</v>
      </c>
      <c r="P303" s="77">
        <v>465.72808320000001</v>
      </c>
      <c r="Q303" s="77">
        <v>370.2846376</v>
      </c>
      <c r="R303" s="55">
        <v>1</v>
      </c>
      <c r="S303" s="75">
        <v>0.95273698399999995</v>
      </c>
      <c r="T303" s="55">
        <v>2</v>
      </c>
      <c r="U303" s="78">
        <v>2.0948E-16</v>
      </c>
      <c r="V303" s="75" t="str">
        <f t="shared" si="4"/>
        <v/>
      </c>
    </row>
    <row r="304" spans="1:22" x14ac:dyDescent="0.35">
      <c r="A304" s="55">
        <v>2</v>
      </c>
      <c r="B304" s="55">
        <v>10</v>
      </c>
      <c r="C304" s="55">
        <v>8000</v>
      </c>
      <c r="D304" s="75">
        <v>1</v>
      </c>
      <c r="E304" s="76">
        <v>0</v>
      </c>
      <c r="F304" s="55">
        <v>2</v>
      </c>
      <c r="G304" s="77">
        <v>34283.530359999997</v>
      </c>
      <c r="H304" s="77">
        <v>8000</v>
      </c>
      <c r="I304" s="77">
        <v>8000</v>
      </c>
      <c r="J304" s="55">
        <v>0</v>
      </c>
      <c r="K304" s="75">
        <v>1</v>
      </c>
      <c r="L304" s="55"/>
      <c r="M304" s="77">
        <v>17983.767639999998</v>
      </c>
      <c r="N304" s="77">
        <v>6451.7955089999996</v>
      </c>
      <c r="O304" s="77">
        <v>1011.930661</v>
      </c>
      <c r="P304" s="77">
        <v>465.72808320000001</v>
      </c>
      <c r="Q304" s="77">
        <v>370.30845959999999</v>
      </c>
      <c r="R304" s="55">
        <v>1</v>
      </c>
      <c r="S304" s="75">
        <v>0.94972098299999996</v>
      </c>
      <c r="T304" s="55">
        <v>7</v>
      </c>
      <c r="U304" s="78">
        <v>3.8430859999999999E-3</v>
      </c>
      <c r="V304" s="75" t="str">
        <f t="shared" si="4"/>
        <v/>
      </c>
    </row>
    <row r="305" spans="1:22" x14ac:dyDescent="0.35">
      <c r="A305" s="55">
        <v>2</v>
      </c>
      <c r="B305" s="55">
        <v>10</v>
      </c>
      <c r="C305" s="55">
        <v>8000</v>
      </c>
      <c r="D305" s="75">
        <v>1</v>
      </c>
      <c r="E305" s="76">
        <v>0</v>
      </c>
      <c r="F305" s="55">
        <v>3</v>
      </c>
      <c r="G305" s="77">
        <v>52142.186300000001</v>
      </c>
      <c r="H305" s="77">
        <v>16000</v>
      </c>
      <c r="I305" s="77">
        <v>16000</v>
      </c>
      <c r="J305" s="55">
        <v>0</v>
      </c>
      <c r="K305" s="75">
        <v>1</v>
      </c>
      <c r="L305" s="55"/>
      <c r="M305" s="77">
        <v>25713.66001</v>
      </c>
      <c r="N305" s="77">
        <v>6532.8499490000004</v>
      </c>
      <c r="O305" s="77">
        <v>2908.919539</v>
      </c>
      <c r="P305" s="77">
        <v>465.72808320000001</v>
      </c>
      <c r="Q305" s="77">
        <v>521.02871070000003</v>
      </c>
      <c r="R305" s="55">
        <v>2</v>
      </c>
      <c r="S305" s="75">
        <v>0.96165240600000002</v>
      </c>
      <c r="T305" s="55">
        <v>14</v>
      </c>
      <c r="U305" s="78">
        <v>7.0183299999999997E-3</v>
      </c>
      <c r="V305" s="75">
        <f t="shared" si="4"/>
        <v>0.24450144094484172</v>
      </c>
    </row>
    <row r="306" spans="1:22" x14ac:dyDescent="0.35">
      <c r="A306" s="55">
        <v>2</v>
      </c>
      <c r="B306" s="55">
        <v>40</v>
      </c>
      <c r="C306" s="55">
        <v>8000</v>
      </c>
      <c r="D306" s="75">
        <v>1</v>
      </c>
      <c r="E306" s="76">
        <v>0</v>
      </c>
      <c r="F306" s="55">
        <v>1</v>
      </c>
      <c r="G306" s="77">
        <v>31502.752649999999</v>
      </c>
      <c r="H306" s="77">
        <v>8000</v>
      </c>
      <c r="I306" s="77">
        <v>8000</v>
      </c>
      <c r="J306" s="55">
        <v>0</v>
      </c>
      <c r="K306" s="75">
        <v>1</v>
      </c>
      <c r="L306" s="55"/>
      <c r="M306" s="77">
        <v>12050.925880000001</v>
      </c>
      <c r="N306" s="77">
        <v>9569.6051659999994</v>
      </c>
      <c r="O306" s="77">
        <v>1046.1852739999999</v>
      </c>
      <c r="P306" s="77">
        <v>465.72808320000001</v>
      </c>
      <c r="Q306" s="77">
        <v>370.30824740000003</v>
      </c>
      <c r="R306" s="55">
        <v>1</v>
      </c>
      <c r="S306" s="75">
        <v>0.87114659800000005</v>
      </c>
      <c r="T306" s="55">
        <v>8</v>
      </c>
      <c r="U306" s="78">
        <v>9.1678599999999999E-3</v>
      </c>
      <c r="V306" s="75" t="str">
        <f t="shared" si="4"/>
        <v/>
      </c>
    </row>
    <row r="307" spans="1:22" x14ac:dyDescent="0.35">
      <c r="A307" s="55">
        <v>2</v>
      </c>
      <c r="B307" s="55">
        <v>40</v>
      </c>
      <c r="C307" s="55">
        <v>8000</v>
      </c>
      <c r="D307" s="75">
        <v>1</v>
      </c>
      <c r="E307" s="76">
        <v>0</v>
      </c>
      <c r="F307" s="55">
        <v>2</v>
      </c>
      <c r="G307" s="77">
        <v>31054.961599999999</v>
      </c>
      <c r="H307" s="77">
        <v>8000</v>
      </c>
      <c r="I307" s="77">
        <v>8000</v>
      </c>
      <c r="J307" s="55">
        <v>0</v>
      </c>
      <c r="K307" s="75">
        <v>1</v>
      </c>
      <c r="L307" s="55"/>
      <c r="M307" s="77">
        <v>11911.362779999999</v>
      </c>
      <c r="N307" s="77">
        <v>9295.6569070000005</v>
      </c>
      <c r="O307" s="77">
        <v>1011.928956</v>
      </c>
      <c r="P307" s="77">
        <v>465.72808320000001</v>
      </c>
      <c r="Q307" s="77">
        <v>370.28487050000001</v>
      </c>
      <c r="R307" s="55">
        <v>1</v>
      </c>
      <c r="S307" s="75">
        <v>0.84620835999999999</v>
      </c>
      <c r="T307" s="55">
        <v>9</v>
      </c>
      <c r="U307" s="78">
        <v>9.9914640000000002E-3</v>
      </c>
      <c r="V307" s="75" t="str">
        <f t="shared" si="4"/>
        <v/>
      </c>
    </row>
    <row r="308" spans="1:22" x14ac:dyDescent="0.35">
      <c r="A308" s="55">
        <v>2</v>
      </c>
      <c r="B308" s="55">
        <v>40</v>
      </c>
      <c r="C308" s="55">
        <v>8000</v>
      </c>
      <c r="D308" s="75">
        <v>1</v>
      </c>
      <c r="E308" s="76">
        <v>0</v>
      </c>
      <c r="F308" s="55">
        <v>3</v>
      </c>
      <c r="G308" s="77">
        <v>43916.548410000003</v>
      </c>
      <c r="H308" s="77">
        <v>8000</v>
      </c>
      <c r="I308" s="77">
        <v>8000</v>
      </c>
      <c r="J308" s="55">
        <v>0</v>
      </c>
      <c r="K308" s="75">
        <v>1</v>
      </c>
      <c r="L308" s="55"/>
      <c r="M308" s="77">
        <v>22596.144250000001</v>
      </c>
      <c r="N308" s="77">
        <v>10426.25714</v>
      </c>
      <c r="O308" s="77">
        <v>2058.1180559999998</v>
      </c>
      <c r="P308" s="77">
        <v>465.72808320000001</v>
      </c>
      <c r="Q308" s="77">
        <v>370.3008762</v>
      </c>
      <c r="R308" s="55">
        <v>1</v>
      </c>
      <c r="S308" s="75">
        <v>0.94912990500000005</v>
      </c>
      <c r="T308" s="55">
        <v>18</v>
      </c>
      <c r="U308" s="78">
        <v>5.6638840000000001E-3</v>
      </c>
      <c r="V308" s="75">
        <f t="shared" si="4"/>
        <v>0.29798348714443312</v>
      </c>
    </row>
    <row r="309" spans="1:22" x14ac:dyDescent="0.35">
      <c r="A309" s="55">
        <v>2</v>
      </c>
      <c r="B309" s="55">
        <v>70</v>
      </c>
      <c r="C309" s="55">
        <v>8000</v>
      </c>
      <c r="D309" s="75">
        <v>1</v>
      </c>
      <c r="E309" s="76">
        <v>0</v>
      </c>
      <c r="F309" s="55">
        <v>1</v>
      </c>
      <c r="G309" s="77">
        <v>31209.83671</v>
      </c>
      <c r="H309" s="77">
        <v>8000</v>
      </c>
      <c r="I309" s="77">
        <v>8000</v>
      </c>
      <c r="J309" s="55">
        <v>0</v>
      </c>
      <c r="K309" s="75">
        <v>1</v>
      </c>
      <c r="L309" s="55"/>
      <c r="M309" s="77">
        <v>10761.65</v>
      </c>
      <c r="N309" s="77">
        <v>10565.965099999999</v>
      </c>
      <c r="O309" s="77">
        <v>1046.1852739999999</v>
      </c>
      <c r="P309" s="77">
        <v>465.72808320000001</v>
      </c>
      <c r="Q309" s="77">
        <v>370.30824740000003</v>
      </c>
      <c r="R309" s="55">
        <v>1</v>
      </c>
      <c r="S309" s="75">
        <v>0.72511513000000005</v>
      </c>
      <c r="T309" s="55">
        <v>9</v>
      </c>
      <c r="U309" s="78">
        <v>3.6164589999999998E-3</v>
      </c>
      <c r="V309" s="75" t="str">
        <f t="shared" si="4"/>
        <v/>
      </c>
    </row>
    <row r="310" spans="1:22" x14ac:dyDescent="0.35">
      <c r="A310" s="55">
        <v>2</v>
      </c>
      <c r="B310" s="55">
        <v>70</v>
      </c>
      <c r="C310" s="55">
        <v>8000</v>
      </c>
      <c r="D310" s="75">
        <v>1</v>
      </c>
      <c r="E310" s="76">
        <v>0</v>
      </c>
      <c r="F310" s="55">
        <v>2</v>
      </c>
      <c r="G310" s="77">
        <v>30650.082470000001</v>
      </c>
      <c r="H310" s="77">
        <v>8000</v>
      </c>
      <c r="I310" s="77">
        <v>8000</v>
      </c>
      <c r="J310" s="55">
        <v>0</v>
      </c>
      <c r="K310" s="75">
        <v>1</v>
      </c>
      <c r="L310" s="55"/>
      <c r="M310" s="77">
        <v>10684.493049999999</v>
      </c>
      <c r="N310" s="77">
        <v>10117.622240000001</v>
      </c>
      <c r="O310" s="77">
        <v>1011.930643</v>
      </c>
      <c r="P310" s="77">
        <v>465.72808320000001</v>
      </c>
      <c r="Q310" s="77">
        <v>370.30845099999999</v>
      </c>
      <c r="R310" s="55">
        <v>1</v>
      </c>
      <c r="S310" s="75">
        <v>0.694346507</v>
      </c>
      <c r="T310" s="55">
        <v>9</v>
      </c>
      <c r="U310" s="78">
        <v>3.4241330000000002E-3</v>
      </c>
      <c r="V310" s="75" t="str">
        <f t="shared" si="4"/>
        <v/>
      </c>
    </row>
    <row r="311" spans="1:22" x14ac:dyDescent="0.35">
      <c r="A311" s="55">
        <v>2</v>
      </c>
      <c r="B311" s="55">
        <v>70</v>
      </c>
      <c r="C311" s="55">
        <v>8000</v>
      </c>
      <c r="D311" s="75">
        <v>1</v>
      </c>
      <c r="E311" s="76">
        <v>0</v>
      </c>
      <c r="F311" s="55">
        <v>3</v>
      </c>
      <c r="G311" s="77">
        <v>41644.006609999997</v>
      </c>
      <c r="H311" s="77">
        <v>8000</v>
      </c>
      <c r="I311" s="77">
        <v>8000</v>
      </c>
      <c r="J311" s="55">
        <v>0</v>
      </c>
      <c r="K311" s="75">
        <v>1</v>
      </c>
      <c r="L311" s="55"/>
      <c r="M311" s="77">
        <v>17541.842000000001</v>
      </c>
      <c r="N311" s="77">
        <v>13208.017589999999</v>
      </c>
      <c r="O311" s="77">
        <v>2058.1180559999998</v>
      </c>
      <c r="P311" s="77">
        <v>465.72808320000001</v>
      </c>
      <c r="Q311" s="77">
        <v>370.3008762</v>
      </c>
      <c r="R311" s="55">
        <v>1</v>
      </c>
      <c r="S311" s="75">
        <v>0.90643242700000004</v>
      </c>
      <c r="T311" s="55">
        <v>13</v>
      </c>
      <c r="U311" s="78">
        <v>4.7840599999999997E-3</v>
      </c>
      <c r="V311" s="75">
        <f t="shared" si="4"/>
        <v>0.32680147077424621</v>
      </c>
    </row>
    <row r="312" spans="1:22" x14ac:dyDescent="0.35">
      <c r="A312" s="55">
        <v>2</v>
      </c>
      <c r="B312" s="55">
        <v>100</v>
      </c>
      <c r="C312" s="55">
        <v>8000</v>
      </c>
      <c r="D312" s="75">
        <v>1</v>
      </c>
      <c r="E312" s="76">
        <v>0</v>
      </c>
      <c r="F312" s="55">
        <v>1</v>
      </c>
      <c r="G312" s="77">
        <v>31198.494360000001</v>
      </c>
      <c r="H312" s="77">
        <v>8000</v>
      </c>
      <c r="I312" s="77">
        <v>8000</v>
      </c>
      <c r="J312" s="55">
        <v>0</v>
      </c>
      <c r="K312" s="75">
        <v>1</v>
      </c>
      <c r="L312" s="55"/>
      <c r="M312" s="77">
        <v>10651.412410000001</v>
      </c>
      <c r="N312" s="77">
        <v>10664.875319999999</v>
      </c>
      <c r="O312" s="77">
        <v>1046.185522</v>
      </c>
      <c r="P312" s="77">
        <v>465.72808320000001</v>
      </c>
      <c r="Q312" s="77">
        <v>370.29302419999999</v>
      </c>
      <c r="R312" s="55">
        <v>1</v>
      </c>
      <c r="S312" s="75">
        <v>0.39924526199999999</v>
      </c>
      <c r="T312" s="55">
        <v>6</v>
      </c>
      <c r="U312" s="78">
        <v>9.6397740000000003E-3</v>
      </c>
      <c r="V312" s="75" t="str">
        <f t="shared" si="4"/>
        <v/>
      </c>
    </row>
    <row r="313" spans="1:22" x14ac:dyDescent="0.35">
      <c r="A313" s="55">
        <v>2</v>
      </c>
      <c r="B313" s="55">
        <v>100</v>
      </c>
      <c r="C313" s="55">
        <v>8000</v>
      </c>
      <c r="D313" s="75">
        <v>1</v>
      </c>
      <c r="E313" s="76">
        <v>0</v>
      </c>
      <c r="F313" s="55">
        <v>2</v>
      </c>
      <c r="G313" s="77">
        <v>30597.45924</v>
      </c>
      <c r="H313" s="77">
        <v>8000</v>
      </c>
      <c r="I313" s="77">
        <v>8000</v>
      </c>
      <c r="J313" s="55">
        <v>0</v>
      </c>
      <c r="K313" s="75">
        <v>1</v>
      </c>
      <c r="L313" s="55"/>
      <c r="M313" s="77">
        <v>10369.840679999999</v>
      </c>
      <c r="N313" s="77">
        <v>10379.651390000001</v>
      </c>
      <c r="O313" s="77">
        <v>1011.930643</v>
      </c>
      <c r="P313" s="77">
        <v>465.72808320000001</v>
      </c>
      <c r="Q313" s="77">
        <v>370.30845099999999</v>
      </c>
      <c r="R313" s="55">
        <v>1</v>
      </c>
      <c r="S313" s="75">
        <v>0.38856775300000002</v>
      </c>
      <c r="T313" s="55">
        <v>10</v>
      </c>
      <c r="U313" s="78">
        <v>3.430022E-3</v>
      </c>
      <c r="V313" s="75" t="str">
        <f t="shared" si="4"/>
        <v/>
      </c>
    </row>
    <row r="314" spans="1:22" x14ac:dyDescent="0.35">
      <c r="A314" s="55">
        <v>2</v>
      </c>
      <c r="B314" s="55">
        <v>100</v>
      </c>
      <c r="C314" s="55">
        <v>8000</v>
      </c>
      <c r="D314" s="75">
        <v>1</v>
      </c>
      <c r="E314" s="76">
        <v>0</v>
      </c>
      <c r="F314" s="55">
        <v>3</v>
      </c>
      <c r="G314" s="77">
        <v>40995.377679999998</v>
      </c>
      <c r="H314" s="77">
        <v>8000</v>
      </c>
      <c r="I314" s="77">
        <v>8000</v>
      </c>
      <c r="J314" s="55">
        <v>0</v>
      </c>
      <c r="K314" s="75">
        <v>1</v>
      </c>
      <c r="L314" s="55"/>
      <c r="M314" s="77">
        <v>15041.15646</v>
      </c>
      <c r="N314" s="77">
        <v>15060.03104</v>
      </c>
      <c r="O314" s="77">
        <v>2058.1308779999999</v>
      </c>
      <c r="P314" s="77">
        <v>465.72808320000001</v>
      </c>
      <c r="Q314" s="77">
        <v>370.3312143</v>
      </c>
      <c r="R314" s="55">
        <v>1</v>
      </c>
      <c r="S314" s="75">
        <v>0.56378024699999996</v>
      </c>
      <c r="T314" s="55">
        <v>4</v>
      </c>
      <c r="U314" s="78">
        <v>9.1326259999999996E-3</v>
      </c>
      <c r="V314" s="75">
        <f t="shared" si="4"/>
        <v>0.33660093757336246</v>
      </c>
    </row>
    <row r="315" spans="1:22" x14ac:dyDescent="0.35">
      <c r="A315">
        <v>3</v>
      </c>
      <c r="B315">
        <v>10</v>
      </c>
      <c r="C315">
        <v>500</v>
      </c>
      <c r="D315" s="3">
        <v>0.4</v>
      </c>
      <c r="E315">
        <v>240.8160196</v>
      </c>
      <c r="F315">
        <v>2</v>
      </c>
      <c r="G315">
        <v>24016.520090000002</v>
      </c>
      <c r="H315">
        <v>6386.1179309999998</v>
      </c>
      <c r="I315">
        <v>2500</v>
      </c>
      <c r="J315">
        <v>3886.1179310000002</v>
      </c>
      <c r="K315" s="3">
        <v>0.39147413599999997</v>
      </c>
      <c r="L315">
        <v>16.137289939999999</v>
      </c>
      <c r="M315">
        <v>8209.3130359999996</v>
      </c>
      <c r="N315">
        <v>5481.047544</v>
      </c>
      <c r="O315">
        <v>2307.4774640000001</v>
      </c>
      <c r="P315">
        <v>582.49031109999999</v>
      </c>
      <c r="Q315">
        <v>1050.073799</v>
      </c>
      <c r="R315">
        <v>5</v>
      </c>
      <c r="S315" s="3">
        <v>0.82452049599999999</v>
      </c>
      <c r="T315">
        <v>33</v>
      </c>
      <c r="U315" s="3">
        <v>7.617675E-3</v>
      </c>
      <c r="V315" s="3" t="str">
        <f t="shared" si="4"/>
        <v/>
      </c>
    </row>
    <row r="316" spans="1:22" x14ac:dyDescent="0.35">
      <c r="A316">
        <v>3</v>
      </c>
      <c r="B316">
        <v>10</v>
      </c>
      <c r="C316">
        <v>500</v>
      </c>
      <c r="D316" s="3">
        <v>0.4</v>
      </c>
      <c r="E316">
        <v>240.8160196</v>
      </c>
      <c r="F316">
        <v>1</v>
      </c>
      <c r="G316">
        <v>23932.729029999999</v>
      </c>
      <c r="H316">
        <v>6640.7730860000001</v>
      </c>
      <c r="I316">
        <v>2500</v>
      </c>
      <c r="J316">
        <v>4140.7730860000001</v>
      </c>
      <c r="K316" s="3">
        <v>0.376462193</v>
      </c>
      <c r="L316">
        <v>17.194757620000001</v>
      </c>
      <c r="M316">
        <v>7834.0503609999996</v>
      </c>
      <c r="N316">
        <v>5502.3956959999996</v>
      </c>
      <c r="O316">
        <v>2320.1528589999998</v>
      </c>
      <c r="P316">
        <v>582.49031109999999</v>
      </c>
      <c r="Q316">
        <v>1052.866714</v>
      </c>
      <c r="R316">
        <v>5</v>
      </c>
      <c r="S316" s="3">
        <v>0.82773192399999995</v>
      </c>
      <c r="T316">
        <v>60</v>
      </c>
      <c r="U316" s="3">
        <v>2.2587110000000001E-3</v>
      </c>
      <c r="V316" s="3" t="str">
        <f t="shared" si="4"/>
        <v/>
      </c>
    </row>
    <row r="317" spans="1:22" x14ac:dyDescent="0.35">
      <c r="A317">
        <v>3</v>
      </c>
      <c r="B317">
        <v>10</v>
      </c>
      <c r="C317">
        <v>500</v>
      </c>
      <c r="D317" s="3">
        <v>0.6</v>
      </c>
      <c r="E317">
        <v>107.029342</v>
      </c>
      <c r="F317">
        <v>2</v>
      </c>
      <c r="G317">
        <v>21648.82806</v>
      </c>
      <c r="H317">
        <v>4380.8751240000001</v>
      </c>
      <c r="I317">
        <v>2500</v>
      </c>
      <c r="J317">
        <v>1880.8751239999999</v>
      </c>
      <c r="K317" s="3">
        <v>0.57066223699999996</v>
      </c>
      <c r="L317">
        <v>17.573453109999999</v>
      </c>
      <c r="M317">
        <v>7926.651081</v>
      </c>
      <c r="N317">
        <v>5383.4227890000002</v>
      </c>
      <c r="O317">
        <v>2318.5531660000001</v>
      </c>
      <c r="P317">
        <v>582.49031109999999</v>
      </c>
      <c r="Q317">
        <v>1056.835585</v>
      </c>
      <c r="R317">
        <v>5</v>
      </c>
      <c r="S317" s="3">
        <v>0.80983468800000002</v>
      </c>
      <c r="T317">
        <v>32</v>
      </c>
      <c r="U317" s="3">
        <v>4.7658010000000001E-3</v>
      </c>
      <c r="V317" s="3" t="str">
        <f t="shared" si="4"/>
        <v/>
      </c>
    </row>
    <row r="318" spans="1:22" x14ac:dyDescent="0.35">
      <c r="A318">
        <v>3</v>
      </c>
      <c r="B318">
        <v>10</v>
      </c>
      <c r="C318">
        <v>500</v>
      </c>
      <c r="D318" s="3">
        <v>0.8</v>
      </c>
      <c r="E318">
        <v>40.136003260000003</v>
      </c>
      <c r="F318">
        <v>2</v>
      </c>
      <c r="G318">
        <v>20463.471379999999</v>
      </c>
      <c r="H318">
        <v>3235.1657019999998</v>
      </c>
      <c r="I318">
        <v>2500</v>
      </c>
      <c r="J318">
        <v>735.16570230000002</v>
      </c>
      <c r="K318" s="3">
        <v>0.77275794499999995</v>
      </c>
      <c r="L318">
        <v>18.316863730000001</v>
      </c>
      <c r="M318">
        <v>7904.6252979999999</v>
      </c>
      <c r="N318">
        <v>5381.6501129999997</v>
      </c>
      <c r="O318">
        <v>2308.2370209999999</v>
      </c>
      <c r="P318">
        <v>582.49031109999999</v>
      </c>
      <c r="Q318">
        <v>1051.3029320000001</v>
      </c>
      <c r="R318">
        <v>5</v>
      </c>
      <c r="S318" s="3">
        <v>0.809568022</v>
      </c>
      <c r="T318">
        <v>55</v>
      </c>
      <c r="U318" s="3">
        <v>7.5469999999999999E-3</v>
      </c>
      <c r="V318" s="3" t="str">
        <f t="shared" si="4"/>
        <v/>
      </c>
    </row>
    <row r="319" spans="1:22" x14ac:dyDescent="0.35">
      <c r="A319">
        <v>3</v>
      </c>
      <c r="B319">
        <v>10</v>
      </c>
      <c r="C319">
        <v>500</v>
      </c>
      <c r="D319" s="3">
        <v>0.6</v>
      </c>
      <c r="E319">
        <v>107.029342</v>
      </c>
      <c r="F319">
        <v>1</v>
      </c>
      <c r="G319">
        <v>21650.229920000002</v>
      </c>
      <c r="H319">
        <v>5085.7812700000004</v>
      </c>
      <c r="I319">
        <v>3000</v>
      </c>
      <c r="J319">
        <v>2085.7812699999999</v>
      </c>
      <c r="K319" s="3">
        <v>0.58987987099999994</v>
      </c>
      <c r="L319">
        <v>19.487938830000001</v>
      </c>
      <c r="M319">
        <v>7065.9494649999997</v>
      </c>
      <c r="N319">
        <v>5239.5724920000002</v>
      </c>
      <c r="O319">
        <v>2528.7864880000002</v>
      </c>
      <c r="P319">
        <v>582.49031109999999</v>
      </c>
      <c r="Q319">
        <v>1147.6498919999999</v>
      </c>
      <c r="R319">
        <v>6</v>
      </c>
      <c r="S319" s="3">
        <v>0.788195117</v>
      </c>
      <c r="T319">
        <v>24</v>
      </c>
      <c r="U319" s="3">
        <v>9.8468529999999992E-3</v>
      </c>
      <c r="V319" s="3" t="str">
        <f t="shared" si="4"/>
        <v/>
      </c>
    </row>
    <row r="320" spans="1:22" x14ac:dyDescent="0.35">
      <c r="A320">
        <v>3</v>
      </c>
      <c r="B320">
        <v>10</v>
      </c>
      <c r="C320">
        <v>500</v>
      </c>
      <c r="D320" s="3">
        <v>0.8</v>
      </c>
      <c r="E320">
        <v>40.136003260000003</v>
      </c>
      <c r="F320">
        <v>1</v>
      </c>
      <c r="G320">
        <v>20315.342430000001</v>
      </c>
      <c r="H320">
        <v>4373.5782330000002</v>
      </c>
      <c r="I320">
        <v>3500</v>
      </c>
      <c r="J320">
        <v>873.57823310000003</v>
      </c>
      <c r="K320" s="3">
        <v>0.80026006500000002</v>
      </c>
      <c r="L320">
        <v>21.765451519999999</v>
      </c>
      <c r="M320">
        <v>6421.8721340000002</v>
      </c>
      <c r="N320">
        <v>4972.7018010000002</v>
      </c>
      <c r="O320">
        <v>2730.89752</v>
      </c>
      <c r="P320">
        <v>582.49031109999999</v>
      </c>
      <c r="Q320">
        <v>1233.802426</v>
      </c>
      <c r="R320">
        <v>7</v>
      </c>
      <c r="S320" s="3">
        <v>0.74804944200000001</v>
      </c>
      <c r="T320">
        <v>25</v>
      </c>
      <c r="U320" s="3">
        <v>7.3681520000000002E-3</v>
      </c>
      <c r="V320" s="3" t="str">
        <f t="shared" si="4"/>
        <v/>
      </c>
    </row>
    <row r="321" spans="1:22" x14ac:dyDescent="0.35">
      <c r="A321">
        <v>3</v>
      </c>
      <c r="B321">
        <v>10</v>
      </c>
      <c r="C321">
        <v>500</v>
      </c>
      <c r="D321" s="3">
        <v>0.4</v>
      </c>
      <c r="E321">
        <v>240.8160196</v>
      </c>
      <c r="F321">
        <v>3</v>
      </c>
      <c r="G321">
        <v>36393.44068</v>
      </c>
      <c r="H321">
        <v>10987.83992</v>
      </c>
      <c r="I321">
        <v>3500</v>
      </c>
      <c r="J321">
        <v>7487.8399239999999</v>
      </c>
      <c r="K321" s="3">
        <v>0.31853394499999999</v>
      </c>
      <c r="L321">
        <v>31.093612199999999</v>
      </c>
      <c r="M321">
        <v>12324.462170000001</v>
      </c>
      <c r="N321">
        <v>5836.2253760000003</v>
      </c>
      <c r="O321">
        <v>5431.5715449999998</v>
      </c>
      <c r="P321">
        <v>582.49031109999999</v>
      </c>
      <c r="Q321">
        <v>1230.851355</v>
      </c>
      <c r="R321">
        <v>7</v>
      </c>
      <c r="S321" s="3">
        <v>0.87795031899999998</v>
      </c>
      <c r="T321">
        <v>67</v>
      </c>
      <c r="U321" s="3">
        <v>9.3202010000000002E-3</v>
      </c>
      <c r="V321" s="3">
        <f t="shared" si="4"/>
        <v>0.24100082174550641</v>
      </c>
    </row>
    <row r="322" spans="1:22" x14ac:dyDescent="0.35">
      <c r="A322">
        <v>3</v>
      </c>
      <c r="B322">
        <v>10</v>
      </c>
      <c r="C322">
        <v>500</v>
      </c>
      <c r="D322" s="3">
        <v>0.6</v>
      </c>
      <c r="E322">
        <v>107.029342</v>
      </c>
      <c r="F322">
        <v>3</v>
      </c>
      <c r="G322">
        <v>32085.26542</v>
      </c>
      <c r="H322">
        <v>8347.7286999999997</v>
      </c>
      <c r="I322">
        <v>4500</v>
      </c>
      <c r="J322">
        <v>3847.7287000000001</v>
      </c>
      <c r="K322" s="3">
        <v>0.53906878899999999</v>
      </c>
      <c r="L322">
        <v>35.950222869999997</v>
      </c>
      <c r="M322">
        <v>10231.52972</v>
      </c>
      <c r="N322">
        <v>5392.5211259999996</v>
      </c>
      <c r="O322">
        <v>6152.8300060000001</v>
      </c>
      <c r="P322">
        <v>582.49031109999999</v>
      </c>
      <c r="Q322">
        <v>1378.1655599999999</v>
      </c>
      <c r="R322">
        <v>9</v>
      </c>
      <c r="S322" s="3">
        <v>0.81120336199999998</v>
      </c>
      <c r="T322">
        <v>51</v>
      </c>
      <c r="U322" s="3">
        <v>8.7280250000000004E-3</v>
      </c>
      <c r="V322" s="3">
        <f t="shared" si="4"/>
        <v>0.25898467733823893</v>
      </c>
    </row>
    <row r="323" spans="1:22" x14ac:dyDescent="0.35">
      <c r="A323">
        <v>3</v>
      </c>
      <c r="B323">
        <v>10</v>
      </c>
      <c r="C323">
        <v>500</v>
      </c>
      <c r="D323" s="3">
        <v>0.8</v>
      </c>
      <c r="E323">
        <v>40.136003260000003</v>
      </c>
      <c r="F323">
        <v>3</v>
      </c>
      <c r="G323">
        <v>29516.892950000001</v>
      </c>
      <c r="H323">
        <v>6540.5067829999998</v>
      </c>
      <c r="I323">
        <v>5000</v>
      </c>
      <c r="J323">
        <v>1540.506783</v>
      </c>
      <c r="K323" s="3">
        <v>0.76446675600000003</v>
      </c>
      <c r="L323">
        <v>38.382167080000002</v>
      </c>
      <c r="M323">
        <v>9133.8155279999992</v>
      </c>
      <c r="N323">
        <v>5286.4918459999999</v>
      </c>
      <c r="O323">
        <v>6509.2013630000001</v>
      </c>
      <c r="P323">
        <v>582.49031109999999</v>
      </c>
      <c r="Q323">
        <v>1464.387117</v>
      </c>
      <c r="R323">
        <v>10</v>
      </c>
      <c r="S323" s="3">
        <v>0.79525325099999999</v>
      </c>
      <c r="T323">
        <v>49</v>
      </c>
      <c r="U323" s="3">
        <v>4.4301619999999996E-3</v>
      </c>
      <c r="V323" s="3">
        <f t="shared" ref="V323:V386" si="5">IF($F323&lt;&gt;3,"",(
SUMIFS($G:$G,$A:$A,$A323,$B:$B,$B323,$C:$C,$C323,$D:$D,$D323,$E:$E,$E323,$F:$F,1)
+
SUMIFS($G:$G,$A:$A,$A323,$B:$B,$B323,$C:$C,$C323,$D:$D,$D323,$E:$E,$E323,$F:$F,2)
-
$G323
)
/
(
SUMIFS($G:$G,$A:$A,$A323,$B:$B,$B323,$C:$C,$C323,$D:$D,$D323,$E:$E,$E323,$F:$F,1)
+
SUMIFS($G:$G,$A:$A,$A323,$B:$B,$B323,$C:$C,$C323,$D:$D,$D323,$E:$E,$E323,$F:$F,2)
))</f>
        <v>0.2761708791352408</v>
      </c>
    </row>
    <row r="324" spans="1:22" x14ac:dyDescent="0.35">
      <c r="A324">
        <v>3</v>
      </c>
      <c r="B324">
        <v>40</v>
      </c>
      <c r="C324">
        <v>500</v>
      </c>
      <c r="D324" s="3">
        <v>0.4</v>
      </c>
      <c r="E324">
        <v>237.03497419999999</v>
      </c>
      <c r="F324">
        <v>2</v>
      </c>
      <c r="G324">
        <v>22709.027290000002</v>
      </c>
      <c r="H324">
        <v>4364.4851749999998</v>
      </c>
      <c r="I324">
        <v>1500</v>
      </c>
      <c r="J324">
        <v>2864.4851749999998</v>
      </c>
      <c r="K324" s="3">
        <v>0.34368314700000002</v>
      </c>
      <c r="L324">
        <v>12.084652</v>
      </c>
      <c r="M324">
        <v>7730.1172509999997</v>
      </c>
      <c r="N324">
        <v>7405.85</v>
      </c>
      <c r="O324">
        <v>1804.82979</v>
      </c>
      <c r="P324">
        <v>582.49031109999999</v>
      </c>
      <c r="Q324">
        <v>821.25476119999996</v>
      </c>
      <c r="R324">
        <v>3</v>
      </c>
      <c r="S324" s="3">
        <v>0.69881969700000002</v>
      </c>
      <c r="T324">
        <v>57</v>
      </c>
      <c r="U324" s="3">
        <v>2.1191679999999998E-3</v>
      </c>
      <c r="V324" s="3" t="str">
        <f t="shared" si="5"/>
        <v/>
      </c>
    </row>
    <row r="325" spans="1:22" x14ac:dyDescent="0.35">
      <c r="A325">
        <v>3</v>
      </c>
      <c r="B325">
        <v>40</v>
      </c>
      <c r="C325">
        <v>500</v>
      </c>
      <c r="D325" s="3">
        <v>0.4</v>
      </c>
      <c r="E325">
        <v>237.03497419999999</v>
      </c>
      <c r="F325">
        <v>1</v>
      </c>
      <c r="G325">
        <v>22848.33669</v>
      </c>
      <c r="H325">
        <v>4442.0981330000004</v>
      </c>
      <c r="I325">
        <v>1500</v>
      </c>
      <c r="J325">
        <v>2942.098133</v>
      </c>
      <c r="K325" s="3">
        <v>0.33767826699999998</v>
      </c>
      <c r="L325">
        <v>12.41208451</v>
      </c>
      <c r="M325">
        <v>7828.6991360000002</v>
      </c>
      <c r="N325">
        <v>7366.6563260000003</v>
      </c>
      <c r="O325">
        <v>1807.161987</v>
      </c>
      <c r="P325">
        <v>582.49031109999999</v>
      </c>
      <c r="Q325">
        <v>821.23079399999995</v>
      </c>
      <c r="R325">
        <v>3</v>
      </c>
      <c r="S325" s="3">
        <v>0.69512136199999996</v>
      </c>
      <c r="T325">
        <v>135</v>
      </c>
      <c r="U325" s="3">
        <v>7.411595E-3</v>
      </c>
      <c r="V325" s="3" t="str">
        <f t="shared" si="5"/>
        <v/>
      </c>
    </row>
    <row r="326" spans="1:22" x14ac:dyDescent="0.35">
      <c r="A326">
        <v>3</v>
      </c>
      <c r="B326">
        <v>40</v>
      </c>
      <c r="C326">
        <v>500</v>
      </c>
      <c r="D326" s="3">
        <v>0.6</v>
      </c>
      <c r="E326">
        <v>105.34887740000001</v>
      </c>
      <c r="F326">
        <v>2</v>
      </c>
      <c r="G326">
        <v>21002.05341</v>
      </c>
      <c r="H326">
        <v>4213.994009</v>
      </c>
      <c r="I326">
        <v>2500</v>
      </c>
      <c r="J326">
        <v>1713.994009</v>
      </c>
      <c r="K326" s="3">
        <v>0.59326140299999996</v>
      </c>
      <c r="L326">
        <v>16.269694099999999</v>
      </c>
      <c r="M326">
        <v>6467.1881569999996</v>
      </c>
      <c r="N326">
        <v>6366.9234479999996</v>
      </c>
      <c r="O326">
        <v>2315.876937</v>
      </c>
      <c r="P326">
        <v>582.49031109999999</v>
      </c>
      <c r="Q326">
        <v>1055.5805439999999</v>
      </c>
      <c r="R326">
        <v>5</v>
      </c>
      <c r="S326" s="3">
        <v>0.60078606899999998</v>
      </c>
      <c r="T326">
        <v>35</v>
      </c>
      <c r="U326" s="3">
        <v>5.9659300000000004E-3</v>
      </c>
      <c r="V326" s="3" t="str">
        <f t="shared" si="5"/>
        <v/>
      </c>
    </row>
    <row r="327" spans="1:22" x14ac:dyDescent="0.35">
      <c r="A327">
        <v>3</v>
      </c>
      <c r="B327">
        <v>40</v>
      </c>
      <c r="C327">
        <v>500</v>
      </c>
      <c r="D327" s="3">
        <v>0.6</v>
      </c>
      <c r="E327">
        <v>105.34887740000001</v>
      </c>
      <c r="F327">
        <v>1</v>
      </c>
      <c r="G327">
        <v>21048.91316</v>
      </c>
      <c r="H327">
        <v>4230.7791159999997</v>
      </c>
      <c r="I327">
        <v>2500</v>
      </c>
      <c r="J327">
        <v>1730.7791159999999</v>
      </c>
      <c r="K327" s="3">
        <v>0.59090770999999997</v>
      </c>
      <c r="L327">
        <v>16.42902286</v>
      </c>
      <c r="M327">
        <v>6428.4007410000004</v>
      </c>
      <c r="N327">
        <v>6430.1698779999997</v>
      </c>
      <c r="O327">
        <v>2323.7481779999998</v>
      </c>
      <c r="P327">
        <v>582.49031109999999</v>
      </c>
      <c r="Q327">
        <v>1053.324936</v>
      </c>
      <c r="R327">
        <v>5</v>
      </c>
      <c r="S327" s="3">
        <v>0.60675403400000005</v>
      </c>
      <c r="T327">
        <v>46</v>
      </c>
      <c r="U327" s="3">
        <v>6.3899999999999998E-3</v>
      </c>
      <c r="V327" s="3" t="str">
        <f t="shared" si="5"/>
        <v/>
      </c>
    </row>
    <row r="328" spans="1:22" x14ac:dyDescent="0.35">
      <c r="A328">
        <v>3</v>
      </c>
      <c r="B328">
        <v>40</v>
      </c>
      <c r="C328">
        <v>500</v>
      </c>
      <c r="D328" s="3">
        <v>0.8</v>
      </c>
      <c r="E328">
        <v>39.505829030000001</v>
      </c>
      <c r="F328">
        <v>1</v>
      </c>
      <c r="G328">
        <v>19968.06106</v>
      </c>
      <c r="H328">
        <v>3178.3613329999998</v>
      </c>
      <c r="I328">
        <v>2500</v>
      </c>
      <c r="J328">
        <v>678.36133259999997</v>
      </c>
      <c r="K328" s="3">
        <v>0.78656884400000004</v>
      </c>
      <c r="L328">
        <v>17.171170669999999</v>
      </c>
      <c r="M328">
        <v>6393.8878210000003</v>
      </c>
      <c r="N328">
        <v>6429.0126270000001</v>
      </c>
      <c r="O328">
        <v>2328.498799</v>
      </c>
      <c r="P328">
        <v>582.49031109999999</v>
      </c>
      <c r="Q328">
        <v>1055.810174</v>
      </c>
      <c r="R328">
        <v>5</v>
      </c>
      <c r="S328" s="3">
        <v>0.60664483499999999</v>
      </c>
      <c r="T328">
        <v>64</v>
      </c>
      <c r="U328" s="3">
        <v>6.7544440000000001E-3</v>
      </c>
      <c r="V328" s="3" t="str">
        <f t="shared" si="5"/>
        <v/>
      </c>
    </row>
    <row r="329" spans="1:22" x14ac:dyDescent="0.35">
      <c r="A329">
        <v>3</v>
      </c>
      <c r="B329">
        <v>40</v>
      </c>
      <c r="C329">
        <v>500</v>
      </c>
      <c r="D329" s="3">
        <v>0.8</v>
      </c>
      <c r="E329">
        <v>39.505829030000001</v>
      </c>
      <c r="F329">
        <v>2</v>
      </c>
      <c r="G329">
        <v>19985.163759999999</v>
      </c>
      <c r="H329">
        <v>3731.5522449999999</v>
      </c>
      <c r="I329">
        <v>3000</v>
      </c>
      <c r="J329">
        <v>731.55224499999997</v>
      </c>
      <c r="K329" s="3">
        <v>0.80395497699999996</v>
      </c>
      <c r="L329">
        <v>18.51757735</v>
      </c>
      <c r="M329">
        <v>6063.5764810000001</v>
      </c>
      <c r="N329">
        <v>5986.8874059999998</v>
      </c>
      <c r="O329">
        <v>2485.0796220000002</v>
      </c>
      <c r="P329">
        <v>582.49031109999999</v>
      </c>
      <c r="Q329">
        <v>1135.5776980000001</v>
      </c>
      <c r="R329">
        <v>6</v>
      </c>
      <c r="S329" s="3">
        <v>0.56492567900000001</v>
      </c>
      <c r="T329">
        <v>67</v>
      </c>
      <c r="U329" s="3">
        <v>9.4497330000000001E-3</v>
      </c>
      <c r="V329" s="3" t="str">
        <f t="shared" si="5"/>
        <v/>
      </c>
    </row>
    <row r="330" spans="1:22" x14ac:dyDescent="0.35">
      <c r="A330">
        <v>3</v>
      </c>
      <c r="B330">
        <v>40</v>
      </c>
      <c r="C330">
        <v>500</v>
      </c>
      <c r="D330" s="3">
        <v>0.4</v>
      </c>
      <c r="E330">
        <v>237.03497419999999</v>
      </c>
      <c r="F330">
        <v>3</v>
      </c>
      <c r="G330">
        <v>33143.670030000001</v>
      </c>
      <c r="H330">
        <v>8019.4430620000003</v>
      </c>
      <c r="I330">
        <v>2500</v>
      </c>
      <c r="J330">
        <v>5519.4430620000003</v>
      </c>
      <c r="K330" s="3">
        <v>0.31174234699999998</v>
      </c>
      <c r="L330">
        <v>23.285353059999998</v>
      </c>
      <c r="M330">
        <v>10304.081260000001</v>
      </c>
      <c r="N330">
        <v>8571.2537260000008</v>
      </c>
      <c r="O330">
        <v>4616.0053269999999</v>
      </c>
      <c r="P330">
        <v>582.49031109999999</v>
      </c>
      <c r="Q330">
        <v>1050.3963450000001</v>
      </c>
      <c r="R330">
        <v>5</v>
      </c>
      <c r="S330" s="3">
        <v>0.80878777300000004</v>
      </c>
      <c r="T330">
        <v>118</v>
      </c>
      <c r="U330" s="3">
        <v>8.9073880000000005E-3</v>
      </c>
      <c r="V330" s="3">
        <f t="shared" si="5"/>
        <v>0.2724849039871951</v>
      </c>
    </row>
    <row r="331" spans="1:22" x14ac:dyDescent="0.35">
      <c r="A331">
        <v>3</v>
      </c>
      <c r="B331">
        <v>40</v>
      </c>
      <c r="C331">
        <v>500</v>
      </c>
      <c r="D331" s="3">
        <v>0.6</v>
      </c>
      <c r="E331">
        <v>105.34887740000001</v>
      </c>
      <c r="F331">
        <v>3</v>
      </c>
      <c r="G331">
        <v>29970.44109</v>
      </c>
      <c r="H331">
        <v>5048.7362979999998</v>
      </c>
      <c r="I331">
        <v>2500</v>
      </c>
      <c r="J331">
        <v>2548.7362979999998</v>
      </c>
      <c r="K331" s="3">
        <v>0.49517341599999998</v>
      </c>
      <c r="L331">
        <v>24.193293369999999</v>
      </c>
      <c r="M331">
        <v>10214.346509999999</v>
      </c>
      <c r="N331">
        <v>8419.9061999999994</v>
      </c>
      <c r="O331">
        <v>4648.7245229999999</v>
      </c>
      <c r="P331">
        <v>582.49031109999999</v>
      </c>
      <c r="Q331">
        <v>1056.237245</v>
      </c>
      <c r="R331">
        <v>5</v>
      </c>
      <c r="S331" s="3">
        <v>0.79450654499999995</v>
      </c>
      <c r="T331">
        <v>67</v>
      </c>
      <c r="U331" s="3">
        <v>8.1491199999999993E-3</v>
      </c>
      <c r="V331" s="3">
        <f t="shared" si="5"/>
        <v>0.28728294413614003</v>
      </c>
    </row>
    <row r="332" spans="1:22" x14ac:dyDescent="0.35">
      <c r="A332">
        <v>3</v>
      </c>
      <c r="B332">
        <v>40</v>
      </c>
      <c r="C332">
        <v>500</v>
      </c>
      <c r="D332" s="3">
        <v>0.8</v>
      </c>
      <c r="E332">
        <v>39.505829030000001</v>
      </c>
      <c r="F332">
        <v>3</v>
      </c>
      <c r="G332">
        <v>28109.04724</v>
      </c>
      <c r="H332">
        <v>4665.4955229999996</v>
      </c>
      <c r="I332">
        <v>3500</v>
      </c>
      <c r="J332">
        <v>1165.495523</v>
      </c>
      <c r="K332" s="3">
        <v>0.75018826699999996</v>
      </c>
      <c r="L332">
        <v>29.501862169999999</v>
      </c>
      <c r="M332">
        <v>8434.6714400000001</v>
      </c>
      <c r="N332">
        <v>7747.1997929999998</v>
      </c>
      <c r="O332">
        <v>5444.2596729999996</v>
      </c>
      <c r="P332">
        <v>582.49031109999999</v>
      </c>
      <c r="Q332">
        <v>1234.930501</v>
      </c>
      <c r="R332">
        <v>7</v>
      </c>
      <c r="S332" s="3">
        <v>0.73102963300000001</v>
      </c>
      <c r="T332">
        <v>174</v>
      </c>
      <c r="U332" s="3">
        <v>8.6437800000000002E-3</v>
      </c>
      <c r="V332" s="3">
        <f t="shared" si="5"/>
        <v>0.29645110334300173</v>
      </c>
    </row>
    <row r="333" spans="1:22" x14ac:dyDescent="0.35">
      <c r="A333">
        <v>3</v>
      </c>
      <c r="B333">
        <v>70</v>
      </c>
      <c r="C333">
        <v>500</v>
      </c>
      <c r="D333" s="3">
        <v>0.4</v>
      </c>
      <c r="E333">
        <v>244.1243868</v>
      </c>
      <c r="F333">
        <v>2</v>
      </c>
      <c r="G333">
        <v>22743.00373</v>
      </c>
      <c r="H333">
        <v>4419.2225360000002</v>
      </c>
      <c r="I333">
        <v>1500</v>
      </c>
      <c r="J333">
        <v>2919.2225360000002</v>
      </c>
      <c r="K333" s="3">
        <v>0.33942622</v>
      </c>
      <c r="L333">
        <v>11.95793085</v>
      </c>
      <c r="M333">
        <v>7542.1048209999999</v>
      </c>
      <c r="N333">
        <v>7572.5915139999997</v>
      </c>
      <c r="O333">
        <v>1805.6801929999999</v>
      </c>
      <c r="P333">
        <v>582.49031109999999</v>
      </c>
      <c r="Q333">
        <v>820.91435609999996</v>
      </c>
      <c r="R333">
        <v>3</v>
      </c>
      <c r="S333" s="3">
        <v>0.53414885899999998</v>
      </c>
      <c r="T333">
        <v>35</v>
      </c>
      <c r="U333" s="3">
        <v>5.5644789999999998E-3</v>
      </c>
      <c r="V333" s="3" t="str">
        <f t="shared" si="5"/>
        <v/>
      </c>
    </row>
    <row r="334" spans="1:22" x14ac:dyDescent="0.35">
      <c r="A334">
        <v>3</v>
      </c>
      <c r="B334">
        <v>70</v>
      </c>
      <c r="C334">
        <v>500</v>
      </c>
      <c r="D334" s="3">
        <v>0.4</v>
      </c>
      <c r="E334">
        <v>244.1243868</v>
      </c>
      <c r="F334">
        <v>1</v>
      </c>
      <c r="G334">
        <v>22851.30012</v>
      </c>
      <c r="H334">
        <v>4488.6088040000004</v>
      </c>
      <c r="I334">
        <v>1500</v>
      </c>
      <c r="J334">
        <v>2988.608804</v>
      </c>
      <c r="K334" s="3">
        <v>0.334179267</v>
      </c>
      <c r="L334">
        <v>12.2421559</v>
      </c>
      <c r="M334">
        <v>7557.6612940000005</v>
      </c>
      <c r="N334">
        <v>7594.7356719999998</v>
      </c>
      <c r="O334">
        <v>1806.6348250000001</v>
      </c>
      <c r="P334">
        <v>582.49031109999999</v>
      </c>
      <c r="Q334">
        <v>821.16921309999998</v>
      </c>
      <c r="R334">
        <v>3</v>
      </c>
      <c r="S334" s="3">
        <v>0.53571084400000002</v>
      </c>
      <c r="T334">
        <v>75</v>
      </c>
      <c r="U334" s="3">
        <v>2.0269910000000001E-3</v>
      </c>
      <c r="V334" s="3" t="str">
        <f t="shared" si="5"/>
        <v/>
      </c>
    </row>
    <row r="335" spans="1:22" x14ac:dyDescent="0.35">
      <c r="A335">
        <v>3</v>
      </c>
      <c r="B335">
        <v>70</v>
      </c>
      <c r="C335">
        <v>500</v>
      </c>
      <c r="D335" s="3">
        <v>0.6</v>
      </c>
      <c r="E335">
        <v>108.49972750000001</v>
      </c>
      <c r="F335">
        <v>1</v>
      </c>
      <c r="G335">
        <v>21120.050329999998</v>
      </c>
      <c r="H335">
        <v>4278.2835619999996</v>
      </c>
      <c r="I335">
        <v>2500</v>
      </c>
      <c r="J335">
        <v>1778.2835620000001</v>
      </c>
      <c r="K335" s="3">
        <v>0.58434649400000005</v>
      </c>
      <c r="L335">
        <v>16.38975142</v>
      </c>
      <c r="M335">
        <v>6409.8135650000004</v>
      </c>
      <c r="N335">
        <v>6476.6013549999998</v>
      </c>
      <c r="O335">
        <v>2320.1051980000002</v>
      </c>
      <c r="P335">
        <v>582.49031109999999</v>
      </c>
      <c r="Q335">
        <v>1052.7563419999999</v>
      </c>
      <c r="R335">
        <v>5</v>
      </c>
      <c r="S335" s="3">
        <v>0.45684086099999999</v>
      </c>
      <c r="T335">
        <v>79</v>
      </c>
      <c r="U335" s="3">
        <v>6.8108259999999999E-3</v>
      </c>
      <c r="V335" s="3" t="str">
        <f t="shared" si="5"/>
        <v/>
      </c>
    </row>
    <row r="336" spans="1:22" x14ac:dyDescent="0.35">
      <c r="A336">
        <v>3</v>
      </c>
      <c r="B336">
        <v>70</v>
      </c>
      <c r="C336">
        <v>500</v>
      </c>
      <c r="D336" s="3">
        <v>0.6</v>
      </c>
      <c r="E336">
        <v>108.49972750000001</v>
      </c>
      <c r="F336">
        <v>2</v>
      </c>
      <c r="G336">
        <v>21087.463319999999</v>
      </c>
      <c r="H336">
        <v>4307.436933</v>
      </c>
      <c r="I336">
        <v>2500</v>
      </c>
      <c r="J336">
        <v>1807.436933</v>
      </c>
      <c r="K336" s="3">
        <v>0.58039154999999998</v>
      </c>
      <c r="L336">
        <v>16.65844676</v>
      </c>
      <c r="M336">
        <v>6403.9863939999996</v>
      </c>
      <c r="N336">
        <v>6469.7800370000004</v>
      </c>
      <c r="O336">
        <v>2280.5756219999998</v>
      </c>
      <c r="P336">
        <v>582.49031109999999</v>
      </c>
      <c r="Q336">
        <v>1043.1940259999999</v>
      </c>
      <c r="R336">
        <v>5</v>
      </c>
      <c r="S336" s="3">
        <v>0.45635970399999998</v>
      </c>
      <c r="T336">
        <v>57</v>
      </c>
      <c r="U336" s="3">
        <v>9.700976E-3</v>
      </c>
      <c r="V336" s="3" t="str">
        <f t="shared" si="5"/>
        <v/>
      </c>
    </row>
    <row r="337" spans="1:22" x14ac:dyDescent="0.35">
      <c r="A337">
        <v>3</v>
      </c>
      <c r="B337">
        <v>70</v>
      </c>
      <c r="C337">
        <v>500</v>
      </c>
      <c r="D337" s="3">
        <v>0.8</v>
      </c>
      <c r="E337">
        <v>40.68739781</v>
      </c>
      <c r="F337">
        <v>2</v>
      </c>
      <c r="G337">
        <v>19934.71689</v>
      </c>
      <c r="H337">
        <v>3183.7396229999999</v>
      </c>
      <c r="I337">
        <v>2500</v>
      </c>
      <c r="J337">
        <v>683.73962310000002</v>
      </c>
      <c r="K337" s="3">
        <v>0.78524009400000006</v>
      </c>
      <c r="L337">
        <v>16.804702679999998</v>
      </c>
      <c r="M337">
        <v>6369.7492629999997</v>
      </c>
      <c r="N337">
        <v>6438.5861500000001</v>
      </c>
      <c r="O337">
        <v>2307.589344</v>
      </c>
      <c r="P337">
        <v>582.49031109999999</v>
      </c>
      <c r="Q337">
        <v>1052.562199</v>
      </c>
      <c r="R337">
        <v>5</v>
      </c>
      <c r="S337" s="3">
        <v>0.45415937699999998</v>
      </c>
      <c r="T337">
        <v>39</v>
      </c>
      <c r="U337" s="3">
        <v>8.5443949999999998E-3</v>
      </c>
      <c r="V337" s="3" t="str">
        <f t="shared" si="5"/>
        <v/>
      </c>
    </row>
    <row r="338" spans="1:22" x14ac:dyDescent="0.35">
      <c r="A338">
        <v>3</v>
      </c>
      <c r="B338">
        <v>70</v>
      </c>
      <c r="C338">
        <v>500</v>
      </c>
      <c r="D338" s="3">
        <v>0.8</v>
      </c>
      <c r="E338">
        <v>40.68739781</v>
      </c>
      <c r="F338">
        <v>1</v>
      </c>
      <c r="G338">
        <v>20014.85744</v>
      </c>
      <c r="H338">
        <v>3193.206784</v>
      </c>
      <c r="I338">
        <v>2500</v>
      </c>
      <c r="J338">
        <v>693.2067839</v>
      </c>
      <c r="K338" s="3">
        <v>0.78291202800000004</v>
      </c>
      <c r="L338">
        <v>17.0373831</v>
      </c>
      <c r="M338">
        <v>6390.7618169999996</v>
      </c>
      <c r="N338">
        <v>6462.3084509999999</v>
      </c>
      <c r="O338">
        <v>2330.1731279999999</v>
      </c>
      <c r="P338">
        <v>582.49031109999999</v>
      </c>
      <c r="Q338">
        <v>1055.916948</v>
      </c>
      <c r="R338">
        <v>5</v>
      </c>
      <c r="S338" s="3">
        <v>0.45583267999999999</v>
      </c>
      <c r="T338">
        <v>53</v>
      </c>
      <c r="U338" s="3">
        <v>9.4925760000000008E-3</v>
      </c>
      <c r="V338" s="3" t="str">
        <f t="shared" si="5"/>
        <v/>
      </c>
    </row>
    <row r="339" spans="1:22" x14ac:dyDescent="0.35">
      <c r="A339">
        <v>3</v>
      </c>
      <c r="B339">
        <v>70</v>
      </c>
      <c r="C339">
        <v>500</v>
      </c>
      <c r="D339" s="3">
        <v>0.4</v>
      </c>
      <c r="E339">
        <v>244.1243868</v>
      </c>
      <c r="F339">
        <v>3</v>
      </c>
      <c r="G339">
        <v>32561.319800000001</v>
      </c>
      <c r="H339">
        <v>5841.9812670000001</v>
      </c>
      <c r="I339">
        <v>1500</v>
      </c>
      <c r="J339">
        <v>4341.9812670000001</v>
      </c>
      <c r="K339" s="3">
        <v>0.25676220599999999</v>
      </c>
      <c r="L339">
        <v>17.78593824</v>
      </c>
      <c r="M339">
        <v>11162.253350000001</v>
      </c>
      <c r="N339">
        <v>10547.892970000001</v>
      </c>
      <c r="O339">
        <v>3606.7787440000002</v>
      </c>
      <c r="P339">
        <v>582.49031109999999</v>
      </c>
      <c r="Q339">
        <v>819.92315919999999</v>
      </c>
      <c r="R339">
        <v>3</v>
      </c>
      <c r="S339" s="3">
        <v>0.74401808000000003</v>
      </c>
      <c r="T339">
        <v>183</v>
      </c>
      <c r="U339" s="3">
        <v>4.15366E-3</v>
      </c>
      <c r="V339" s="3">
        <f t="shared" si="5"/>
        <v>0.28584676043913315</v>
      </c>
    </row>
    <row r="340" spans="1:22" x14ac:dyDescent="0.35">
      <c r="A340">
        <v>3</v>
      </c>
      <c r="B340">
        <v>70</v>
      </c>
      <c r="C340">
        <v>500</v>
      </c>
      <c r="D340" s="3">
        <v>0.6</v>
      </c>
      <c r="E340">
        <v>108.49972750000001</v>
      </c>
      <c r="F340">
        <v>3</v>
      </c>
      <c r="G340">
        <v>29741.967639999999</v>
      </c>
      <c r="H340">
        <v>5084.6691339999998</v>
      </c>
      <c r="I340">
        <v>2500</v>
      </c>
      <c r="J340">
        <v>2584.6691340000002</v>
      </c>
      <c r="K340" s="3">
        <v>0.49167407600000002</v>
      </c>
      <c r="L340">
        <v>23.821895170000001</v>
      </c>
      <c r="M340">
        <v>9275.8572060000006</v>
      </c>
      <c r="N340">
        <v>9104.9994289999995</v>
      </c>
      <c r="O340">
        <v>4638.857591</v>
      </c>
      <c r="P340">
        <v>582.49031109999999</v>
      </c>
      <c r="Q340">
        <v>1055.093973</v>
      </c>
      <c r="R340">
        <v>5</v>
      </c>
      <c r="S340" s="3">
        <v>0.64224051299999996</v>
      </c>
      <c r="T340">
        <v>133</v>
      </c>
      <c r="U340" s="3">
        <v>8.3078590000000008E-3</v>
      </c>
      <c r="V340" s="3">
        <f t="shared" si="5"/>
        <v>0.29533950076682608</v>
      </c>
    </row>
    <row r="341" spans="1:22" x14ac:dyDescent="0.35">
      <c r="A341">
        <v>3</v>
      </c>
      <c r="B341">
        <v>70</v>
      </c>
      <c r="C341">
        <v>500</v>
      </c>
      <c r="D341" s="3">
        <v>0.8</v>
      </c>
      <c r="E341">
        <v>40.68739781</v>
      </c>
      <c r="F341">
        <v>3</v>
      </c>
      <c r="G341">
        <v>28044.014899999998</v>
      </c>
      <c r="H341">
        <v>4702.6329450000003</v>
      </c>
      <c r="I341">
        <v>3500</v>
      </c>
      <c r="J341">
        <v>1202.6329450000001</v>
      </c>
      <c r="K341" s="3">
        <v>0.74426391400000003</v>
      </c>
      <c r="L341">
        <v>29.5578732</v>
      </c>
      <c r="M341">
        <v>8021.618829</v>
      </c>
      <c r="N341">
        <v>8071.4239209999996</v>
      </c>
      <c r="O341">
        <v>5433.4775989999998</v>
      </c>
      <c r="P341">
        <v>582.49031109999999</v>
      </c>
      <c r="Q341">
        <v>1232.3712989999999</v>
      </c>
      <c r="R341">
        <v>7</v>
      </c>
      <c r="S341" s="3">
        <v>0.56933506499999997</v>
      </c>
      <c r="T341">
        <v>300</v>
      </c>
      <c r="U341" s="3">
        <v>1.0220853E-2</v>
      </c>
      <c r="V341" s="3">
        <f t="shared" si="5"/>
        <v>0.29801467549203808</v>
      </c>
    </row>
    <row r="342" spans="1:22" x14ac:dyDescent="0.35">
      <c r="A342">
        <v>3</v>
      </c>
      <c r="B342">
        <v>100</v>
      </c>
      <c r="C342">
        <v>500</v>
      </c>
      <c r="D342" s="80">
        <v>0.4</v>
      </c>
      <c r="E342">
        <v>252.41548470000001</v>
      </c>
      <c r="F342">
        <v>2</v>
      </c>
      <c r="G342">
        <v>22828.951410000001</v>
      </c>
      <c r="H342">
        <v>4519.9144470000001</v>
      </c>
      <c r="I342">
        <v>1500</v>
      </c>
      <c r="J342">
        <v>3019.9144470000001</v>
      </c>
      <c r="K342" s="80">
        <v>0.33186468800000002</v>
      </c>
      <c r="L342">
        <v>11.96406176</v>
      </c>
      <c r="M342">
        <v>7534.8379949999999</v>
      </c>
      <c r="N342">
        <v>7565.3246879999997</v>
      </c>
      <c r="O342">
        <v>1805.2153929999999</v>
      </c>
      <c r="P342">
        <v>582.49031109999999</v>
      </c>
      <c r="Q342">
        <v>821.16857419999997</v>
      </c>
      <c r="R342">
        <v>3</v>
      </c>
      <c r="S342" s="80">
        <v>0.29053037900000001</v>
      </c>
      <c r="T342">
        <v>68</v>
      </c>
      <c r="U342" s="80">
        <v>1.263445E-3</v>
      </c>
      <c r="V342" s="80" t="str">
        <f t="shared" si="5"/>
        <v/>
      </c>
    </row>
    <row r="343" spans="1:22" x14ac:dyDescent="0.35">
      <c r="A343">
        <v>3</v>
      </c>
      <c r="B343">
        <v>100</v>
      </c>
      <c r="C343">
        <v>500</v>
      </c>
      <c r="D343" s="80">
        <v>0.4</v>
      </c>
      <c r="E343">
        <v>252.41548470000001</v>
      </c>
      <c r="F343">
        <v>1</v>
      </c>
      <c r="G343">
        <v>22952.799620000002</v>
      </c>
      <c r="H343">
        <v>4590.1097159999999</v>
      </c>
      <c r="I343">
        <v>1500</v>
      </c>
      <c r="J343">
        <v>3090.1097159999999</v>
      </c>
      <c r="K343" s="80">
        <v>0.32678957400000003</v>
      </c>
      <c r="L343">
        <v>12.2421559</v>
      </c>
      <c r="M343">
        <v>7557.6612940000005</v>
      </c>
      <c r="N343">
        <v>7594.7356719999998</v>
      </c>
      <c r="O343">
        <v>1806.6343959999999</v>
      </c>
      <c r="P343">
        <v>582.49031109999999</v>
      </c>
      <c r="Q343">
        <v>821.16823060000002</v>
      </c>
      <c r="R343">
        <v>3</v>
      </c>
      <c r="S343" s="80">
        <v>0.291659846</v>
      </c>
      <c r="T343">
        <v>53</v>
      </c>
      <c r="U343" s="80">
        <v>3.8056959999999999E-3</v>
      </c>
      <c r="V343" s="80" t="str">
        <f t="shared" si="5"/>
        <v/>
      </c>
    </row>
    <row r="344" spans="1:22" x14ac:dyDescent="0.35">
      <c r="A344">
        <v>3</v>
      </c>
      <c r="B344">
        <v>100</v>
      </c>
      <c r="C344">
        <v>500</v>
      </c>
      <c r="D344" s="80">
        <v>0.6</v>
      </c>
      <c r="E344">
        <v>112.1846599</v>
      </c>
      <c r="F344">
        <v>2</v>
      </c>
      <c r="G344">
        <v>21158.520400000001</v>
      </c>
      <c r="H344">
        <v>3610.2747169999998</v>
      </c>
      <c r="I344">
        <v>2000</v>
      </c>
      <c r="J344">
        <v>1610.274717</v>
      </c>
      <c r="K344" s="80">
        <v>0.55397446400000006</v>
      </c>
      <c r="L344">
        <v>14.353787049999999</v>
      </c>
      <c r="M344">
        <v>6951.1971970000004</v>
      </c>
      <c r="N344">
        <v>7006.125755</v>
      </c>
      <c r="O344">
        <v>2066.4504139999999</v>
      </c>
      <c r="P344">
        <v>582.49031109999999</v>
      </c>
      <c r="Q344">
        <v>941.9820082</v>
      </c>
      <c r="R344">
        <v>4</v>
      </c>
      <c r="S344" s="80">
        <v>0.26905551999999999</v>
      </c>
      <c r="T344">
        <v>63</v>
      </c>
      <c r="U344" s="80">
        <v>9.4839929999999996E-3</v>
      </c>
      <c r="V344" s="80" t="str">
        <f t="shared" si="5"/>
        <v/>
      </c>
    </row>
    <row r="345" spans="1:22" x14ac:dyDescent="0.35">
      <c r="A345">
        <v>3</v>
      </c>
      <c r="B345">
        <v>100</v>
      </c>
      <c r="C345">
        <v>500</v>
      </c>
      <c r="D345" s="80">
        <v>0.6</v>
      </c>
      <c r="E345">
        <v>112.1846599</v>
      </c>
      <c r="F345">
        <v>1</v>
      </c>
      <c r="G345">
        <v>21166.563549999999</v>
      </c>
      <c r="H345">
        <v>4340.1121009999997</v>
      </c>
      <c r="I345">
        <v>2500</v>
      </c>
      <c r="J345">
        <v>1840.1121009999999</v>
      </c>
      <c r="K345" s="80">
        <v>0.57602198800000004</v>
      </c>
      <c r="L345">
        <v>16.40252868</v>
      </c>
      <c r="M345">
        <v>6399.8573539999998</v>
      </c>
      <c r="N345">
        <v>6466.6451440000001</v>
      </c>
      <c r="O345">
        <v>2323.5009519999999</v>
      </c>
      <c r="P345">
        <v>582.49031109999999</v>
      </c>
      <c r="Q345">
        <v>1053.9576830000001</v>
      </c>
      <c r="R345">
        <v>5</v>
      </c>
      <c r="S345" s="80">
        <v>0.248337903</v>
      </c>
      <c r="T345">
        <v>71</v>
      </c>
      <c r="U345" s="80">
        <v>6.5327500000000004E-3</v>
      </c>
      <c r="V345" s="80" t="str">
        <f t="shared" si="5"/>
        <v/>
      </c>
    </row>
    <row r="346" spans="1:22" x14ac:dyDescent="0.35">
      <c r="A346">
        <v>3</v>
      </c>
      <c r="B346">
        <v>100</v>
      </c>
      <c r="C346">
        <v>500</v>
      </c>
      <c r="D346" s="80">
        <v>0.8</v>
      </c>
      <c r="E346">
        <v>42.069247449999999</v>
      </c>
      <c r="F346">
        <v>2</v>
      </c>
      <c r="G346">
        <v>19985.270820000002</v>
      </c>
      <c r="H346">
        <v>3200.6836050000002</v>
      </c>
      <c r="I346">
        <v>2500</v>
      </c>
      <c r="J346">
        <v>700.68360510000002</v>
      </c>
      <c r="K346" s="80">
        <v>0.78108314000000001</v>
      </c>
      <c r="L346">
        <v>16.65548227</v>
      </c>
      <c r="M346">
        <v>6410.0405719999999</v>
      </c>
      <c r="N346">
        <v>6475.8342149999999</v>
      </c>
      <c r="O346">
        <v>2274.7668520000002</v>
      </c>
      <c r="P346">
        <v>582.49031109999999</v>
      </c>
      <c r="Q346">
        <v>1041.4552650000001</v>
      </c>
      <c r="R346">
        <v>5</v>
      </c>
      <c r="S346" s="80">
        <v>0.248690789</v>
      </c>
      <c r="T346">
        <v>63</v>
      </c>
      <c r="U346" s="80">
        <v>8.6098289999999994E-3</v>
      </c>
      <c r="V346" s="80" t="str">
        <f t="shared" si="5"/>
        <v/>
      </c>
    </row>
    <row r="347" spans="1:22" x14ac:dyDescent="0.35">
      <c r="A347">
        <v>3</v>
      </c>
      <c r="B347">
        <v>100</v>
      </c>
      <c r="C347">
        <v>500</v>
      </c>
      <c r="D347" s="80">
        <v>0.8</v>
      </c>
      <c r="E347">
        <v>42.069247449999999</v>
      </c>
      <c r="F347">
        <v>1</v>
      </c>
      <c r="G347">
        <v>19988.968270000001</v>
      </c>
      <c r="H347">
        <v>3206.2369629999998</v>
      </c>
      <c r="I347">
        <v>2500</v>
      </c>
      <c r="J347">
        <v>706.23696329999996</v>
      </c>
      <c r="K347" s="80">
        <v>0.77973026599999995</v>
      </c>
      <c r="L347">
        <v>16.78748745</v>
      </c>
      <c r="M347">
        <v>6372.9406820000004</v>
      </c>
      <c r="N347">
        <v>6443.0024329999997</v>
      </c>
      <c r="O347">
        <v>2328.717396</v>
      </c>
      <c r="P347">
        <v>582.49031109999999</v>
      </c>
      <c r="Q347">
        <v>1055.5804889999999</v>
      </c>
      <c r="R347">
        <v>5</v>
      </c>
      <c r="S347" s="80">
        <v>0.24742995400000001</v>
      </c>
      <c r="T347">
        <v>194</v>
      </c>
      <c r="U347" s="80">
        <v>9.8303090000000006E-3</v>
      </c>
      <c r="V347" s="80" t="str">
        <f t="shared" si="5"/>
        <v/>
      </c>
    </row>
    <row r="348" spans="1:22" x14ac:dyDescent="0.35">
      <c r="A348">
        <v>3</v>
      </c>
      <c r="B348">
        <v>100</v>
      </c>
      <c r="C348">
        <v>500</v>
      </c>
      <c r="D348" s="80">
        <v>0.4</v>
      </c>
      <c r="E348">
        <v>252.41548470000001</v>
      </c>
      <c r="F348">
        <v>3</v>
      </c>
      <c r="G348">
        <v>32592.288550000001</v>
      </c>
      <c r="H348">
        <v>5845.2692040000002</v>
      </c>
      <c r="I348">
        <v>1500</v>
      </c>
      <c r="J348">
        <v>4345.2692040000002</v>
      </c>
      <c r="K348" s="80">
        <v>0.25661777899999999</v>
      </c>
      <c r="L348">
        <v>17.214748969999999</v>
      </c>
      <c r="M348">
        <v>10840.523010000001</v>
      </c>
      <c r="N348">
        <v>10889.779329999999</v>
      </c>
      <c r="O348">
        <v>3612.92868</v>
      </c>
      <c r="P348">
        <v>582.49031109999999</v>
      </c>
      <c r="Q348">
        <v>821.29802040000004</v>
      </c>
      <c r="R348">
        <v>3</v>
      </c>
      <c r="S348" s="80">
        <v>0.41819906600000001</v>
      </c>
      <c r="T348">
        <v>207</v>
      </c>
      <c r="U348" s="80">
        <v>4.8343290000000001E-3</v>
      </c>
      <c r="V348" s="80">
        <f t="shared" si="5"/>
        <v>0.28809432106162058</v>
      </c>
    </row>
    <row r="349" spans="1:22" x14ac:dyDescent="0.35">
      <c r="A349">
        <v>3</v>
      </c>
      <c r="B349">
        <v>100</v>
      </c>
      <c r="C349">
        <v>500</v>
      </c>
      <c r="D349" s="80">
        <v>0.6</v>
      </c>
      <c r="E349">
        <v>112.1846599</v>
      </c>
      <c r="F349">
        <v>3</v>
      </c>
      <c r="G349">
        <v>29739.195640000002</v>
      </c>
      <c r="H349">
        <v>5122.822674</v>
      </c>
      <c r="I349">
        <v>2500</v>
      </c>
      <c r="J349">
        <v>2622.822674</v>
      </c>
      <c r="K349" s="80">
        <v>0.48801220699999998</v>
      </c>
      <c r="L349">
        <v>23.379512640000002</v>
      </c>
      <c r="M349">
        <v>9117.0794160000005</v>
      </c>
      <c r="N349">
        <v>9211.6716919999999</v>
      </c>
      <c r="O349">
        <v>4648.2961160000004</v>
      </c>
      <c r="P349">
        <v>582.49031109999999</v>
      </c>
      <c r="Q349">
        <v>1056.8354360000001</v>
      </c>
      <c r="R349">
        <v>5</v>
      </c>
      <c r="S349" s="80">
        <v>0.353754872</v>
      </c>
      <c r="T349">
        <v>157</v>
      </c>
      <c r="U349" s="80">
        <v>6.1541920000000002E-3</v>
      </c>
      <c r="V349" s="80">
        <f t="shared" si="5"/>
        <v>0.29736239448144081</v>
      </c>
    </row>
    <row r="350" spans="1:22" x14ac:dyDescent="0.35">
      <c r="A350">
        <v>3</v>
      </c>
      <c r="B350">
        <v>100</v>
      </c>
      <c r="C350">
        <v>500</v>
      </c>
      <c r="D350" s="80">
        <v>0.8</v>
      </c>
      <c r="E350">
        <v>42.069247449999999</v>
      </c>
      <c r="F350">
        <v>3</v>
      </c>
      <c r="G350">
        <v>28066.074049999999</v>
      </c>
      <c r="H350">
        <v>4738.6130910000002</v>
      </c>
      <c r="I350">
        <v>3500</v>
      </c>
      <c r="J350">
        <v>1238.6130909999999</v>
      </c>
      <c r="K350" s="80">
        <v>0.73861273999999999</v>
      </c>
      <c r="L350">
        <v>29.442245010000001</v>
      </c>
      <c r="M350">
        <v>7973.55267</v>
      </c>
      <c r="N350">
        <v>8119.2213439999996</v>
      </c>
      <c r="O350">
        <v>5422.8364549999997</v>
      </c>
      <c r="P350">
        <v>582.49031109999999</v>
      </c>
      <c r="Q350">
        <v>1229.3601759999999</v>
      </c>
      <c r="R350">
        <v>7</v>
      </c>
      <c r="S350" s="80">
        <v>0.31180161499999998</v>
      </c>
      <c r="T350">
        <v>282</v>
      </c>
      <c r="U350" s="80">
        <v>9.7615949999999996E-3</v>
      </c>
      <c r="V350" s="80">
        <f t="shared" si="5"/>
        <v>0.2978959777868283</v>
      </c>
    </row>
    <row r="351" spans="1:22" x14ac:dyDescent="0.35">
      <c r="A351">
        <v>3</v>
      </c>
      <c r="B351">
        <v>10</v>
      </c>
      <c r="C351">
        <v>1000</v>
      </c>
      <c r="D351" s="3">
        <v>0.4</v>
      </c>
      <c r="E351">
        <v>327.3138156</v>
      </c>
      <c r="F351">
        <v>2</v>
      </c>
      <c r="G351">
        <v>26838.19541</v>
      </c>
      <c r="H351">
        <v>7264.351909</v>
      </c>
      <c r="I351">
        <v>3000</v>
      </c>
      <c r="J351">
        <v>4264.351909</v>
      </c>
      <c r="K351" s="3">
        <v>0.412975588</v>
      </c>
      <c r="L351">
        <v>13.02832849</v>
      </c>
      <c r="M351">
        <v>10384.36067</v>
      </c>
      <c r="N351">
        <v>5981.7109149999997</v>
      </c>
      <c r="O351">
        <v>1804.0689379999999</v>
      </c>
      <c r="P351">
        <v>582.49031109999999</v>
      </c>
      <c r="Q351">
        <v>821.21267139999998</v>
      </c>
      <c r="R351">
        <v>3</v>
      </c>
      <c r="S351" s="3">
        <v>0.89983588199999998</v>
      </c>
      <c r="T351">
        <v>5</v>
      </c>
      <c r="U351" s="3">
        <v>1.3731500000000001E-3</v>
      </c>
      <c r="V351" s="3" t="str">
        <f t="shared" si="5"/>
        <v/>
      </c>
    </row>
    <row r="352" spans="1:22" x14ac:dyDescent="0.35">
      <c r="A352">
        <v>3</v>
      </c>
      <c r="B352">
        <v>10</v>
      </c>
      <c r="C352">
        <v>1000</v>
      </c>
      <c r="D352" s="3">
        <v>0.4</v>
      </c>
      <c r="E352">
        <v>327.3138156</v>
      </c>
      <c r="F352">
        <v>1</v>
      </c>
      <c r="G352">
        <v>27133.531910000002</v>
      </c>
      <c r="H352">
        <v>7692.4856630000004</v>
      </c>
      <c r="I352">
        <v>3000</v>
      </c>
      <c r="J352">
        <v>4692.4856630000004</v>
      </c>
      <c r="K352" s="3">
        <v>0.38999097700000002</v>
      </c>
      <c r="L352">
        <v>14.33635074</v>
      </c>
      <c r="M352">
        <v>10392.7454</v>
      </c>
      <c r="N352">
        <v>5838.6625560000002</v>
      </c>
      <c r="O352">
        <v>1806.50026</v>
      </c>
      <c r="P352">
        <v>582.49031109999999</v>
      </c>
      <c r="Q352">
        <v>820.64771640000004</v>
      </c>
      <c r="R352">
        <v>3</v>
      </c>
      <c r="S352" s="3">
        <v>0.87831694699999996</v>
      </c>
      <c r="T352">
        <v>56</v>
      </c>
      <c r="U352" s="3">
        <v>5.3583959999999996E-3</v>
      </c>
      <c r="V352" s="3" t="str">
        <f t="shared" si="5"/>
        <v/>
      </c>
    </row>
    <row r="353" spans="1:22" x14ac:dyDescent="0.35">
      <c r="A353">
        <v>3</v>
      </c>
      <c r="B353">
        <v>10</v>
      </c>
      <c r="C353">
        <v>1000</v>
      </c>
      <c r="D353" s="3">
        <v>0.8</v>
      </c>
      <c r="E353">
        <v>54.552302599999997</v>
      </c>
      <c r="F353">
        <v>2</v>
      </c>
      <c r="G353">
        <v>23066.095840000002</v>
      </c>
      <c r="H353">
        <v>3809.183082</v>
      </c>
      <c r="I353">
        <v>3000</v>
      </c>
      <c r="J353">
        <v>809.18308160000004</v>
      </c>
      <c r="K353" s="3">
        <v>0.78757044099999995</v>
      </c>
      <c r="L353">
        <v>14.83316089</v>
      </c>
      <c r="M353">
        <v>10226.90812</v>
      </c>
      <c r="N353">
        <v>5820.9185280000002</v>
      </c>
      <c r="O353">
        <v>1805.680597</v>
      </c>
      <c r="P353">
        <v>582.49031109999999</v>
      </c>
      <c r="Q353">
        <v>820.91519559999995</v>
      </c>
      <c r="R353">
        <v>3</v>
      </c>
      <c r="S353" s="3">
        <v>0.87564769200000003</v>
      </c>
      <c r="T353">
        <v>25</v>
      </c>
      <c r="U353" s="3">
        <v>9.1808970000000004E-3</v>
      </c>
      <c r="V353" s="3" t="str">
        <f t="shared" si="5"/>
        <v/>
      </c>
    </row>
    <row r="354" spans="1:22" x14ac:dyDescent="0.35">
      <c r="A354">
        <v>3</v>
      </c>
      <c r="B354">
        <v>10</v>
      </c>
      <c r="C354">
        <v>1000</v>
      </c>
      <c r="D354" s="3">
        <v>0.6</v>
      </c>
      <c r="E354">
        <v>145.47280689999999</v>
      </c>
      <c r="F354">
        <v>2</v>
      </c>
      <c r="G354">
        <v>24422.00603</v>
      </c>
      <c r="H354">
        <v>5202.3147099999996</v>
      </c>
      <c r="I354">
        <v>3000</v>
      </c>
      <c r="J354">
        <v>2202.3147100000001</v>
      </c>
      <c r="K354" s="3">
        <v>0.57666638199999998</v>
      </c>
      <c r="L354">
        <v>15.139012960000001</v>
      </c>
      <c r="M354">
        <v>10196.32136</v>
      </c>
      <c r="N354">
        <v>5814.2850680000001</v>
      </c>
      <c r="O354">
        <v>1805.680194</v>
      </c>
      <c r="P354">
        <v>582.49031109999999</v>
      </c>
      <c r="Q354">
        <v>820.91438029999995</v>
      </c>
      <c r="R354">
        <v>3</v>
      </c>
      <c r="S354" s="3">
        <v>0.874649813</v>
      </c>
      <c r="T354">
        <v>20</v>
      </c>
      <c r="U354" s="3">
        <v>8.8477850000000004E-3</v>
      </c>
      <c r="V354" s="3" t="str">
        <f t="shared" si="5"/>
        <v/>
      </c>
    </row>
    <row r="355" spans="1:22" x14ac:dyDescent="0.35">
      <c r="A355">
        <v>3</v>
      </c>
      <c r="B355">
        <v>10</v>
      </c>
      <c r="C355">
        <v>1000</v>
      </c>
      <c r="D355" s="3">
        <v>0.8</v>
      </c>
      <c r="E355">
        <v>54.552302599999997</v>
      </c>
      <c r="F355">
        <v>1</v>
      </c>
      <c r="G355">
        <v>23014.617440000002</v>
      </c>
      <c r="H355">
        <v>4906.4076059999998</v>
      </c>
      <c r="I355">
        <v>4000</v>
      </c>
      <c r="J355">
        <v>906.40760650000004</v>
      </c>
      <c r="K355" s="3">
        <v>0.81526043500000001</v>
      </c>
      <c r="L355">
        <v>16.61538676</v>
      </c>
      <c r="M355">
        <v>8884.7558800000006</v>
      </c>
      <c r="N355">
        <v>5620.3273099999997</v>
      </c>
      <c r="O355">
        <v>2079.2366959999999</v>
      </c>
      <c r="P355">
        <v>582.49031109999999</v>
      </c>
      <c r="Q355">
        <v>941.3996363</v>
      </c>
      <c r="R355">
        <v>4</v>
      </c>
      <c r="S355" s="3">
        <v>0.84547251700000003</v>
      </c>
      <c r="T355">
        <v>35</v>
      </c>
      <c r="U355" s="3">
        <v>1.872449E-3</v>
      </c>
      <c r="V355" s="3" t="str">
        <f t="shared" si="5"/>
        <v/>
      </c>
    </row>
    <row r="356" spans="1:22" x14ac:dyDescent="0.35">
      <c r="A356">
        <v>3</v>
      </c>
      <c r="B356">
        <v>10</v>
      </c>
      <c r="C356">
        <v>1000</v>
      </c>
      <c r="D356" s="3">
        <v>0.6</v>
      </c>
      <c r="E356">
        <v>145.47280689999999</v>
      </c>
      <c r="F356">
        <v>1</v>
      </c>
      <c r="G356">
        <v>24621.734789999999</v>
      </c>
      <c r="H356">
        <v>6420.7958479999998</v>
      </c>
      <c r="I356">
        <v>4000</v>
      </c>
      <c r="J356">
        <v>2420.7958480000002</v>
      </c>
      <c r="K356" s="3">
        <v>0.62297573299999998</v>
      </c>
      <c r="L356">
        <v>16.640882229999999</v>
      </c>
      <c r="M356">
        <v>8933.1784069999994</v>
      </c>
      <c r="N356">
        <v>5684.8314639999999</v>
      </c>
      <c r="O356">
        <v>2064.6495089999999</v>
      </c>
      <c r="P356">
        <v>582.49031109999999</v>
      </c>
      <c r="Q356">
        <v>935.78924689999997</v>
      </c>
      <c r="R356">
        <v>4</v>
      </c>
      <c r="S356" s="3">
        <v>0.85517595300000004</v>
      </c>
      <c r="T356">
        <v>38</v>
      </c>
      <c r="U356" s="3">
        <v>9.8662149999999994E-3</v>
      </c>
      <c r="V356" s="3" t="str">
        <f t="shared" si="5"/>
        <v/>
      </c>
    </row>
    <row r="357" spans="1:22" x14ac:dyDescent="0.35">
      <c r="A357">
        <v>3</v>
      </c>
      <c r="B357">
        <v>10</v>
      </c>
      <c r="C357">
        <v>1000</v>
      </c>
      <c r="D357" s="3">
        <v>0.4</v>
      </c>
      <c r="E357">
        <v>327.3138156</v>
      </c>
      <c r="F357">
        <v>3</v>
      </c>
      <c r="G357">
        <v>41901.654609999998</v>
      </c>
      <c r="H357">
        <v>13916.112520000001</v>
      </c>
      <c r="I357">
        <v>5000</v>
      </c>
      <c r="J357">
        <v>8916.1125150000007</v>
      </c>
      <c r="K357" s="3">
        <v>0.35929574399999997</v>
      </c>
      <c r="L357">
        <v>27.24025718</v>
      </c>
      <c r="M357">
        <v>15719.69586</v>
      </c>
      <c r="N357">
        <v>6020.7422820000002</v>
      </c>
      <c r="O357">
        <v>4614.6399199999996</v>
      </c>
      <c r="P357">
        <v>582.49031109999999</v>
      </c>
      <c r="Q357">
        <v>1047.9737170000001</v>
      </c>
      <c r="R357">
        <v>5</v>
      </c>
      <c r="S357" s="3">
        <v>0.90570741700000001</v>
      </c>
      <c r="T357">
        <v>94</v>
      </c>
      <c r="U357" s="3">
        <v>8.6948279999999999E-3</v>
      </c>
      <c r="V357" s="3">
        <f t="shared" si="5"/>
        <v>0.22363695418596075</v>
      </c>
    </row>
    <row r="358" spans="1:22" x14ac:dyDescent="0.35">
      <c r="A358">
        <v>3</v>
      </c>
      <c r="B358">
        <v>10</v>
      </c>
      <c r="C358">
        <v>1000</v>
      </c>
      <c r="D358" s="3">
        <v>0.6</v>
      </c>
      <c r="E358">
        <v>145.47280689999999</v>
      </c>
      <c r="F358">
        <v>3</v>
      </c>
      <c r="G358">
        <v>36690.134050000001</v>
      </c>
      <c r="H358">
        <v>9065.5813350000008</v>
      </c>
      <c r="I358">
        <v>5000</v>
      </c>
      <c r="J358">
        <v>4065.5813349999999</v>
      </c>
      <c r="K358" s="3">
        <v>0.55153660999999998</v>
      </c>
      <c r="L358">
        <v>27.947362949999999</v>
      </c>
      <c r="M358">
        <v>15277.37248</v>
      </c>
      <c r="N358">
        <v>6077.2124100000001</v>
      </c>
      <c r="O358">
        <v>4637.3896569999997</v>
      </c>
      <c r="P358">
        <v>582.49031109999999</v>
      </c>
      <c r="Q358">
        <v>1050.0878520000001</v>
      </c>
      <c r="R358">
        <v>5</v>
      </c>
      <c r="S358" s="3">
        <v>0.914202285</v>
      </c>
      <c r="T358">
        <v>53</v>
      </c>
      <c r="U358" s="3">
        <v>8.2629639999999994E-3</v>
      </c>
      <c r="V358" s="3">
        <f t="shared" si="5"/>
        <v>0.25188956966680254</v>
      </c>
    </row>
    <row r="359" spans="1:22" x14ac:dyDescent="0.35">
      <c r="A359">
        <v>3</v>
      </c>
      <c r="B359">
        <v>10</v>
      </c>
      <c r="C359">
        <v>1000</v>
      </c>
      <c r="D359" s="3">
        <v>0.8</v>
      </c>
      <c r="E359">
        <v>54.552302599999997</v>
      </c>
      <c r="F359">
        <v>3</v>
      </c>
      <c r="G359">
        <v>33754.149649999999</v>
      </c>
      <c r="H359">
        <v>7659.4297980000001</v>
      </c>
      <c r="I359">
        <v>6000</v>
      </c>
      <c r="J359">
        <v>1659.4297979999999</v>
      </c>
      <c r="K359" s="3">
        <v>0.78334812899999995</v>
      </c>
      <c r="L359">
        <v>30.419060590000001</v>
      </c>
      <c r="M359">
        <v>13413.341560000001</v>
      </c>
      <c r="N359">
        <v>5865.4741830000003</v>
      </c>
      <c r="O359">
        <v>5080.193542</v>
      </c>
      <c r="P359">
        <v>582.49031109999999</v>
      </c>
      <c r="Q359">
        <v>1153.2202520000001</v>
      </c>
      <c r="R359">
        <v>6</v>
      </c>
      <c r="S359" s="3">
        <v>0.88235025199999995</v>
      </c>
      <c r="T359">
        <v>47</v>
      </c>
      <c r="U359" s="3">
        <v>3.2020360000000001E-3</v>
      </c>
      <c r="V359" s="3">
        <f t="shared" si="5"/>
        <v>0.26749941033030822</v>
      </c>
    </row>
    <row r="360" spans="1:22" x14ac:dyDescent="0.35">
      <c r="A360" s="55">
        <v>3</v>
      </c>
      <c r="B360" s="55">
        <v>10</v>
      </c>
      <c r="C360" s="55">
        <v>1000</v>
      </c>
      <c r="D360" s="75">
        <v>1</v>
      </c>
      <c r="E360" s="76">
        <v>0</v>
      </c>
      <c r="F360" s="55">
        <v>1</v>
      </c>
      <c r="G360" s="77">
        <v>22100.419430000002</v>
      </c>
      <c r="H360" s="77">
        <v>4000</v>
      </c>
      <c r="I360" s="77">
        <v>4000</v>
      </c>
      <c r="J360" s="55">
        <v>0</v>
      </c>
      <c r="K360" s="75">
        <v>1</v>
      </c>
      <c r="L360" s="55"/>
      <c r="M360" s="77">
        <v>8880.7394120000008</v>
      </c>
      <c r="N360" s="77">
        <v>5620.3273099999997</v>
      </c>
      <c r="O360" s="77">
        <v>2076.973223</v>
      </c>
      <c r="P360" s="77">
        <v>582.49031109999999</v>
      </c>
      <c r="Q360" s="77">
        <v>939.88917649999996</v>
      </c>
      <c r="R360" s="55">
        <v>4</v>
      </c>
      <c r="S360" s="75">
        <v>0.84547251700000003</v>
      </c>
      <c r="T360" s="55">
        <v>44</v>
      </c>
      <c r="U360" s="78">
        <v>1.5314479999999999E-3</v>
      </c>
      <c r="V360" s="75" t="str">
        <f t="shared" si="5"/>
        <v/>
      </c>
    </row>
    <row r="361" spans="1:22" x14ac:dyDescent="0.35">
      <c r="A361" s="55">
        <v>3</v>
      </c>
      <c r="B361" s="55">
        <v>10</v>
      </c>
      <c r="C361" s="55">
        <v>1000</v>
      </c>
      <c r="D361" s="75">
        <v>1</v>
      </c>
      <c r="E361" s="76">
        <v>0</v>
      </c>
      <c r="F361" s="55">
        <v>2</v>
      </c>
      <c r="G361" s="77">
        <v>22177.933089999999</v>
      </c>
      <c r="H361" s="77">
        <v>3000</v>
      </c>
      <c r="I361" s="77">
        <v>3000</v>
      </c>
      <c r="J361" s="55">
        <v>0</v>
      </c>
      <c r="K361" s="75">
        <v>1</v>
      </c>
      <c r="L361" s="55"/>
      <c r="M361" s="77">
        <v>10157.700440000001</v>
      </c>
      <c r="N361" s="77">
        <v>5810.7027360000002</v>
      </c>
      <c r="O361" s="77">
        <v>1805.6716899999999</v>
      </c>
      <c r="P361" s="77">
        <v>582.49031109999999</v>
      </c>
      <c r="Q361" s="77">
        <v>821.36791170000004</v>
      </c>
      <c r="R361" s="55">
        <v>3</v>
      </c>
      <c r="S361" s="75">
        <v>0.87411091799999996</v>
      </c>
      <c r="T361" s="55">
        <v>13</v>
      </c>
      <c r="U361" s="78">
        <v>9.9786779999999995E-3</v>
      </c>
      <c r="V361" s="75" t="str">
        <f t="shared" si="5"/>
        <v/>
      </c>
    </row>
    <row r="362" spans="1:22" x14ac:dyDescent="0.35">
      <c r="A362" s="55">
        <v>3</v>
      </c>
      <c r="B362" s="55">
        <v>10</v>
      </c>
      <c r="C362" s="55">
        <v>1000</v>
      </c>
      <c r="D362" s="75">
        <v>1</v>
      </c>
      <c r="E362" s="76">
        <v>0</v>
      </c>
      <c r="F362" s="55">
        <v>3</v>
      </c>
      <c r="G362" s="77">
        <v>32048.280340000001</v>
      </c>
      <c r="H362" s="77">
        <v>7000</v>
      </c>
      <c r="I362" s="77">
        <v>7000</v>
      </c>
      <c r="J362" s="55">
        <v>0</v>
      </c>
      <c r="K362" s="75">
        <v>1</v>
      </c>
      <c r="L362" s="55"/>
      <c r="M362" s="77">
        <v>12153.749030000001</v>
      </c>
      <c r="N362" s="77">
        <v>5632.8508609999999</v>
      </c>
      <c r="O362" s="77">
        <v>5444.2596380000005</v>
      </c>
      <c r="P362" s="77">
        <v>582.49031109999999</v>
      </c>
      <c r="Q362" s="77">
        <v>1234.930503</v>
      </c>
      <c r="R362" s="55">
        <v>7</v>
      </c>
      <c r="S362" s="75">
        <v>0.84735644899999996</v>
      </c>
      <c r="T362" s="55">
        <v>27</v>
      </c>
      <c r="U362" s="78">
        <v>4.8246340000000004E-3</v>
      </c>
      <c r="V362" s="75">
        <f t="shared" si="5"/>
        <v>0.27620883533270174</v>
      </c>
    </row>
    <row r="363" spans="1:22" x14ac:dyDescent="0.35">
      <c r="A363">
        <v>3</v>
      </c>
      <c r="B363">
        <v>40</v>
      </c>
      <c r="C363">
        <v>1000</v>
      </c>
      <c r="D363" s="3">
        <v>0.4</v>
      </c>
      <c r="E363">
        <v>349.61123309999999</v>
      </c>
      <c r="F363">
        <v>1</v>
      </c>
      <c r="G363">
        <v>25600.917819999999</v>
      </c>
      <c r="H363">
        <v>4629.8320910000002</v>
      </c>
      <c r="I363">
        <v>2000</v>
      </c>
      <c r="J363">
        <v>2629.8320910000002</v>
      </c>
      <c r="K363" s="3">
        <v>0.43198110899999997</v>
      </c>
      <c r="L363">
        <v>7.5221613090000004</v>
      </c>
      <c r="M363">
        <v>9564.8438029999998</v>
      </c>
      <c r="N363">
        <v>8678.0177540000004</v>
      </c>
      <c r="O363">
        <v>1475.20272</v>
      </c>
      <c r="P363">
        <v>582.49031109999999</v>
      </c>
      <c r="Q363">
        <v>670.53113699999994</v>
      </c>
      <c r="R363">
        <v>2</v>
      </c>
      <c r="S363" s="3">
        <v>0.81886208000000005</v>
      </c>
      <c r="T363">
        <v>81</v>
      </c>
      <c r="U363" s="3">
        <v>3.772592E-3</v>
      </c>
      <c r="V363" s="3" t="str">
        <f t="shared" si="5"/>
        <v/>
      </c>
    </row>
    <row r="364" spans="1:22" x14ac:dyDescent="0.35">
      <c r="A364">
        <v>3</v>
      </c>
      <c r="B364">
        <v>40</v>
      </c>
      <c r="C364">
        <v>1000</v>
      </c>
      <c r="D364" s="3">
        <v>0.4</v>
      </c>
      <c r="E364">
        <v>349.61123309999999</v>
      </c>
      <c r="F364">
        <v>2</v>
      </c>
      <c r="G364">
        <v>25497.98791</v>
      </c>
      <c r="H364">
        <v>6566.4885700000004</v>
      </c>
      <c r="I364">
        <v>3000</v>
      </c>
      <c r="J364">
        <v>3566.48857</v>
      </c>
      <c r="K364" s="3">
        <v>0.45686518300000001</v>
      </c>
      <c r="L364">
        <v>10.20129856</v>
      </c>
      <c r="M364">
        <v>8033.8102179999996</v>
      </c>
      <c r="N364">
        <v>7689.3640379999997</v>
      </c>
      <c r="O364">
        <v>1805.163409</v>
      </c>
      <c r="P364">
        <v>582.49031109999999</v>
      </c>
      <c r="Q364">
        <v>820.67136540000001</v>
      </c>
      <c r="R364">
        <v>3</v>
      </c>
      <c r="S364" s="3">
        <v>0.72557222200000004</v>
      </c>
      <c r="T364">
        <v>61</v>
      </c>
      <c r="U364" s="3">
        <v>1.678971E-3</v>
      </c>
      <c r="V364" s="3" t="str">
        <f t="shared" si="5"/>
        <v/>
      </c>
    </row>
    <row r="365" spans="1:22" x14ac:dyDescent="0.35">
      <c r="A365">
        <v>3</v>
      </c>
      <c r="B365">
        <v>40</v>
      </c>
      <c r="C365">
        <v>1000</v>
      </c>
      <c r="D365" s="3">
        <v>0.6</v>
      </c>
      <c r="E365">
        <v>155.3827703</v>
      </c>
      <c r="F365">
        <v>2</v>
      </c>
      <c r="G365">
        <v>23242.028040000001</v>
      </c>
      <c r="H365">
        <v>4931.6830739999996</v>
      </c>
      <c r="I365">
        <v>3000</v>
      </c>
      <c r="J365">
        <v>1931.683074</v>
      </c>
      <c r="K365" s="3">
        <v>0.60831159599999995</v>
      </c>
      <c r="L365">
        <v>12.43177137</v>
      </c>
      <c r="M365">
        <v>7717.059029</v>
      </c>
      <c r="N365">
        <v>7384.8343130000003</v>
      </c>
      <c r="O365">
        <v>1805.3124350000001</v>
      </c>
      <c r="P365">
        <v>582.49031109999999</v>
      </c>
      <c r="Q365">
        <v>820.64888159999998</v>
      </c>
      <c r="R365">
        <v>3</v>
      </c>
      <c r="S365" s="3">
        <v>0.69683664599999995</v>
      </c>
      <c r="T365">
        <v>53</v>
      </c>
      <c r="U365" s="3">
        <v>8.6614919999999998E-3</v>
      </c>
      <c r="V365" s="3" t="str">
        <f t="shared" si="5"/>
        <v/>
      </c>
    </row>
    <row r="366" spans="1:22" x14ac:dyDescent="0.35">
      <c r="A366">
        <v>3</v>
      </c>
      <c r="B366">
        <v>40</v>
      </c>
      <c r="C366">
        <v>1000</v>
      </c>
      <c r="D366" s="3">
        <v>0.8</v>
      </c>
      <c r="E366">
        <v>58.268538849999999</v>
      </c>
      <c r="F366">
        <v>1</v>
      </c>
      <c r="G366">
        <v>22246.787369999998</v>
      </c>
      <c r="H366">
        <v>3728.8258470000001</v>
      </c>
      <c r="I366">
        <v>3000</v>
      </c>
      <c r="J366">
        <v>728.82584659999998</v>
      </c>
      <c r="K366" s="3">
        <v>0.80454280300000003</v>
      </c>
      <c r="L366">
        <v>12.50805085</v>
      </c>
      <c r="M366">
        <v>7951.2061610000001</v>
      </c>
      <c r="N366">
        <v>7354.9466920000004</v>
      </c>
      <c r="O366">
        <v>1808.150856</v>
      </c>
      <c r="P366">
        <v>582.49031109999999</v>
      </c>
      <c r="Q366">
        <v>821.16750209999998</v>
      </c>
      <c r="R366">
        <v>3</v>
      </c>
      <c r="S366" s="3">
        <v>0.69401643499999999</v>
      </c>
      <c r="T366">
        <v>34</v>
      </c>
      <c r="U366" s="3">
        <v>8.5325920000000003E-3</v>
      </c>
      <c r="V366" s="3" t="str">
        <f t="shared" si="5"/>
        <v/>
      </c>
    </row>
    <row r="367" spans="1:22" x14ac:dyDescent="0.35">
      <c r="A367">
        <v>3</v>
      </c>
      <c r="B367">
        <v>40</v>
      </c>
      <c r="C367">
        <v>1000</v>
      </c>
      <c r="D367" s="3">
        <v>0.6</v>
      </c>
      <c r="E367">
        <v>155.3827703</v>
      </c>
      <c r="F367">
        <v>1</v>
      </c>
      <c r="G367">
        <v>23405.038700000001</v>
      </c>
      <c r="H367">
        <v>4959.5815720000001</v>
      </c>
      <c r="I367">
        <v>3000</v>
      </c>
      <c r="J367">
        <v>1959.5815720000001</v>
      </c>
      <c r="K367" s="3">
        <v>0.60488973800000001</v>
      </c>
      <c r="L367">
        <v>12.61131829</v>
      </c>
      <c r="M367">
        <v>7887.5728980000004</v>
      </c>
      <c r="N367">
        <v>7350.1775399999997</v>
      </c>
      <c r="O367">
        <v>1805.64237</v>
      </c>
      <c r="P367">
        <v>582.49031109999999</v>
      </c>
      <c r="Q367">
        <v>819.57400559999996</v>
      </c>
      <c r="R367">
        <v>3</v>
      </c>
      <c r="S367" s="3">
        <v>0.69356641500000005</v>
      </c>
      <c r="T367">
        <v>71</v>
      </c>
      <c r="U367" s="3">
        <v>8.1141100000000008E-3</v>
      </c>
      <c r="V367" s="3" t="str">
        <f t="shared" si="5"/>
        <v/>
      </c>
    </row>
    <row r="368" spans="1:22" x14ac:dyDescent="0.35">
      <c r="A368">
        <v>3</v>
      </c>
      <c r="B368">
        <v>40</v>
      </c>
      <c r="C368">
        <v>1000</v>
      </c>
      <c r="D368" s="3">
        <v>0.8</v>
      </c>
      <c r="E368">
        <v>58.268538849999999</v>
      </c>
      <c r="F368">
        <v>2</v>
      </c>
      <c r="G368">
        <v>22051.921190000001</v>
      </c>
      <c r="H368">
        <v>3773.8853960000001</v>
      </c>
      <c r="I368">
        <v>3000</v>
      </c>
      <c r="J368">
        <v>773.88539619999995</v>
      </c>
      <c r="K368" s="3">
        <v>0.79493669899999997</v>
      </c>
      <c r="L368">
        <v>13.28135923</v>
      </c>
      <c r="M368">
        <v>7713.891971</v>
      </c>
      <c r="N368">
        <v>7358.4411440000003</v>
      </c>
      <c r="O368">
        <v>1803.6610459999999</v>
      </c>
      <c r="P368">
        <v>582.49031109999999</v>
      </c>
      <c r="Q368">
        <v>819.55131989999995</v>
      </c>
      <c r="R368">
        <v>3</v>
      </c>
      <c r="S368" s="3">
        <v>0.69434617300000001</v>
      </c>
      <c r="T368">
        <v>53</v>
      </c>
      <c r="U368" s="3">
        <v>9.4618749999999998E-3</v>
      </c>
      <c r="V368" s="3" t="str">
        <f t="shared" si="5"/>
        <v/>
      </c>
    </row>
    <row r="369" spans="1:22" x14ac:dyDescent="0.35">
      <c r="A369">
        <v>3</v>
      </c>
      <c r="B369">
        <v>40</v>
      </c>
      <c r="C369">
        <v>1000</v>
      </c>
      <c r="D369" s="3">
        <v>0.4</v>
      </c>
      <c r="E369">
        <v>349.61123309999999</v>
      </c>
      <c r="F369">
        <v>3</v>
      </c>
      <c r="G369">
        <v>36936.593889999996</v>
      </c>
      <c r="H369">
        <v>8582.8974199999993</v>
      </c>
      <c r="I369">
        <v>3000</v>
      </c>
      <c r="J369">
        <v>5582.8974200000002</v>
      </c>
      <c r="K369" s="3">
        <v>0.34953231400000001</v>
      </c>
      <c r="L369">
        <v>15.968873110000001</v>
      </c>
      <c r="M369">
        <v>13795.575930000001</v>
      </c>
      <c r="N369">
        <v>9541.9707330000001</v>
      </c>
      <c r="O369">
        <v>3612.990906</v>
      </c>
      <c r="P369">
        <v>582.49031109999999</v>
      </c>
      <c r="Q369">
        <v>820.66858830000001</v>
      </c>
      <c r="R369">
        <v>3</v>
      </c>
      <c r="S369" s="3">
        <v>0.90038511300000001</v>
      </c>
      <c r="T369">
        <v>170</v>
      </c>
      <c r="U369" s="3">
        <v>5.7787639999999996E-3</v>
      </c>
      <c r="V369" s="3">
        <f t="shared" si="5"/>
        <v>0.27715489476099203</v>
      </c>
    </row>
    <row r="370" spans="1:22" x14ac:dyDescent="0.35">
      <c r="A370">
        <v>3</v>
      </c>
      <c r="B370">
        <v>40</v>
      </c>
      <c r="C370">
        <v>1000</v>
      </c>
      <c r="D370" s="3">
        <v>0.6</v>
      </c>
      <c r="E370">
        <v>155.3827703</v>
      </c>
      <c r="F370">
        <v>3</v>
      </c>
      <c r="G370">
        <v>33228.509259999999</v>
      </c>
      <c r="H370">
        <v>6017.8882700000004</v>
      </c>
      <c r="I370">
        <v>3000</v>
      </c>
      <c r="J370">
        <v>3017.8882699999999</v>
      </c>
      <c r="K370" s="3">
        <v>0.49851374199999998</v>
      </c>
      <c r="L370">
        <v>19.42228386</v>
      </c>
      <c r="M370">
        <v>12977.08786</v>
      </c>
      <c r="N370">
        <v>9218.561361</v>
      </c>
      <c r="O370">
        <v>3611.3133809999999</v>
      </c>
      <c r="P370">
        <v>582.49031109999999</v>
      </c>
      <c r="Q370">
        <v>821.16806859999997</v>
      </c>
      <c r="R370">
        <v>3</v>
      </c>
      <c r="S370" s="3">
        <v>0.86986804399999995</v>
      </c>
      <c r="T370">
        <v>71</v>
      </c>
      <c r="U370" s="3">
        <v>9.1229359999999999E-3</v>
      </c>
      <c r="V370" s="3">
        <f t="shared" si="5"/>
        <v>0.28766133473712185</v>
      </c>
    </row>
    <row r="371" spans="1:22" x14ac:dyDescent="0.35">
      <c r="A371">
        <v>3</v>
      </c>
      <c r="B371">
        <v>40</v>
      </c>
      <c r="C371">
        <v>1000</v>
      </c>
      <c r="D371" s="3">
        <v>0.8</v>
      </c>
      <c r="E371">
        <v>58.268538849999999</v>
      </c>
      <c r="F371">
        <v>3</v>
      </c>
      <c r="G371">
        <v>31353.990450000001</v>
      </c>
      <c r="H371">
        <v>6426.7409120000002</v>
      </c>
      <c r="I371">
        <v>5000</v>
      </c>
      <c r="J371">
        <v>1426.740912</v>
      </c>
      <c r="K371" s="3">
        <v>0.77799931099999997</v>
      </c>
      <c r="L371">
        <v>24.48561334</v>
      </c>
      <c r="M371">
        <v>10271.31587</v>
      </c>
      <c r="N371">
        <v>8399.0179160000007</v>
      </c>
      <c r="O371">
        <v>4622.9000260000003</v>
      </c>
      <c r="P371">
        <v>582.49031109999999</v>
      </c>
      <c r="Q371">
        <v>1051.525416</v>
      </c>
      <c r="R371">
        <v>5</v>
      </c>
      <c r="S371" s="3">
        <v>0.79253551600000005</v>
      </c>
      <c r="T371">
        <v>148</v>
      </c>
      <c r="U371" s="3">
        <v>9.0438670000000006E-3</v>
      </c>
      <c r="V371" s="3">
        <f t="shared" si="5"/>
        <v>0.2922143450856392</v>
      </c>
    </row>
    <row r="372" spans="1:22" x14ac:dyDescent="0.35">
      <c r="A372" s="55">
        <v>3</v>
      </c>
      <c r="B372" s="55">
        <v>40</v>
      </c>
      <c r="C372" s="55">
        <v>1000</v>
      </c>
      <c r="D372" s="75">
        <v>1</v>
      </c>
      <c r="E372" s="76">
        <v>0</v>
      </c>
      <c r="F372" s="55">
        <v>1</v>
      </c>
      <c r="G372" s="77">
        <v>21360.056329999999</v>
      </c>
      <c r="H372" s="77">
        <v>3000</v>
      </c>
      <c r="I372" s="77">
        <v>3000</v>
      </c>
      <c r="J372" s="55">
        <v>0</v>
      </c>
      <c r="K372" s="75">
        <v>1</v>
      </c>
      <c r="L372" s="55"/>
      <c r="M372" s="77">
        <v>7800.6000679999997</v>
      </c>
      <c r="N372" s="77">
        <v>7348.5803150000002</v>
      </c>
      <c r="O372" s="77">
        <v>1807.15948</v>
      </c>
      <c r="P372" s="77">
        <v>582.49031109999999</v>
      </c>
      <c r="Q372" s="77">
        <v>821.22615540000004</v>
      </c>
      <c r="R372" s="55">
        <v>3</v>
      </c>
      <c r="S372" s="75">
        <v>0.69341569999999997</v>
      </c>
      <c r="T372" s="55">
        <v>40</v>
      </c>
      <c r="U372" s="78">
        <v>2.0496860000000002E-3</v>
      </c>
      <c r="V372" s="75" t="str">
        <f t="shared" si="5"/>
        <v/>
      </c>
    </row>
    <row r="373" spans="1:22" x14ac:dyDescent="0.35">
      <c r="A373" s="55">
        <v>3</v>
      </c>
      <c r="B373" s="55">
        <v>40</v>
      </c>
      <c r="C373" s="55">
        <v>1000</v>
      </c>
      <c r="D373" s="75">
        <v>1</v>
      </c>
      <c r="E373" s="76">
        <v>0</v>
      </c>
      <c r="F373" s="55">
        <v>2</v>
      </c>
      <c r="G373" s="77">
        <v>21333.791219999999</v>
      </c>
      <c r="H373" s="77">
        <v>3000</v>
      </c>
      <c r="I373" s="77">
        <v>3000</v>
      </c>
      <c r="J373" s="55">
        <v>0</v>
      </c>
      <c r="K373" s="75">
        <v>1</v>
      </c>
      <c r="L373" s="55"/>
      <c r="M373" s="77">
        <v>7746.3480490000002</v>
      </c>
      <c r="N373" s="77">
        <v>7378.5688650000002</v>
      </c>
      <c r="O373" s="77">
        <v>1805.2153900000001</v>
      </c>
      <c r="P373" s="77">
        <v>582.49031109999999</v>
      </c>
      <c r="Q373" s="77">
        <v>821.16860080000004</v>
      </c>
      <c r="R373" s="55">
        <v>3</v>
      </c>
      <c r="S373" s="75">
        <v>0.69624543500000002</v>
      </c>
      <c r="T373" s="55">
        <v>26</v>
      </c>
      <c r="U373" s="78">
        <v>9.5239810000000008E-3</v>
      </c>
      <c r="V373" s="75" t="str">
        <f t="shared" si="5"/>
        <v/>
      </c>
    </row>
    <row r="374" spans="1:22" x14ac:dyDescent="0.35">
      <c r="A374" s="55">
        <v>3</v>
      </c>
      <c r="B374" s="55">
        <v>40</v>
      </c>
      <c r="C374" s="55">
        <v>1000</v>
      </c>
      <c r="D374" s="75">
        <v>1</v>
      </c>
      <c r="E374" s="76">
        <v>0</v>
      </c>
      <c r="F374" s="55">
        <v>3</v>
      </c>
      <c r="G374" s="77">
        <v>29892.08914</v>
      </c>
      <c r="H374" s="77">
        <v>5000</v>
      </c>
      <c r="I374" s="77">
        <v>5000</v>
      </c>
      <c r="J374" s="55">
        <v>0</v>
      </c>
      <c r="K374" s="75">
        <v>1</v>
      </c>
      <c r="L374" s="55"/>
      <c r="M374" s="77">
        <v>10206.489970000001</v>
      </c>
      <c r="N374" s="77">
        <v>8406.3506280000001</v>
      </c>
      <c r="O374" s="77">
        <v>4641.3474249999999</v>
      </c>
      <c r="P374" s="77">
        <v>582.49031109999999</v>
      </c>
      <c r="Q374" s="77">
        <v>1055.410807</v>
      </c>
      <c r="R374" s="55">
        <v>5</v>
      </c>
      <c r="S374" s="75">
        <v>0.79322743399999995</v>
      </c>
      <c r="T374" s="55">
        <v>34</v>
      </c>
      <c r="U374" s="78">
        <v>9.9230180000000005E-3</v>
      </c>
      <c r="V374" s="75">
        <f t="shared" si="5"/>
        <v>0.29985019258354473</v>
      </c>
    </row>
    <row r="375" spans="1:22" x14ac:dyDescent="0.35">
      <c r="A375">
        <v>3</v>
      </c>
      <c r="B375">
        <v>70</v>
      </c>
      <c r="C375">
        <v>1000</v>
      </c>
      <c r="D375" s="3">
        <v>0.4</v>
      </c>
      <c r="E375">
        <v>356.81556380000001</v>
      </c>
      <c r="F375">
        <v>1</v>
      </c>
      <c r="G375">
        <v>25427.371930000001</v>
      </c>
      <c r="H375">
        <v>4605.7007320000002</v>
      </c>
      <c r="I375">
        <v>2000</v>
      </c>
      <c r="J375">
        <v>2605.7007319999998</v>
      </c>
      <c r="K375" s="3">
        <v>0.434244454</v>
      </c>
      <c r="L375">
        <v>7.3026543579999998</v>
      </c>
      <c r="M375">
        <v>9099.6339840000001</v>
      </c>
      <c r="N375">
        <v>8996.1824710000001</v>
      </c>
      <c r="O375">
        <v>1473.4934510000001</v>
      </c>
      <c r="P375">
        <v>582.49031109999999</v>
      </c>
      <c r="Q375">
        <v>669.87098579999997</v>
      </c>
      <c r="R375">
        <v>2</v>
      </c>
      <c r="S375" s="3">
        <v>0.63456487699999997</v>
      </c>
      <c r="T375">
        <v>80</v>
      </c>
      <c r="U375" s="3">
        <v>1.7392429999999999E-3</v>
      </c>
      <c r="V375" s="3" t="str">
        <f t="shared" si="5"/>
        <v/>
      </c>
    </row>
    <row r="376" spans="1:22" x14ac:dyDescent="0.35">
      <c r="A376">
        <v>3</v>
      </c>
      <c r="B376">
        <v>70</v>
      </c>
      <c r="C376">
        <v>1000</v>
      </c>
      <c r="D376" s="3">
        <v>0.4</v>
      </c>
      <c r="E376">
        <v>356.81556380000001</v>
      </c>
      <c r="F376">
        <v>2</v>
      </c>
      <c r="G376">
        <v>25500.289069999999</v>
      </c>
      <c r="H376">
        <v>6596.1103860000003</v>
      </c>
      <c r="I376">
        <v>3000</v>
      </c>
      <c r="J376">
        <v>3596.1103859999998</v>
      </c>
      <c r="K376" s="3">
        <v>0.45481349199999999</v>
      </c>
      <c r="L376">
        <v>10.078345089999999</v>
      </c>
      <c r="M376">
        <v>7843.0105960000001</v>
      </c>
      <c r="N376">
        <v>7853.3183600000002</v>
      </c>
      <c r="O376">
        <v>1804.9684580000001</v>
      </c>
      <c r="P376">
        <v>582.49031109999999</v>
      </c>
      <c r="Q376">
        <v>820.39095950000001</v>
      </c>
      <c r="R376">
        <v>3</v>
      </c>
      <c r="S376" s="3">
        <v>0.55395052499999997</v>
      </c>
      <c r="T376">
        <v>60</v>
      </c>
      <c r="U376" s="3">
        <v>2.373226E-3</v>
      </c>
      <c r="V376" s="3" t="str">
        <f t="shared" si="5"/>
        <v/>
      </c>
    </row>
    <row r="377" spans="1:22" x14ac:dyDescent="0.35">
      <c r="A377">
        <v>3</v>
      </c>
      <c r="B377">
        <v>70</v>
      </c>
      <c r="C377">
        <v>1000</v>
      </c>
      <c r="D377" s="3">
        <v>0.4</v>
      </c>
      <c r="E377">
        <v>356.81556380000001</v>
      </c>
      <c r="F377">
        <v>3</v>
      </c>
      <c r="G377">
        <v>35975.53529</v>
      </c>
      <c r="H377">
        <v>7247.7344839999996</v>
      </c>
      <c r="I377">
        <v>3000</v>
      </c>
      <c r="J377">
        <v>4247.7344839999996</v>
      </c>
      <c r="K377" s="3">
        <v>0.413922448</v>
      </c>
      <c r="L377">
        <v>11.90456616</v>
      </c>
      <c r="M377">
        <v>12324.15481</v>
      </c>
      <c r="N377">
        <v>11395.08102</v>
      </c>
      <c r="O377">
        <v>3607.6911530000002</v>
      </c>
      <c r="P377">
        <v>582.49031109999999</v>
      </c>
      <c r="Q377">
        <v>818.38351920000002</v>
      </c>
      <c r="R377">
        <v>3</v>
      </c>
      <c r="S377" s="3">
        <v>0.80377629100000003</v>
      </c>
      <c r="T377">
        <v>134</v>
      </c>
      <c r="U377" s="3">
        <v>6.6172189999999997E-3</v>
      </c>
      <c r="V377" s="3">
        <f t="shared" si="5"/>
        <v>0.29359537462362545</v>
      </c>
    </row>
    <row r="378" spans="1:22" x14ac:dyDescent="0.35">
      <c r="A378">
        <v>3</v>
      </c>
      <c r="B378">
        <v>70</v>
      </c>
      <c r="C378">
        <v>1000</v>
      </c>
      <c r="D378" s="3">
        <v>0.6</v>
      </c>
      <c r="E378">
        <v>158.58469500000001</v>
      </c>
      <c r="F378">
        <v>1</v>
      </c>
      <c r="G378">
        <v>23400.424640000001</v>
      </c>
      <c r="H378">
        <v>5001.6190120000001</v>
      </c>
      <c r="I378">
        <v>3000</v>
      </c>
      <c r="J378">
        <v>2001.6190120000001</v>
      </c>
      <c r="K378" s="3">
        <v>0.59980578100000004</v>
      </c>
      <c r="L378">
        <v>12.62176663</v>
      </c>
      <c r="M378">
        <v>7574.8703379999997</v>
      </c>
      <c r="N378">
        <v>7612.7157230000003</v>
      </c>
      <c r="O378">
        <v>1807.814498</v>
      </c>
      <c r="P378">
        <v>582.49031109999999</v>
      </c>
      <c r="Q378">
        <v>820.91476179999995</v>
      </c>
      <c r="R378">
        <v>3</v>
      </c>
      <c r="S378" s="3">
        <v>0.53697910500000001</v>
      </c>
      <c r="T378">
        <v>25</v>
      </c>
      <c r="U378" s="3">
        <v>9.4459609999999992E-3</v>
      </c>
      <c r="V378" s="3" t="str">
        <f t="shared" si="5"/>
        <v/>
      </c>
    </row>
    <row r="379" spans="1:22" x14ac:dyDescent="0.35">
      <c r="A379">
        <v>3</v>
      </c>
      <c r="B379">
        <v>70</v>
      </c>
      <c r="C379">
        <v>1000</v>
      </c>
      <c r="D379" s="3">
        <v>0.8</v>
      </c>
      <c r="E379">
        <v>59.469260630000001</v>
      </c>
      <c r="F379">
        <v>2</v>
      </c>
      <c r="G379">
        <v>22037.238539999998</v>
      </c>
      <c r="H379">
        <v>3760.4604370000002</v>
      </c>
      <c r="I379">
        <v>3000</v>
      </c>
      <c r="J379">
        <v>760.46043659999998</v>
      </c>
      <c r="K379" s="3">
        <v>0.79777464799999998</v>
      </c>
      <c r="L379">
        <v>12.787454029999999</v>
      </c>
      <c r="M379">
        <v>7515.7183340000001</v>
      </c>
      <c r="N379">
        <v>7551.9667300000001</v>
      </c>
      <c r="O379">
        <v>1805.6821199999999</v>
      </c>
      <c r="P379">
        <v>582.49031109999999</v>
      </c>
      <c r="Q379">
        <v>820.92060939999999</v>
      </c>
      <c r="R379">
        <v>3</v>
      </c>
      <c r="S379" s="3">
        <v>0.53269404600000003</v>
      </c>
      <c r="T379">
        <v>20</v>
      </c>
      <c r="U379" s="3">
        <v>8.8481930000000007E-3</v>
      </c>
      <c r="V379" s="3" t="str">
        <f t="shared" si="5"/>
        <v/>
      </c>
    </row>
    <row r="380" spans="1:22" x14ac:dyDescent="0.35">
      <c r="A380">
        <v>3</v>
      </c>
      <c r="B380">
        <v>70</v>
      </c>
      <c r="C380">
        <v>1000</v>
      </c>
      <c r="D380" s="3">
        <v>0.8</v>
      </c>
      <c r="E380">
        <v>59.469260630000001</v>
      </c>
      <c r="F380">
        <v>1</v>
      </c>
      <c r="G380">
        <v>22121.169099999999</v>
      </c>
      <c r="H380">
        <v>3763.1535840000001</v>
      </c>
      <c r="I380">
        <v>3000</v>
      </c>
      <c r="J380">
        <v>763.15358389999994</v>
      </c>
      <c r="K380" s="3">
        <v>0.79720371000000001</v>
      </c>
      <c r="L380">
        <v>12.83274041</v>
      </c>
      <c r="M380">
        <v>7554.9063050000004</v>
      </c>
      <c r="N380">
        <v>7593.5932329999996</v>
      </c>
      <c r="O380">
        <v>1807.149895</v>
      </c>
      <c r="P380">
        <v>582.49031109999999</v>
      </c>
      <c r="Q380">
        <v>819.87577069999998</v>
      </c>
      <c r="R380">
        <v>3</v>
      </c>
      <c r="S380" s="3">
        <v>0.53563026000000002</v>
      </c>
      <c r="T380">
        <v>37</v>
      </c>
      <c r="U380" s="3">
        <v>9.6411829999999994E-3</v>
      </c>
      <c r="V380" s="3" t="str">
        <f t="shared" si="5"/>
        <v/>
      </c>
    </row>
    <row r="381" spans="1:22" x14ac:dyDescent="0.35">
      <c r="A381">
        <v>3</v>
      </c>
      <c r="B381">
        <v>70</v>
      </c>
      <c r="C381">
        <v>1000</v>
      </c>
      <c r="D381" s="3">
        <v>0.6</v>
      </c>
      <c r="E381">
        <v>158.58469500000001</v>
      </c>
      <c r="F381">
        <v>2</v>
      </c>
      <c r="G381">
        <v>23370.40494</v>
      </c>
      <c r="H381">
        <v>5059.7738360000003</v>
      </c>
      <c r="I381">
        <v>3000</v>
      </c>
      <c r="J381">
        <v>2059.7738359999998</v>
      </c>
      <c r="K381" s="3">
        <v>0.59291187700000003</v>
      </c>
      <c r="L381">
        <v>12.988478089999999</v>
      </c>
      <c r="M381">
        <v>7530.0133219999998</v>
      </c>
      <c r="N381">
        <v>7572.1505459999998</v>
      </c>
      <c r="O381">
        <v>1805.0150229999999</v>
      </c>
      <c r="P381">
        <v>582.49031109999999</v>
      </c>
      <c r="Q381">
        <v>820.96190009999998</v>
      </c>
      <c r="R381">
        <v>3</v>
      </c>
      <c r="S381" s="3">
        <v>0.53411775399999994</v>
      </c>
      <c r="T381">
        <v>23</v>
      </c>
      <c r="U381" s="3">
        <v>9.867252E-3</v>
      </c>
      <c r="V381" s="3" t="str">
        <f t="shared" si="5"/>
        <v/>
      </c>
    </row>
    <row r="382" spans="1:22" x14ac:dyDescent="0.35">
      <c r="A382">
        <v>3</v>
      </c>
      <c r="B382">
        <v>70</v>
      </c>
      <c r="C382">
        <v>1000</v>
      </c>
      <c r="D382" s="3">
        <v>0.6</v>
      </c>
      <c r="E382">
        <v>158.58469500000001</v>
      </c>
      <c r="F382">
        <v>3</v>
      </c>
      <c r="G382">
        <v>32582.797910000001</v>
      </c>
      <c r="H382">
        <v>5838.3088660000003</v>
      </c>
      <c r="I382">
        <v>3000</v>
      </c>
      <c r="J382">
        <v>2838.3088659999999</v>
      </c>
      <c r="K382" s="3">
        <v>0.51384742900000002</v>
      </c>
      <c r="L382">
        <v>17.897747729999999</v>
      </c>
      <c r="M382">
        <v>11174.28191</v>
      </c>
      <c r="N382">
        <v>10553.97039</v>
      </c>
      <c r="O382">
        <v>3612.519828</v>
      </c>
      <c r="P382">
        <v>582.49031109999999</v>
      </c>
      <c r="Q382">
        <v>821.22660150000002</v>
      </c>
      <c r="R382">
        <v>3</v>
      </c>
      <c r="S382" s="3">
        <v>0.74444676300000001</v>
      </c>
      <c r="T382">
        <v>37</v>
      </c>
      <c r="U382" s="3">
        <v>8.5383830000000001E-3</v>
      </c>
      <c r="V382" s="3">
        <f t="shared" si="5"/>
        <v>0.30335214913671416</v>
      </c>
    </row>
    <row r="383" spans="1:22" x14ac:dyDescent="0.35">
      <c r="A383">
        <v>3</v>
      </c>
      <c r="B383">
        <v>70</v>
      </c>
      <c r="C383">
        <v>1000</v>
      </c>
      <c r="D383" s="3">
        <v>0.8</v>
      </c>
      <c r="E383">
        <v>59.469260630000001</v>
      </c>
      <c r="F383">
        <v>3</v>
      </c>
      <c r="G383">
        <v>30710.52234</v>
      </c>
      <c r="H383">
        <v>4086.346587</v>
      </c>
      <c r="I383">
        <v>3000</v>
      </c>
      <c r="J383">
        <v>1086.346587</v>
      </c>
      <c r="K383" s="3">
        <v>0.73415211700000005</v>
      </c>
      <c r="L383">
        <v>18.267363270000001</v>
      </c>
      <c r="M383">
        <v>11069.09167</v>
      </c>
      <c r="N383">
        <v>10538.85684</v>
      </c>
      <c r="O383">
        <v>3612.5106179999998</v>
      </c>
      <c r="P383">
        <v>582.49031109999999</v>
      </c>
      <c r="Q383">
        <v>821.22631469999999</v>
      </c>
      <c r="R383">
        <v>3</v>
      </c>
      <c r="S383" s="3">
        <v>0.74338069699999998</v>
      </c>
      <c r="T383">
        <v>152</v>
      </c>
      <c r="U383" s="3">
        <v>8.9813129999999994E-3</v>
      </c>
      <c r="V383" s="3">
        <f t="shared" si="5"/>
        <v>0.30453736940954601</v>
      </c>
    </row>
    <row r="384" spans="1:22" x14ac:dyDescent="0.35">
      <c r="A384" s="55">
        <v>3</v>
      </c>
      <c r="B384" s="55">
        <v>70</v>
      </c>
      <c r="C384" s="55">
        <v>1000</v>
      </c>
      <c r="D384" s="75">
        <v>1</v>
      </c>
      <c r="E384" s="76">
        <v>0</v>
      </c>
      <c r="F384" s="55">
        <v>1</v>
      </c>
      <c r="G384" s="77">
        <v>21320.835340000001</v>
      </c>
      <c r="H384" s="77">
        <v>3000</v>
      </c>
      <c r="I384" s="77">
        <v>3000</v>
      </c>
      <c r="J384" s="55">
        <v>0</v>
      </c>
      <c r="K384" s="75">
        <v>1</v>
      </c>
      <c r="L384" s="55"/>
      <c r="M384" s="77">
        <v>7535.097143</v>
      </c>
      <c r="N384" s="77">
        <v>7575.4454820000001</v>
      </c>
      <c r="O384" s="77">
        <v>1806.634307</v>
      </c>
      <c r="P384" s="77">
        <v>582.49031109999999</v>
      </c>
      <c r="Q384" s="77">
        <v>821.16809260000002</v>
      </c>
      <c r="R384" s="55">
        <v>3</v>
      </c>
      <c r="S384" s="75">
        <v>0.53435016999999996</v>
      </c>
      <c r="T384" s="55">
        <v>75</v>
      </c>
      <c r="U384" s="78">
        <v>4.2929220000000002E-3</v>
      </c>
      <c r="V384" s="75" t="str">
        <f t="shared" si="5"/>
        <v/>
      </c>
    </row>
    <row r="385" spans="1:22" x14ac:dyDescent="0.35">
      <c r="A385" s="55">
        <v>3</v>
      </c>
      <c r="B385" s="55">
        <v>70</v>
      </c>
      <c r="C385" s="55">
        <v>1000</v>
      </c>
      <c r="D385" s="75">
        <v>1</v>
      </c>
      <c r="E385" s="76">
        <v>0</v>
      </c>
      <c r="F385" s="55">
        <v>2</v>
      </c>
      <c r="G385" s="77">
        <v>21249.780770000001</v>
      </c>
      <c r="H385" s="77">
        <v>3000</v>
      </c>
      <c r="I385" s="77">
        <v>3000</v>
      </c>
      <c r="J385" s="55">
        <v>0</v>
      </c>
      <c r="K385" s="75">
        <v>1</v>
      </c>
      <c r="L385" s="55"/>
      <c r="M385" s="77">
        <v>7499.1000469999999</v>
      </c>
      <c r="N385" s="77">
        <v>7541.612185</v>
      </c>
      <c r="O385" s="77">
        <v>1805.351437</v>
      </c>
      <c r="P385" s="77">
        <v>582.49031109999999</v>
      </c>
      <c r="Q385" s="77">
        <v>821.22679389999996</v>
      </c>
      <c r="R385" s="55">
        <v>3</v>
      </c>
      <c r="S385" s="75">
        <v>0.531963666</v>
      </c>
      <c r="T385" s="55">
        <v>47</v>
      </c>
      <c r="U385" s="78">
        <v>9.8943550000000005E-3</v>
      </c>
      <c r="V385" s="75" t="str">
        <f t="shared" si="5"/>
        <v/>
      </c>
    </row>
    <row r="386" spans="1:22" x14ac:dyDescent="0.35">
      <c r="A386" s="55">
        <v>3</v>
      </c>
      <c r="B386" s="55">
        <v>70</v>
      </c>
      <c r="C386" s="55">
        <v>1000</v>
      </c>
      <c r="D386" s="75">
        <v>1</v>
      </c>
      <c r="E386" s="76">
        <v>0</v>
      </c>
      <c r="F386" s="55">
        <v>3</v>
      </c>
      <c r="G386" s="77">
        <v>29540.426019999999</v>
      </c>
      <c r="H386" s="77">
        <v>4000</v>
      </c>
      <c r="I386" s="77">
        <v>4000</v>
      </c>
      <c r="J386" s="55">
        <v>0</v>
      </c>
      <c r="K386" s="75">
        <v>1</v>
      </c>
      <c r="L386" s="55"/>
      <c r="M386" s="77">
        <v>10040.384690000001</v>
      </c>
      <c r="N386" s="77">
        <v>9819.8925949999993</v>
      </c>
      <c r="O386" s="77">
        <v>4154.5653080000002</v>
      </c>
      <c r="P386" s="77">
        <v>582.49031109999999</v>
      </c>
      <c r="Q386" s="77">
        <v>943.0931061</v>
      </c>
      <c r="R386" s="55">
        <v>4</v>
      </c>
      <c r="S386" s="75">
        <v>0.69266702400000002</v>
      </c>
      <c r="T386" s="55">
        <v>150</v>
      </c>
      <c r="U386" s="78">
        <v>5.1737770000000001E-3</v>
      </c>
      <c r="V386" s="75">
        <f t="shared" si="5"/>
        <v>0.30608413221764863</v>
      </c>
    </row>
    <row r="387" spans="1:22" x14ac:dyDescent="0.35">
      <c r="A387">
        <v>3</v>
      </c>
      <c r="B387">
        <v>100</v>
      </c>
      <c r="C387">
        <v>1000</v>
      </c>
      <c r="D387" s="80">
        <v>0.4</v>
      </c>
      <c r="E387">
        <v>350.57722819999998</v>
      </c>
      <c r="F387">
        <v>1</v>
      </c>
      <c r="G387">
        <v>25365.359810000002</v>
      </c>
      <c r="H387">
        <v>4553.0308340000001</v>
      </c>
      <c r="I387">
        <v>2000</v>
      </c>
      <c r="J387">
        <v>2553.0308340000001</v>
      </c>
      <c r="K387" s="80">
        <v>0.43926783600000002</v>
      </c>
      <c r="L387">
        <v>7.2823635690000001</v>
      </c>
      <c r="M387">
        <v>9043.2252239999998</v>
      </c>
      <c r="N387">
        <v>9043.2252239999998</v>
      </c>
      <c r="O387">
        <v>1473.5015519999999</v>
      </c>
      <c r="P387">
        <v>582.49031109999999</v>
      </c>
      <c r="Q387">
        <v>669.88666539999997</v>
      </c>
      <c r="R387">
        <v>2</v>
      </c>
      <c r="S387" s="80">
        <v>0.34728604000000002</v>
      </c>
      <c r="T387">
        <v>85</v>
      </c>
      <c r="U387" s="80">
        <v>1.3296390000000001E-3</v>
      </c>
      <c r="V387" s="80" t="str">
        <f t="shared" ref="V387:V450" si="6">IF($F387&lt;&gt;3,"",(
SUMIFS($G:$G,$A:$A,$A387,$B:$B,$B387,$C:$C,$C387,$D:$D,$D387,$E:$E,$E387,$F:$F,1)
+
SUMIFS($G:$G,$A:$A,$A387,$B:$B,$B387,$C:$C,$C387,$D:$D,$D387,$E:$E,$E387,$F:$F,2)
-
$G387
)
/
(
SUMIFS($G:$G,$A:$A,$A387,$B:$B,$B387,$C:$C,$C387,$D:$D,$D387,$E:$E,$E387,$F:$F,1)
+
SUMIFS($G:$G,$A:$A,$A387,$B:$B,$B387,$C:$C,$C387,$D:$D,$D387,$E:$E,$E387,$F:$F,2)
))</f>
        <v/>
      </c>
    </row>
    <row r="388" spans="1:22" x14ac:dyDescent="0.35">
      <c r="A388">
        <v>3</v>
      </c>
      <c r="B388">
        <v>100</v>
      </c>
      <c r="C388">
        <v>1000</v>
      </c>
      <c r="D388" s="80">
        <v>0.4</v>
      </c>
      <c r="E388">
        <v>350.57722819999998</v>
      </c>
      <c r="F388">
        <v>2</v>
      </c>
      <c r="G388">
        <v>25522.220959999999</v>
      </c>
      <c r="H388">
        <v>6522.621725</v>
      </c>
      <c r="I388">
        <v>3000</v>
      </c>
      <c r="J388">
        <v>3522.621725</v>
      </c>
      <c r="K388" s="80">
        <v>0.45993775599999998</v>
      </c>
      <c r="L388">
        <v>10.048062</v>
      </c>
      <c r="M388">
        <v>7890.0123139999996</v>
      </c>
      <c r="N388">
        <v>7900.3200779999997</v>
      </c>
      <c r="O388">
        <v>1805.419406</v>
      </c>
      <c r="P388">
        <v>582.49031109999999</v>
      </c>
      <c r="Q388">
        <v>821.35712760000001</v>
      </c>
      <c r="R388">
        <v>3</v>
      </c>
      <c r="S388" s="80">
        <v>0.30339517199999999</v>
      </c>
      <c r="T388">
        <v>99</v>
      </c>
      <c r="U388" s="80">
        <v>5.5133100000000004E-3</v>
      </c>
      <c r="V388" s="80" t="str">
        <f t="shared" si="6"/>
        <v/>
      </c>
    </row>
    <row r="389" spans="1:22" x14ac:dyDescent="0.35">
      <c r="A389">
        <v>3</v>
      </c>
      <c r="B389">
        <v>100</v>
      </c>
      <c r="C389">
        <v>1000</v>
      </c>
      <c r="D389" s="80">
        <v>0.4</v>
      </c>
      <c r="E389">
        <v>350.57722819999998</v>
      </c>
      <c r="F389">
        <v>3</v>
      </c>
      <c r="G389">
        <v>35735.108840000001</v>
      </c>
      <c r="H389">
        <v>7070.5468369999999</v>
      </c>
      <c r="I389">
        <v>3000</v>
      </c>
      <c r="J389">
        <v>4070.5468369999999</v>
      </c>
      <c r="K389" s="80">
        <v>0.42429533000000003</v>
      </c>
      <c r="L389">
        <v>11.61098471</v>
      </c>
      <c r="M389">
        <v>11830.90681</v>
      </c>
      <c r="N389">
        <v>11830.90681</v>
      </c>
      <c r="O389">
        <v>3602.9443470000001</v>
      </c>
      <c r="P389">
        <v>582.49031109999999</v>
      </c>
      <c r="Q389">
        <v>817.31371869999998</v>
      </c>
      <c r="R389">
        <v>3</v>
      </c>
      <c r="S389" s="80">
        <v>0.45434108699999998</v>
      </c>
      <c r="T389">
        <v>168</v>
      </c>
      <c r="U389" s="80">
        <v>6.8456319999999999E-3</v>
      </c>
      <c r="V389" s="80">
        <f t="shared" si="6"/>
        <v>0.29776365275617328</v>
      </c>
    </row>
    <row r="390" spans="1:22" x14ac:dyDescent="0.35">
      <c r="A390">
        <v>3</v>
      </c>
      <c r="B390">
        <v>100</v>
      </c>
      <c r="C390">
        <v>1000</v>
      </c>
      <c r="D390" s="80">
        <v>0.6</v>
      </c>
      <c r="E390">
        <v>155.81210139999999</v>
      </c>
      <c r="F390">
        <v>1</v>
      </c>
      <c r="G390">
        <v>23365.428960000001</v>
      </c>
      <c r="H390">
        <v>4966.6239820000001</v>
      </c>
      <c r="I390">
        <v>3000</v>
      </c>
      <c r="J390">
        <v>1966.6239820000001</v>
      </c>
      <c r="K390" s="80">
        <v>0.60403203699999997</v>
      </c>
      <c r="L390">
        <v>12.62176663</v>
      </c>
      <c r="M390">
        <v>7574.8703379999997</v>
      </c>
      <c r="N390">
        <v>7612.7157230000003</v>
      </c>
      <c r="O390">
        <v>1807.8142620000001</v>
      </c>
      <c r="P390">
        <v>582.49031109999999</v>
      </c>
      <c r="Q390">
        <v>820.91434300000003</v>
      </c>
      <c r="R390">
        <v>3</v>
      </c>
      <c r="S390" s="80">
        <v>0.29235033199999999</v>
      </c>
      <c r="T390">
        <v>28</v>
      </c>
      <c r="U390" s="80">
        <v>9.1908839999999999E-3</v>
      </c>
      <c r="V390" s="80" t="str">
        <f t="shared" si="6"/>
        <v/>
      </c>
    </row>
    <row r="391" spans="1:22" x14ac:dyDescent="0.35">
      <c r="A391">
        <v>3</v>
      </c>
      <c r="B391">
        <v>100</v>
      </c>
      <c r="C391">
        <v>1000</v>
      </c>
      <c r="D391" s="80">
        <v>0.8</v>
      </c>
      <c r="E391">
        <v>58.429538030000003</v>
      </c>
      <c r="F391">
        <v>1</v>
      </c>
      <c r="G391">
        <v>22056.122950000001</v>
      </c>
      <c r="H391">
        <v>3739.6568889999999</v>
      </c>
      <c r="I391">
        <v>3000</v>
      </c>
      <c r="J391">
        <v>739.65688929999999</v>
      </c>
      <c r="K391" s="80">
        <v>0.80221263300000001</v>
      </c>
      <c r="L391">
        <v>12.658954939999999</v>
      </c>
      <c r="M391">
        <v>7531.3529859999999</v>
      </c>
      <c r="N391">
        <v>7574.2370019999998</v>
      </c>
      <c r="O391">
        <v>1807.1595150000001</v>
      </c>
      <c r="P391">
        <v>582.49031109999999</v>
      </c>
      <c r="Q391">
        <v>821.22624289999999</v>
      </c>
      <c r="R391">
        <v>3</v>
      </c>
      <c r="S391" s="80">
        <v>0.29087263800000002</v>
      </c>
      <c r="T391">
        <v>34</v>
      </c>
      <c r="U391" s="80">
        <v>2.5265629999999999E-3</v>
      </c>
      <c r="V391" s="80" t="str">
        <f t="shared" si="6"/>
        <v/>
      </c>
    </row>
    <row r="392" spans="1:22" x14ac:dyDescent="0.35">
      <c r="A392">
        <v>3</v>
      </c>
      <c r="B392">
        <v>100</v>
      </c>
      <c r="C392">
        <v>1000</v>
      </c>
      <c r="D392" s="80">
        <v>0.6</v>
      </c>
      <c r="E392">
        <v>155.81210139999999</v>
      </c>
      <c r="F392">
        <v>2</v>
      </c>
      <c r="G392">
        <v>23334.393169999999</v>
      </c>
      <c r="H392">
        <v>5023.7620649999999</v>
      </c>
      <c r="I392">
        <v>3000</v>
      </c>
      <c r="J392">
        <v>2023.7620649999999</v>
      </c>
      <c r="K392" s="80">
        <v>0.59716203899999998</v>
      </c>
      <c r="L392">
        <v>12.988478089999999</v>
      </c>
      <c r="M392">
        <v>7530.0133219999998</v>
      </c>
      <c r="N392">
        <v>7572.1505459999998</v>
      </c>
      <c r="O392">
        <v>1805.0150229999999</v>
      </c>
      <c r="P392">
        <v>582.49031109999999</v>
      </c>
      <c r="Q392">
        <v>820.96190009999998</v>
      </c>
      <c r="R392">
        <v>3</v>
      </c>
      <c r="S392" s="80">
        <v>0.290792512</v>
      </c>
      <c r="T392">
        <v>29</v>
      </c>
      <c r="U392" s="80">
        <v>9.6473419999999997E-3</v>
      </c>
      <c r="V392" s="80" t="str">
        <f t="shared" si="6"/>
        <v/>
      </c>
    </row>
    <row r="393" spans="1:22" x14ac:dyDescent="0.35">
      <c r="A393">
        <v>3</v>
      </c>
      <c r="B393">
        <v>100</v>
      </c>
      <c r="C393">
        <v>1000</v>
      </c>
      <c r="D393" s="80">
        <v>0.8</v>
      </c>
      <c r="E393">
        <v>58.429538030000003</v>
      </c>
      <c r="F393">
        <v>2</v>
      </c>
      <c r="G393">
        <v>21988.692490000001</v>
      </c>
      <c r="H393">
        <v>3785.4308249999999</v>
      </c>
      <c r="I393">
        <v>3000</v>
      </c>
      <c r="J393">
        <v>785.43082479999998</v>
      </c>
      <c r="K393" s="80">
        <v>0.79251217100000004</v>
      </c>
      <c r="L393">
        <v>13.442358970000001</v>
      </c>
      <c r="M393">
        <v>7473.1894979999997</v>
      </c>
      <c r="N393">
        <v>7521.6230599999999</v>
      </c>
      <c r="O393">
        <v>1805.3114</v>
      </c>
      <c r="P393">
        <v>582.49031109999999</v>
      </c>
      <c r="Q393">
        <v>820.64739699999996</v>
      </c>
      <c r="R393">
        <v>3</v>
      </c>
      <c r="S393" s="80">
        <v>0.28885211</v>
      </c>
      <c r="T393">
        <v>57</v>
      </c>
      <c r="U393" s="80">
        <v>8.4480760000000005E-3</v>
      </c>
      <c r="V393" s="80" t="str">
        <f t="shared" si="6"/>
        <v/>
      </c>
    </row>
    <row r="394" spans="1:22" x14ac:dyDescent="0.35">
      <c r="A394">
        <v>3</v>
      </c>
      <c r="B394">
        <v>100</v>
      </c>
      <c r="C394">
        <v>1000</v>
      </c>
      <c r="D394" s="80">
        <v>0.6</v>
      </c>
      <c r="E394">
        <v>155.81210139999999</v>
      </c>
      <c r="F394">
        <v>3</v>
      </c>
      <c r="G394">
        <v>32400.738369999999</v>
      </c>
      <c r="H394">
        <v>5761.6156810000002</v>
      </c>
      <c r="I394">
        <v>3000</v>
      </c>
      <c r="J394">
        <v>2761.6156810000002</v>
      </c>
      <c r="K394" s="80">
        <v>0.52068727999999997</v>
      </c>
      <c r="L394">
        <v>17.724012810000001</v>
      </c>
      <c r="M394">
        <v>10782.94743</v>
      </c>
      <c r="N394">
        <v>10839.149369999999</v>
      </c>
      <c r="O394">
        <v>3613.3668910000001</v>
      </c>
      <c r="P394">
        <v>582.49031109999999</v>
      </c>
      <c r="Q394">
        <v>821.16868750000003</v>
      </c>
      <c r="R394">
        <v>3</v>
      </c>
      <c r="S394" s="80">
        <v>0.41625472899999999</v>
      </c>
      <c r="T394">
        <v>54</v>
      </c>
      <c r="U394" s="80">
        <v>7.3968469999999998E-3</v>
      </c>
      <c r="V394" s="80">
        <f t="shared" si="6"/>
        <v>0.30619139662234945</v>
      </c>
    </row>
    <row r="395" spans="1:22" x14ac:dyDescent="0.35">
      <c r="A395">
        <v>3</v>
      </c>
      <c r="B395">
        <v>100</v>
      </c>
      <c r="C395">
        <v>1000</v>
      </c>
      <c r="D395" s="80">
        <v>0.8</v>
      </c>
      <c r="E395">
        <v>58.429538030000003</v>
      </c>
      <c r="F395">
        <v>3</v>
      </c>
      <c r="G395">
        <v>30668.11089</v>
      </c>
      <c r="H395">
        <v>4091.8086389999999</v>
      </c>
      <c r="I395">
        <v>3000</v>
      </c>
      <c r="J395">
        <v>1091.8086390000001</v>
      </c>
      <c r="K395" s="80">
        <v>0.73317211599999998</v>
      </c>
      <c r="L395">
        <v>18.685902309999999</v>
      </c>
      <c r="M395">
        <v>10750.990599999999</v>
      </c>
      <c r="N395">
        <v>10813.73287</v>
      </c>
      <c r="O395">
        <v>3609.517879</v>
      </c>
      <c r="P395">
        <v>582.49031109999999</v>
      </c>
      <c r="Q395">
        <v>819.57059819999995</v>
      </c>
      <c r="R395">
        <v>3</v>
      </c>
      <c r="S395" s="80">
        <v>0.41527866099999999</v>
      </c>
      <c r="T395">
        <v>121</v>
      </c>
      <c r="U395" s="80">
        <v>4.4651439999999999E-3</v>
      </c>
      <c r="V395" s="80">
        <f t="shared" si="6"/>
        <v>0.30370667730966894</v>
      </c>
    </row>
    <row r="396" spans="1:22" x14ac:dyDescent="0.35">
      <c r="A396" s="55">
        <v>3</v>
      </c>
      <c r="B396" s="55">
        <v>100</v>
      </c>
      <c r="C396" s="55">
        <v>1000</v>
      </c>
      <c r="D396" s="75">
        <v>1</v>
      </c>
      <c r="E396" s="76">
        <v>0</v>
      </c>
      <c r="F396" s="55">
        <v>1</v>
      </c>
      <c r="G396" s="77">
        <v>21407.772860000001</v>
      </c>
      <c r="H396" s="77">
        <v>3000</v>
      </c>
      <c r="I396" s="77">
        <v>3000</v>
      </c>
      <c r="J396" s="55">
        <v>0</v>
      </c>
      <c r="K396" s="75">
        <v>1</v>
      </c>
      <c r="L396" s="55"/>
      <c r="M396" s="77">
        <v>7580.6221249999999</v>
      </c>
      <c r="N396" s="77">
        <v>7615.9318320000002</v>
      </c>
      <c r="O396" s="77">
        <v>1807.8142559999999</v>
      </c>
      <c r="P396" s="77">
        <v>582.49031109999999</v>
      </c>
      <c r="Q396" s="77">
        <v>820.91433419999998</v>
      </c>
      <c r="R396" s="55">
        <v>3</v>
      </c>
      <c r="S396" s="75">
        <v>0.29247383999999998</v>
      </c>
      <c r="T396" s="55">
        <v>31</v>
      </c>
      <c r="U396" s="78">
        <v>8.3620810000000004E-3</v>
      </c>
      <c r="V396" s="75" t="str">
        <f t="shared" si="6"/>
        <v/>
      </c>
    </row>
    <row r="397" spans="1:22" x14ac:dyDescent="0.35">
      <c r="A397" s="55">
        <v>3</v>
      </c>
      <c r="B397" s="55">
        <v>100</v>
      </c>
      <c r="C397" s="55">
        <v>1000</v>
      </c>
      <c r="D397" s="75">
        <v>1</v>
      </c>
      <c r="E397" s="76">
        <v>0</v>
      </c>
      <c r="F397" s="55">
        <v>2</v>
      </c>
      <c r="G397" s="77">
        <v>21279.373510000001</v>
      </c>
      <c r="H397" s="77">
        <v>3000</v>
      </c>
      <c r="I397" s="77">
        <v>3000</v>
      </c>
      <c r="J397" s="55">
        <v>0</v>
      </c>
      <c r="K397" s="75">
        <v>1</v>
      </c>
      <c r="L397" s="55"/>
      <c r="M397" s="77">
        <v>7515.7571289999996</v>
      </c>
      <c r="N397" s="77">
        <v>7559.3931599999996</v>
      </c>
      <c r="O397" s="77">
        <v>1803.6015809999999</v>
      </c>
      <c r="P397" s="77">
        <v>582.49031109999999</v>
      </c>
      <c r="Q397" s="77">
        <v>818.13132810000002</v>
      </c>
      <c r="R397" s="55">
        <v>3</v>
      </c>
      <c r="S397" s="75">
        <v>0.290302591</v>
      </c>
      <c r="T397" s="55">
        <v>25</v>
      </c>
      <c r="U397" s="78">
        <v>8.8275569999999998E-3</v>
      </c>
      <c r="V397" s="75" t="str">
        <f t="shared" si="6"/>
        <v/>
      </c>
    </row>
    <row r="398" spans="1:22" x14ac:dyDescent="0.35">
      <c r="A398" s="55">
        <v>3</v>
      </c>
      <c r="B398" s="55">
        <v>100</v>
      </c>
      <c r="C398" s="55">
        <v>1000</v>
      </c>
      <c r="D398" s="75">
        <v>1</v>
      </c>
      <c r="E398" s="76">
        <v>0</v>
      </c>
      <c r="F398" s="55">
        <v>3</v>
      </c>
      <c r="G398" s="77">
        <v>29625.29754</v>
      </c>
      <c r="H398" s="77">
        <v>4000</v>
      </c>
      <c r="I398" s="77">
        <v>4000</v>
      </c>
      <c r="J398" s="55">
        <v>0</v>
      </c>
      <c r="K398" s="75">
        <v>1</v>
      </c>
      <c r="L398" s="55"/>
      <c r="M398" s="77">
        <v>9934.2064279999995</v>
      </c>
      <c r="N398" s="77">
        <v>10019.97784</v>
      </c>
      <c r="O398" s="77">
        <v>4146.6711340000002</v>
      </c>
      <c r="P398" s="77">
        <v>582.49031109999999</v>
      </c>
      <c r="Q398" s="77">
        <v>941.95182339999997</v>
      </c>
      <c r="R398" s="55">
        <v>4</v>
      </c>
      <c r="S398" s="75">
        <v>0.38479616900000002</v>
      </c>
      <c r="T398" s="55">
        <v>167</v>
      </c>
      <c r="U398" s="78">
        <v>9.1986749999999999E-3</v>
      </c>
      <c r="V398" s="75">
        <f t="shared" si="6"/>
        <v>0.3059902087804986</v>
      </c>
    </row>
    <row r="399" spans="1:22" x14ac:dyDescent="0.35">
      <c r="A399">
        <v>3</v>
      </c>
      <c r="B399">
        <v>10</v>
      </c>
      <c r="C399">
        <v>2000</v>
      </c>
      <c r="D399" s="3">
        <v>0.4</v>
      </c>
      <c r="E399">
        <v>614.05929309999999</v>
      </c>
      <c r="F399">
        <v>2</v>
      </c>
      <c r="G399">
        <v>33252.364150000001</v>
      </c>
      <c r="H399">
        <v>10175.51331</v>
      </c>
      <c r="I399">
        <v>4000</v>
      </c>
      <c r="J399">
        <v>6175.5133059999998</v>
      </c>
      <c r="K399" s="3">
        <v>0.39310056199999999</v>
      </c>
      <c r="L399">
        <v>10.056868079999999</v>
      </c>
      <c r="M399">
        <v>13915.94369</v>
      </c>
      <c r="N399">
        <v>6438.7016409999997</v>
      </c>
      <c r="O399">
        <v>1469.8438900000001</v>
      </c>
      <c r="P399">
        <v>582.49031109999999</v>
      </c>
      <c r="Q399">
        <v>669.87130969999998</v>
      </c>
      <c r="R399">
        <v>2</v>
      </c>
      <c r="S399" s="3">
        <v>0.96858153999999996</v>
      </c>
      <c r="T399">
        <v>62</v>
      </c>
      <c r="U399" s="3">
        <v>5.0645150000000003E-3</v>
      </c>
      <c r="V399" s="3" t="str">
        <f t="shared" si="6"/>
        <v/>
      </c>
    </row>
    <row r="400" spans="1:22" x14ac:dyDescent="0.35">
      <c r="A400">
        <v>3</v>
      </c>
      <c r="B400">
        <v>10</v>
      </c>
      <c r="C400">
        <v>2000</v>
      </c>
      <c r="D400" s="3">
        <v>0.4</v>
      </c>
      <c r="E400">
        <v>614.05929309999999</v>
      </c>
      <c r="F400">
        <v>1</v>
      </c>
      <c r="G400">
        <v>32784.120730000002</v>
      </c>
      <c r="H400">
        <v>10221.56201</v>
      </c>
      <c r="I400">
        <v>4000</v>
      </c>
      <c r="J400">
        <v>6221.5620129999998</v>
      </c>
      <c r="K400" s="3">
        <v>0.39132962199999999</v>
      </c>
      <c r="L400">
        <v>10.13185874</v>
      </c>
      <c r="M400">
        <v>13341.16467</v>
      </c>
      <c r="N400">
        <v>6491.922442</v>
      </c>
      <c r="O400">
        <v>1476.28549</v>
      </c>
      <c r="P400">
        <v>582.49031109999999</v>
      </c>
      <c r="Q400">
        <v>670.69580440000004</v>
      </c>
      <c r="R400">
        <v>2</v>
      </c>
      <c r="S400" s="3">
        <v>0.976587608</v>
      </c>
      <c r="T400">
        <v>15</v>
      </c>
      <c r="U400" s="3">
        <v>7.4286739999999997E-3</v>
      </c>
      <c r="V400" s="3" t="str">
        <f t="shared" si="6"/>
        <v/>
      </c>
    </row>
    <row r="401" spans="1:22" x14ac:dyDescent="0.35">
      <c r="A401">
        <v>3</v>
      </c>
      <c r="B401">
        <v>10</v>
      </c>
      <c r="C401">
        <v>2000</v>
      </c>
      <c r="D401" s="3">
        <v>0.6</v>
      </c>
      <c r="E401">
        <v>272.91524140000001</v>
      </c>
      <c r="F401">
        <v>1</v>
      </c>
      <c r="G401">
        <v>29190.514179999998</v>
      </c>
      <c r="H401">
        <v>7267.8168859999996</v>
      </c>
      <c r="I401">
        <v>4000</v>
      </c>
      <c r="J401">
        <v>3267.8168860000001</v>
      </c>
      <c r="K401" s="3">
        <v>0.55037159899999999</v>
      </c>
      <c r="L401">
        <v>11.97374273</v>
      </c>
      <c r="M401">
        <v>12905.210730000001</v>
      </c>
      <c r="N401">
        <v>6290.65146</v>
      </c>
      <c r="O401">
        <v>1474.286983</v>
      </c>
      <c r="P401">
        <v>582.49031109999999</v>
      </c>
      <c r="Q401">
        <v>670.05781579999996</v>
      </c>
      <c r="R401">
        <v>2</v>
      </c>
      <c r="S401" s="3">
        <v>0.94631017500000003</v>
      </c>
      <c r="T401">
        <v>21</v>
      </c>
      <c r="U401" s="3">
        <v>9.1801279999999992E-3</v>
      </c>
      <c r="V401" s="3" t="str">
        <f t="shared" si="6"/>
        <v/>
      </c>
    </row>
    <row r="402" spans="1:22" x14ac:dyDescent="0.35">
      <c r="A402">
        <v>3</v>
      </c>
      <c r="B402">
        <v>10</v>
      </c>
      <c r="C402">
        <v>2000</v>
      </c>
      <c r="D402" s="3">
        <v>0.6</v>
      </c>
      <c r="E402">
        <v>272.91524140000001</v>
      </c>
      <c r="F402">
        <v>2</v>
      </c>
      <c r="G402">
        <v>29093.356400000001</v>
      </c>
      <c r="H402">
        <v>9861.6641670000008</v>
      </c>
      <c r="I402">
        <v>6000</v>
      </c>
      <c r="J402">
        <v>3861.6641669999999</v>
      </c>
      <c r="K402" s="3">
        <v>0.60841658099999996</v>
      </c>
      <c r="L402">
        <v>14.149683059999999</v>
      </c>
      <c r="M402">
        <v>10138.76413</v>
      </c>
      <c r="N402">
        <v>5884.4730090000003</v>
      </c>
      <c r="O402">
        <v>1805.012739</v>
      </c>
      <c r="P402">
        <v>582.49031109999999</v>
      </c>
      <c r="Q402">
        <v>820.95203670000001</v>
      </c>
      <c r="R402">
        <v>3</v>
      </c>
      <c r="S402" s="3">
        <v>0.88520826799999996</v>
      </c>
      <c r="T402">
        <v>43</v>
      </c>
      <c r="U402" s="3">
        <v>9.8426290000000003E-3</v>
      </c>
      <c r="V402" s="3" t="str">
        <f t="shared" si="6"/>
        <v/>
      </c>
    </row>
    <row r="403" spans="1:22" x14ac:dyDescent="0.35">
      <c r="A403">
        <v>3</v>
      </c>
      <c r="B403">
        <v>10</v>
      </c>
      <c r="C403">
        <v>2000</v>
      </c>
      <c r="D403" s="3">
        <v>0.8</v>
      </c>
      <c r="E403">
        <v>102.3432155</v>
      </c>
      <c r="F403">
        <v>1</v>
      </c>
      <c r="G403">
        <v>26991.242829999999</v>
      </c>
      <c r="H403">
        <v>7517.5479020000002</v>
      </c>
      <c r="I403">
        <v>6000</v>
      </c>
      <c r="J403">
        <v>1517.547902</v>
      </c>
      <c r="K403" s="3">
        <v>0.79813259299999995</v>
      </c>
      <c r="L403">
        <v>14.82802641</v>
      </c>
      <c r="M403">
        <v>10466.83756</v>
      </c>
      <c r="N403">
        <v>5797.3401970000004</v>
      </c>
      <c r="O403">
        <v>1807.1503049999999</v>
      </c>
      <c r="P403">
        <v>582.49031109999999</v>
      </c>
      <c r="Q403">
        <v>819.87656179999999</v>
      </c>
      <c r="R403">
        <v>3</v>
      </c>
      <c r="S403" s="3">
        <v>0.87210077600000002</v>
      </c>
      <c r="T403">
        <v>33</v>
      </c>
      <c r="U403" s="3">
        <v>8.0296029999999997E-3</v>
      </c>
      <c r="V403" s="3" t="str">
        <f t="shared" si="6"/>
        <v/>
      </c>
    </row>
    <row r="404" spans="1:22" x14ac:dyDescent="0.35">
      <c r="A404">
        <v>3</v>
      </c>
      <c r="B404">
        <v>10</v>
      </c>
      <c r="C404">
        <v>2000</v>
      </c>
      <c r="D404" s="3">
        <v>0.8</v>
      </c>
      <c r="E404">
        <v>102.3432155</v>
      </c>
      <c r="F404">
        <v>2</v>
      </c>
      <c r="G404">
        <v>26774.99307</v>
      </c>
      <c r="H404">
        <v>7518.0733819999996</v>
      </c>
      <c r="I404">
        <v>6000</v>
      </c>
      <c r="J404">
        <v>1518.073382</v>
      </c>
      <c r="K404" s="3">
        <v>0.79807680700000005</v>
      </c>
      <c r="L404">
        <v>14.83316089</v>
      </c>
      <c r="M404">
        <v>10226.90812</v>
      </c>
      <c r="N404">
        <v>5820.9185280000002</v>
      </c>
      <c r="O404">
        <v>1805.6821199999999</v>
      </c>
      <c r="P404">
        <v>582.49031109999999</v>
      </c>
      <c r="Q404">
        <v>820.92060939999999</v>
      </c>
      <c r="R404">
        <v>3</v>
      </c>
      <c r="S404" s="3">
        <v>0.87564769200000003</v>
      </c>
      <c r="T404">
        <v>14</v>
      </c>
      <c r="U404" s="3">
        <v>9.9057969999999992E-3</v>
      </c>
      <c r="V404" s="3" t="str">
        <f t="shared" si="6"/>
        <v/>
      </c>
    </row>
    <row r="405" spans="1:22" x14ac:dyDescent="0.35">
      <c r="A405">
        <v>3</v>
      </c>
      <c r="B405">
        <v>10</v>
      </c>
      <c r="C405">
        <v>2000</v>
      </c>
      <c r="D405" s="3">
        <v>0.4</v>
      </c>
      <c r="E405">
        <v>614.05929309999999</v>
      </c>
      <c r="F405">
        <v>3</v>
      </c>
      <c r="G405">
        <v>52309.40711</v>
      </c>
      <c r="H405">
        <v>19434.203450000001</v>
      </c>
      <c r="I405">
        <v>6000</v>
      </c>
      <c r="J405">
        <v>13434.203450000001</v>
      </c>
      <c r="K405" s="3">
        <v>0.30873403300000002</v>
      </c>
      <c r="L405">
        <v>21.877697479999998</v>
      </c>
      <c r="M405">
        <v>21451.661049999999</v>
      </c>
      <c r="N405">
        <v>6421.0629259999996</v>
      </c>
      <c r="O405">
        <v>3602.0122139999999</v>
      </c>
      <c r="P405">
        <v>582.49031109999999</v>
      </c>
      <c r="Q405">
        <v>817.9771561</v>
      </c>
      <c r="R405">
        <v>3</v>
      </c>
      <c r="S405" s="3">
        <v>0.96592812699999997</v>
      </c>
      <c r="T405">
        <v>120</v>
      </c>
      <c r="U405" s="3">
        <v>6.4438589999999997E-3</v>
      </c>
      <c r="V405" s="3">
        <f t="shared" si="6"/>
        <v>0.20787111541361622</v>
      </c>
    </row>
    <row r="406" spans="1:22" x14ac:dyDescent="0.35">
      <c r="A406">
        <v>3</v>
      </c>
      <c r="B406">
        <v>10</v>
      </c>
      <c r="C406">
        <v>2000</v>
      </c>
      <c r="D406" s="3">
        <v>0.6</v>
      </c>
      <c r="E406">
        <v>272.91524140000001</v>
      </c>
      <c r="F406">
        <v>3</v>
      </c>
      <c r="G406">
        <v>44088.56652</v>
      </c>
      <c r="H406">
        <v>12811.16102</v>
      </c>
      <c r="I406">
        <v>6000</v>
      </c>
      <c r="J406">
        <v>6811.1610209999999</v>
      </c>
      <c r="K406" s="3">
        <v>0.46834162699999998</v>
      </c>
      <c r="L406">
        <v>24.957056219999998</v>
      </c>
      <c r="M406">
        <v>20037.13623</v>
      </c>
      <c r="N406">
        <v>6225.3203240000003</v>
      </c>
      <c r="O406">
        <v>3611.8113990000002</v>
      </c>
      <c r="P406">
        <v>582.49031109999999</v>
      </c>
      <c r="Q406">
        <v>820.6472268</v>
      </c>
      <c r="R406">
        <v>3</v>
      </c>
      <c r="S406" s="3">
        <v>0.936482335</v>
      </c>
      <c r="T406">
        <v>33</v>
      </c>
      <c r="U406" s="3">
        <v>4.5604399999999998E-3</v>
      </c>
      <c r="V406" s="3">
        <f t="shared" si="6"/>
        <v>0.24355458755120998</v>
      </c>
    </row>
    <row r="407" spans="1:22" x14ac:dyDescent="0.35">
      <c r="A407">
        <v>3</v>
      </c>
      <c r="B407">
        <v>10</v>
      </c>
      <c r="C407">
        <v>2000</v>
      </c>
      <c r="D407" s="3">
        <v>0.8</v>
      </c>
      <c r="E407">
        <v>102.3432155</v>
      </c>
      <c r="F407">
        <v>3</v>
      </c>
      <c r="G407">
        <v>39780.823360000002</v>
      </c>
      <c r="H407">
        <v>8605.2692110000007</v>
      </c>
      <c r="I407">
        <v>6000</v>
      </c>
      <c r="J407">
        <v>2605.2692109999998</v>
      </c>
      <c r="K407" s="3">
        <v>0.69724721599999995</v>
      </c>
      <c r="L407">
        <v>25.456198520000001</v>
      </c>
      <c r="M407">
        <v>19951.491399999999</v>
      </c>
      <c r="N407">
        <v>6208.4837710000002</v>
      </c>
      <c r="O407">
        <v>3612.1361510000002</v>
      </c>
      <c r="P407">
        <v>582.49031109999999</v>
      </c>
      <c r="Q407">
        <v>820.95252019999998</v>
      </c>
      <c r="R407">
        <v>3</v>
      </c>
      <c r="S407" s="3">
        <v>0.93394959200000005</v>
      </c>
      <c r="T407">
        <v>25</v>
      </c>
      <c r="U407" s="3">
        <v>5.8327090000000002E-3</v>
      </c>
      <c r="V407" s="3">
        <f t="shared" si="6"/>
        <v>0.26011515044518857</v>
      </c>
    </row>
    <row r="408" spans="1:22" x14ac:dyDescent="0.35">
      <c r="A408" s="55">
        <v>3</v>
      </c>
      <c r="B408" s="55">
        <v>10</v>
      </c>
      <c r="C408" s="55">
        <v>2000</v>
      </c>
      <c r="D408" s="75">
        <v>1</v>
      </c>
      <c r="E408" s="76">
        <v>0</v>
      </c>
      <c r="F408" s="55">
        <v>1</v>
      </c>
      <c r="G408" s="77">
        <v>25372.71168</v>
      </c>
      <c r="H408" s="77">
        <v>6000</v>
      </c>
      <c r="I408" s="77">
        <v>6000</v>
      </c>
      <c r="J408" s="55">
        <v>0</v>
      </c>
      <c r="K408" s="75">
        <v>1</v>
      </c>
      <c r="L408" s="55"/>
      <c r="M408" s="77">
        <v>10341.609769999999</v>
      </c>
      <c r="N408" s="77">
        <v>5820.8092710000001</v>
      </c>
      <c r="O408" s="77">
        <v>1806.634241</v>
      </c>
      <c r="P408" s="77">
        <v>582.49031109999999</v>
      </c>
      <c r="Q408" s="77">
        <v>821.1680877</v>
      </c>
      <c r="R408" s="55">
        <v>3</v>
      </c>
      <c r="S408" s="75">
        <v>0.87563125600000002</v>
      </c>
      <c r="T408" s="55">
        <v>22</v>
      </c>
      <c r="U408" s="78">
        <v>8.4840499999999999E-3</v>
      </c>
      <c r="V408" s="75" t="str">
        <f t="shared" si="6"/>
        <v/>
      </c>
    </row>
    <row r="409" spans="1:22" x14ac:dyDescent="0.35">
      <c r="A409" s="55">
        <v>3</v>
      </c>
      <c r="B409" s="55">
        <v>10</v>
      </c>
      <c r="C409" s="55">
        <v>2000</v>
      </c>
      <c r="D409" s="75">
        <v>1</v>
      </c>
      <c r="E409" s="76">
        <v>0</v>
      </c>
      <c r="F409" s="55">
        <v>2</v>
      </c>
      <c r="G409" s="77">
        <v>25254.39171</v>
      </c>
      <c r="H409" s="77">
        <v>6000</v>
      </c>
      <c r="I409" s="77">
        <v>6000</v>
      </c>
      <c r="J409" s="55">
        <v>0</v>
      </c>
      <c r="K409" s="75">
        <v>1</v>
      </c>
      <c r="L409" s="55"/>
      <c r="M409" s="77">
        <v>10171.34707</v>
      </c>
      <c r="N409" s="77">
        <v>5877.341934</v>
      </c>
      <c r="O409" s="77">
        <v>1803.661055</v>
      </c>
      <c r="P409" s="77">
        <v>582.49031109999999</v>
      </c>
      <c r="Q409" s="77">
        <v>819.55134450000003</v>
      </c>
      <c r="R409" s="55">
        <v>3</v>
      </c>
      <c r="S409" s="75">
        <v>0.88413553199999995</v>
      </c>
      <c r="T409" s="55">
        <v>16</v>
      </c>
      <c r="U409" s="78">
        <v>8.1092539999999998E-3</v>
      </c>
      <c r="V409" s="75" t="str">
        <f t="shared" si="6"/>
        <v/>
      </c>
    </row>
    <row r="410" spans="1:22" x14ac:dyDescent="0.35">
      <c r="A410" s="55">
        <v>3</v>
      </c>
      <c r="B410" s="55">
        <v>10</v>
      </c>
      <c r="C410" s="55">
        <v>2000</v>
      </c>
      <c r="D410" s="75">
        <v>1</v>
      </c>
      <c r="E410" s="76">
        <v>0</v>
      </c>
      <c r="F410" s="55">
        <v>3</v>
      </c>
      <c r="G410" s="77">
        <v>37064.666270000002</v>
      </c>
      <c r="H410" s="77">
        <v>8000</v>
      </c>
      <c r="I410" s="77">
        <v>8000</v>
      </c>
      <c r="J410" s="55">
        <v>0</v>
      </c>
      <c r="K410" s="75">
        <v>1</v>
      </c>
      <c r="L410" s="55"/>
      <c r="M410" s="77">
        <v>17321.485290000001</v>
      </c>
      <c r="N410" s="77">
        <v>6063.0324890000002</v>
      </c>
      <c r="O410" s="77">
        <v>4154.5651950000001</v>
      </c>
      <c r="P410" s="77">
        <v>582.49031109999999</v>
      </c>
      <c r="Q410" s="77">
        <v>943.09298639999997</v>
      </c>
      <c r="R410" s="55">
        <v>4</v>
      </c>
      <c r="S410" s="75">
        <v>0.91206918299999995</v>
      </c>
      <c r="T410" s="55">
        <v>35</v>
      </c>
      <c r="U410" s="78">
        <v>4.8403220000000002E-3</v>
      </c>
      <c r="V410" s="75">
        <f t="shared" si="6"/>
        <v>0.26788886212832175</v>
      </c>
    </row>
    <row r="411" spans="1:22" x14ac:dyDescent="0.35">
      <c r="A411">
        <v>3</v>
      </c>
      <c r="B411">
        <v>40</v>
      </c>
      <c r="C411">
        <v>2000</v>
      </c>
      <c r="D411" s="3">
        <v>0.4</v>
      </c>
      <c r="E411">
        <v>562.59539500000005</v>
      </c>
      <c r="F411">
        <v>2</v>
      </c>
      <c r="G411">
        <v>29487.349709999999</v>
      </c>
      <c r="H411">
        <v>8222.6279680000007</v>
      </c>
      <c r="I411">
        <v>4000</v>
      </c>
      <c r="J411">
        <v>4222.6279679999998</v>
      </c>
      <c r="K411" s="3">
        <v>0.486462481</v>
      </c>
      <c r="L411">
        <v>7.5056212779999996</v>
      </c>
      <c r="M411">
        <v>9896.5927620000002</v>
      </c>
      <c r="N411">
        <v>8641.5973699999995</v>
      </c>
      <c r="O411">
        <v>1473.330672</v>
      </c>
      <c r="P411">
        <v>582.49031109999999</v>
      </c>
      <c r="Q411">
        <v>670.71063179999999</v>
      </c>
      <c r="R411">
        <v>2</v>
      </c>
      <c r="S411" s="3">
        <v>0.815425434</v>
      </c>
      <c r="T411">
        <v>66</v>
      </c>
      <c r="U411" s="3">
        <v>1.9845750000000001E-3</v>
      </c>
      <c r="V411" s="3" t="str">
        <f t="shared" si="6"/>
        <v/>
      </c>
    </row>
    <row r="412" spans="1:22" x14ac:dyDescent="0.35">
      <c r="A412">
        <v>3</v>
      </c>
      <c r="B412">
        <v>40</v>
      </c>
      <c r="C412">
        <v>2000</v>
      </c>
      <c r="D412" s="3">
        <v>0.4</v>
      </c>
      <c r="E412">
        <v>562.59539500000005</v>
      </c>
      <c r="F412">
        <v>1</v>
      </c>
      <c r="G412">
        <v>29151.255789999999</v>
      </c>
      <c r="H412">
        <v>8233.8413209999999</v>
      </c>
      <c r="I412">
        <v>4000</v>
      </c>
      <c r="J412">
        <v>4233.8413209999999</v>
      </c>
      <c r="K412" s="3">
        <v>0.48579998600000002</v>
      </c>
      <c r="L412">
        <v>7.5255527469999999</v>
      </c>
      <c r="M412">
        <v>9517.4435329999997</v>
      </c>
      <c r="N412">
        <v>8674.1157660000008</v>
      </c>
      <c r="O412">
        <v>1473.493553</v>
      </c>
      <c r="P412">
        <v>582.49031109999999</v>
      </c>
      <c r="Q412">
        <v>669.87131039999997</v>
      </c>
      <c r="R412">
        <v>2</v>
      </c>
      <c r="S412" s="3">
        <v>0.81849388599999995</v>
      </c>
      <c r="T412">
        <v>26</v>
      </c>
      <c r="U412" s="3">
        <v>1.3541409999999999E-3</v>
      </c>
      <c r="V412" s="3" t="str">
        <f t="shared" si="6"/>
        <v/>
      </c>
    </row>
    <row r="413" spans="1:22" x14ac:dyDescent="0.35">
      <c r="A413">
        <v>3</v>
      </c>
      <c r="B413">
        <v>40</v>
      </c>
      <c r="C413">
        <v>2000</v>
      </c>
      <c r="D413" s="3">
        <v>0.6</v>
      </c>
      <c r="E413">
        <v>250.0423978</v>
      </c>
      <c r="F413">
        <v>1</v>
      </c>
      <c r="G413">
        <v>26769.19872</v>
      </c>
      <c r="H413">
        <v>6361.2226209999999</v>
      </c>
      <c r="I413">
        <v>4000</v>
      </c>
      <c r="J413">
        <v>2361.2226209999999</v>
      </c>
      <c r="K413" s="3">
        <v>0.62880993799999996</v>
      </c>
      <c r="L413">
        <v>9.4432889870000007</v>
      </c>
      <c r="M413">
        <v>9184.4690750000009</v>
      </c>
      <c r="N413">
        <v>8494.3144420000008</v>
      </c>
      <c r="O413">
        <v>1476.065713</v>
      </c>
      <c r="P413">
        <v>582.49031109999999</v>
      </c>
      <c r="Q413">
        <v>670.63656170000002</v>
      </c>
      <c r="R413">
        <v>2</v>
      </c>
      <c r="S413" s="3">
        <v>0.80152774400000004</v>
      </c>
      <c r="T413">
        <v>27</v>
      </c>
      <c r="U413" s="3">
        <v>9.9700789999999997E-3</v>
      </c>
      <c r="V413" s="3" t="str">
        <f t="shared" si="6"/>
        <v/>
      </c>
    </row>
    <row r="414" spans="1:22" x14ac:dyDescent="0.35">
      <c r="A414">
        <v>3</v>
      </c>
      <c r="B414">
        <v>40</v>
      </c>
      <c r="C414">
        <v>2000</v>
      </c>
      <c r="D414" s="3">
        <v>0.8</v>
      </c>
      <c r="E414">
        <v>93.765899169999997</v>
      </c>
      <c r="F414">
        <v>1</v>
      </c>
      <c r="G414">
        <v>25117.741559999999</v>
      </c>
      <c r="H414">
        <v>4966.4233400000003</v>
      </c>
      <c r="I414">
        <v>4000</v>
      </c>
      <c r="J414">
        <v>966.42334029999995</v>
      </c>
      <c r="K414" s="3">
        <v>0.80540858599999998</v>
      </c>
      <c r="L414">
        <v>10.306767689999999</v>
      </c>
      <c r="M414">
        <v>9166.0425899999991</v>
      </c>
      <c r="N414">
        <v>8261.7772249999998</v>
      </c>
      <c r="O414">
        <v>1471.633542</v>
      </c>
      <c r="P414">
        <v>582.49031109999999</v>
      </c>
      <c r="Q414">
        <v>669.37455409999995</v>
      </c>
      <c r="R414">
        <v>2</v>
      </c>
      <c r="S414" s="3">
        <v>0.77958541599999998</v>
      </c>
      <c r="T414">
        <v>67</v>
      </c>
      <c r="U414" s="3">
        <v>9.9527950000000004E-3</v>
      </c>
      <c r="V414" s="3" t="str">
        <f t="shared" si="6"/>
        <v/>
      </c>
    </row>
    <row r="415" spans="1:22" x14ac:dyDescent="0.35">
      <c r="A415">
        <v>3</v>
      </c>
      <c r="B415">
        <v>40</v>
      </c>
      <c r="C415">
        <v>2000</v>
      </c>
      <c r="D415" s="3">
        <v>0.8</v>
      </c>
      <c r="E415">
        <v>93.765899169999997</v>
      </c>
      <c r="F415">
        <v>2</v>
      </c>
      <c r="G415">
        <v>25265.589240000001</v>
      </c>
      <c r="H415">
        <v>4991.2478680000004</v>
      </c>
      <c r="I415">
        <v>4000</v>
      </c>
      <c r="J415">
        <v>991.24786810000001</v>
      </c>
      <c r="K415" s="3">
        <v>0.80140279699999994</v>
      </c>
      <c r="L415">
        <v>10.571517760000001</v>
      </c>
      <c r="M415">
        <v>9411.7357069999998</v>
      </c>
      <c r="N415">
        <v>8140.6387189999996</v>
      </c>
      <c r="O415">
        <v>1469.9284600000001</v>
      </c>
      <c r="P415">
        <v>582.49031109999999</v>
      </c>
      <c r="Q415">
        <v>669.54817079999998</v>
      </c>
      <c r="R415">
        <v>2</v>
      </c>
      <c r="S415" s="3">
        <v>0.76815472600000001</v>
      </c>
      <c r="T415">
        <v>15</v>
      </c>
      <c r="U415" s="3">
        <v>4.507591E-3</v>
      </c>
      <c r="V415" s="3" t="str">
        <f t="shared" si="6"/>
        <v/>
      </c>
    </row>
    <row r="416" spans="1:22" x14ac:dyDescent="0.35">
      <c r="A416">
        <v>3</v>
      </c>
      <c r="B416">
        <v>40</v>
      </c>
      <c r="C416">
        <v>2000</v>
      </c>
      <c r="D416" s="3">
        <v>0.6</v>
      </c>
      <c r="E416">
        <v>250.0423978</v>
      </c>
      <c r="F416">
        <v>2</v>
      </c>
      <c r="G416">
        <v>26866.50231</v>
      </c>
      <c r="H416">
        <v>6686.2192489999998</v>
      </c>
      <c r="I416">
        <v>4000</v>
      </c>
      <c r="J416">
        <v>2686.2192490000002</v>
      </c>
      <c r="K416" s="3">
        <v>0.59824541399999998</v>
      </c>
      <c r="L416">
        <v>10.74305507</v>
      </c>
      <c r="M416">
        <v>9275.0582319999994</v>
      </c>
      <c r="N416">
        <v>8218.8978239999997</v>
      </c>
      <c r="O416">
        <v>1446.187531</v>
      </c>
      <c r="P416">
        <v>582.49031109999999</v>
      </c>
      <c r="Q416">
        <v>657.64915929999995</v>
      </c>
      <c r="R416">
        <v>2</v>
      </c>
      <c r="S416" s="3">
        <v>0.77553929399999999</v>
      </c>
      <c r="T416">
        <v>18</v>
      </c>
      <c r="U416" s="3">
        <v>9.8014169999999998E-3</v>
      </c>
      <c r="V416" s="3" t="str">
        <f t="shared" si="6"/>
        <v/>
      </c>
    </row>
    <row r="417" spans="1:22" x14ac:dyDescent="0.35">
      <c r="A417">
        <v>3</v>
      </c>
      <c r="B417">
        <v>40</v>
      </c>
      <c r="C417">
        <v>2000</v>
      </c>
      <c r="D417" s="3">
        <v>0.4</v>
      </c>
      <c r="E417">
        <v>562.59539500000005</v>
      </c>
      <c r="F417">
        <v>3</v>
      </c>
      <c r="G417">
        <v>42747.526129999998</v>
      </c>
      <c r="H417">
        <v>11159.078649999999</v>
      </c>
      <c r="I417">
        <v>4000</v>
      </c>
      <c r="J417">
        <v>7159.0786509999998</v>
      </c>
      <c r="K417" s="3">
        <v>0.35845253199999999</v>
      </c>
      <c r="L417">
        <v>12.725092869999999</v>
      </c>
      <c r="M417">
        <v>17088.525420000002</v>
      </c>
      <c r="N417">
        <v>10304.222330000001</v>
      </c>
      <c r="O417">
        <v>2943.337802</v>
      </c>
      <c r="P417">
        <v>582.49031109999999</v>
      </c>
      <c r="Q417">
        <v>669.8716124</v>
      </c>
      <c r="R417">
        <v>2</v>
      </c>
      <c r="S417" s="3">
        <v>0.97231155400000002</v>
      </c>
      <c r="T417">
        <v>70</v>
      </c>
      <c r="U417" s="3">
        <v>1.378446E-3</v>
      </c>
      <c r="V417" s="3">
        <f t="shared" si="6"/>
        <v>0.27100029467788078</v>
      </c>
    </row>
    <row r="418" spans="1:22" x14ac:dyDescent="0.35">
      <c r="A418">
        <v>3</v>
      </c>
      <c r="B418">
        <v>40</v>
      </c>
      <c r="C418">
        <v>2000</v>
      </c>
      <c r="D418" s="3">
        <v>0.6</v>
      </c>
      <c r="E418">
        <v>250.0423978</v>
      </c>
      <c r="F418">
        <v>3</v>
      </c>
      <c r="G418">
        <v>38130.530930000001</v>
      </c>
      <c r="H418">
        <v>10830.5697</v>
      </c>
      <c r="I418">
        <v>6000</v>
      </c>
      <c r="J418">
        <v>4830.5697019999998</v>
      </c>
      <c r="K418" s="3">
        <v>0.553987479</v>
      </c>
      <c r="L418">
        <v>19.319002480000002</v>
      </c>
      <c r="M418">
        <v>13077.82574</v>
      </c>
      <c r="N418">
        <v>9205.2355860000007</v>
      </c>
      <c r="O418">
        <v>3613.4948509999999</v>
      </c>
      <c r="P418">
        <v>582.49031109999999</v>
      </c>
      <c r="Q418">
        <v>820.91473819999999</v>
      </c>
      <c r="R418">
        <v>3</v>
      </c>
      <c r="S418" s="3">
        <v>0.86861061699999997</v>
      </c>
      <c r="T418">
        <v>27</v>
      </c>
      <c r="U418" s="3">
        <v>9.3166470000000008E-3</v>
      </c>
      <c r="V418" s="3">
        <f t="shared" si="6"/>
        <v>0.28908301378083057</v>
      </c>
    </row>
    <row r="419" spans="1:22" x14ac:dyDescent="0.35">
      <c r="A419">
        <v>3</v>
      </c>
      <c r="B419">
        <v>40</v>
      </c>
      <c r="C419">
        <v>2000</v>
      </c>
      <c r="D419" s="3">
        <v>0.8</v>
      </c>
      <c r="E419">
        <v>93.765899169999997</v>
      </c>
      <c r="F419">
        <v>3</v>
      </c>
      <c r="G419">
        <v>35207.025320000001</v>
      </c>
      <c r="H419">
        <v>7852.7304199999999</v>
      </c>
      <c r="I419">
        <v>6000</v>
      </c>
      <c r="J419">
        <v>1852.7304200000001</v>
      </c>
      <c r="K419" s="3">
        <v>0.76406545000000003</v>
      </c>
      <c r="L419">
        <v>19.759106849999998</v>
      </c>
      <c r="M419">
        <v>13177.248600000001</v>
      </c>
      <c r="N419">
        <v>9160.1383999999998</v>
      </c>
      <c r="O419">
        <v>3613.4958959999999</v>
      </c>
      <c r="P419">
        <v>582.49031109999999</v>
      </c>
      <c r="Q419">
        <v>820.92169679999995</v>
      </c>
      <c r="R419">
        <v>3</v>
      </c>
      <c r="S419" s="3">
        <v>0.86435522399999998</v>
      </c>
      <c r="T419">
        <v>27</v>
      </c>
      <c r="U419" s="3">
        <v>9.539512E-3</v>
      </c>
      <c r="V419" s="3">
        <f t="shared" si="6"/>
        <v>0.30121679609161522</v>
      </c>
    </row>
    <row r="420" spans="1:22" x14ac:dyDescent="0.35">
      <c r="A420" s="55">
        <v>3</v>
      </c>
      <c r="B420" s="55">
        <v>40</v>
      </c>
      <c r="C420" s="55">
        <v>2000</v>
      </c>
      <c r="D420" s="75">
        <v>1</v>
      </c>
      <c r="E420" s="76">
        <v>0</v>
      </c>
      <c r="F420" s="55">
        <v>1</v>
      </c>
      <c r="G420" s="77">
        <v>24151.31897</v>
      </c>
      <c r="H420" s="77">
        <v>4000</v>
      </c>
      <c r="I420" s="77">
        <v>4000</v>
      </c>
      <c r="J420" s="55">
        <v>0</v>
      </c>
      <c r="K420" s="75">
        <v>1</v>
      </c>
      <c r="L420" s="55"/>
      <c r="M420" s="77">
        <v>9166.0425899999991</v>
      </c>
      <c r="N420" s="77">
        <v>8261.7772249999998</v>
      </c>
      <c r="O420" s="77">
        <v>1471.633859</v>
      </c>
      <c r="P420" s="77">
        <v>582.49031109999999</v>
      </c>
      <c r="Q420" s="77">
        <v>669.37498370000003</v>
      </c>
      <c r="R420" s="55">
        <v>2</v>
      </c>
      <c r="S420" s="75">
        <v>0.77958541599999998</v>
      </c>
      <c r="T420" s="55">
        <v>82</v>
      </c>
      <c r="U420" s="78">
        <v>7.6295579999999998E-3</v>
      </c>
      <c r="V420" s="75" t="str">
        <f t="shared" si="6"/>
        <v/>
      </c>
    </row>
    <row r="421" spans="1:22" x14ac:dyDescent="0.35">
      <c r="A421" s="55">
        <v>3</v>
      </c>
      <c r="B421" s="55">
        <v>40</v>
      </c>
      <c r="C421" s="55">
        <v>2000</v>
      </c>
      <c r="D421" s="75">
        <v>1</v>
      </c>
      <c r="E421" s="76">
        <v>0</v>
      </c>
      <c r="F421" s="55">
        <v>2</v>
      </c>
      <c r="G421" s="77">
        <v>24157.093560000001</v>
      </c>
      <c r="H421" s="77">
        <v>4000</v>
      </c>
      <c r="I421" s="77">
        <v>4000</v>
      </c>
      <c r="J421" s="55">
        <v>0</v>
      </c>
      <c r="K421" s="75">
        <v>1</v>
      </c>
      <c r="L421" s="55"/>
      <c r="M421" s="77">
        <v>9246.6877779999995</v>
      </c>
      <c r="N421" s="77">
        <v>8218.0730700000004</v>
      </c>
      <c r="O421" s="77">
        <v>1449.2935500000001</v>
      </c>
      <c r="P421" s="77">
        <v>582.49031109999999</v>
      </c>
      <c r="Q421" s="77">
        <v>660.54885190000005</v>
      </c>
      <c r="R421" s="55">
        <v>2</v>
      </c>
      <c r="S421" s="75">
        <v>0.77546146999999999</v>
      </c>
      <c r="T421" s="55">
        <v>39</v>
      </c>
      <c r="U421" s="78">
        <v>9.2820709999999994E-3</v>
      </c>
      <c r="V421" s="75" t="str">
        <f t="shared" si="6"/>
        <v/>
      </c>
    </row>
    <row r="422" spans="1:22" x14ac:dyDescent="0.35">
      <c r="A422" s="55">
        <v>3</v>
      </c>
      <c r="B422" s="55">
        <v>40</v>
      </c>
      <c r="C422" s="55">
        <v>2000</v>
      </c>
      <c r="D422" s="75">
        <v>1</v>
      </c>
      <c r="E422" s="76">
        <v>0</v>
      </c>
      <c r="F422" s="55">
        <v>3</v>
      </c>
      <c r="G422" s="77">
        <v>33354.294900000001</v>
      </c>
      <c r="H422" s="77">
        <v>6000</v>
      </c>
      <c r="I422" s="77">
        <v>6000</v>
      </c>
      <c r="J422" s="55">
        <v>0</v>
      </c>
      <c r="K422" s="75">
        <v>1</v>
      </c>
      <c r="L422" s="55"/>
      <c r="M422" s="77">
        <v>13177.248600000001</v>
      </c>
      <c r="N422" s="77">
        <v>9160.1383999999998</v>
      </c>
      <c r="O422" s="77">
        <v>3613.4958959999999</v>
      </c>
      <c r="P422" s="77">
        <v>582.49031109999999</v>
      </c>
      <c r="Q422" s="77">
        <v>820.92169679999995</v>
      </c>
      <c r="R422" s="55">
        <v>3</v>
      </c>
      <c r="S422" s="75">
        <v>0.86435522399999998</v>
      </c>
      <c r="T422" s="55">
        <v>26</v>
      </c>
      <c r="U422" s="78">
        <v>9.2350309999999994E-3</v>
      </c>
      <c r="V422" s="75">
        <f t="shared" si="6"/>
        <v>0.30955514468030482</v>
      </c>
    </row>
    <row r="423" spans="1:22" x14ac:dyDescent="0.35">
      <c r="A423">
        <v>3</v>
      </c>
      <c r="B423">
        <v>70</v>
      </c>
      <c r="C423">
        <v>2000</v>
      </c>
      <c r="D423" s="80">
        <v>0.4</v>
      </c>
      <c r="E423">
        <v>629.91279680000002</v>
      </c>
      <c r="F423">
        <v>2</v>
      </c>
      <c r="G423">
        <v>29560.871480000002</v>
      </c>
      <c r="H423">
        <v>6563.8309980000004</v>
      </c>
      <c r="I423">
        <v>2000.0061040000001</v>
      </c>
      <c r="J423">
        <v>4563.8248940000003</v>
      </c>
      <c r="K423" s="80">
        <v>0.30470103599999998</v>
      </c>
      <c r="L423">
        <v>7.2451693580000001</v>
      </c>
      <c r="M423">
        <v>10681.66433</v>
      </c>
      <c r="N423">
        <v>10215.693880000001</v>
      </c>
      <c r="O423">
        <v>1042.894781</v>
      </c>
      <c r="P423">
        <v>582.49031119999995</v>
      </c>
      <c r="Q423">
        <v>474.29718029999998</v>
      </c>
      <c r="R423">
        <v>1</v>
      </c>
      <c r="S423" s="80">
        <v>0.72058578299999998</v>
      </c>
      <c r="T423">
        <v>70</v>
      </c>
      <c r="U423" s="80">
        <v>8.5014110000000004E-3</v>
      </c>
      <c r="V423" s="80" t="str">
        <f t="shared" si="6"/>
        <v/>
      </c>
    </row>
    <row r="424" spans="1:22" x14ac:dyDescent="0.35">
      <c r="A424">
        <v>3</v>
      </c>
      <c r="B424">
        <v>70</v>
      </c>
      <c r="C424">
        <v>2000</v>
      </c>
      <c r="D424" s="80">
        <v>0.4</v>
      </c>
      <c r="E424">
        <v>629.91279680000002</v>
      </c>
      <c r="F424">
        <v>1</v>
      </c>
      <c r="G424">
        <v>29484.00099</v>
      </c>
      <c r="H424">
        <v>6635.5419529999999</v>
      </c>
      <c r="I424">
        <v>2000.004766</v>
      </c>
      <c r="J424">
        <v>4635.5371869999999</v>
      </c>
      <c r="K424" s="80">
        <v>0.30140790000000001</v>
      </c>
      <c r="L424">
        <v>7.3590141530000004</v>
      </c>
      <c r="M424">
        <v>10569.948179999999</v>
      </c>
      <c r="N424">
        <v>10177.45419</v>
      </c>
      <c r="O424">
        <v>1044.2711240000001</v>
      </c>
      <c r="P424">
        <v>582.49031119999995</v>
      </c>
      <c r="Q424">
        <v>474.29522359999999</v>
      </c>
      <c r="R424">
        <v>1</v>
      </c>
      <c r="S424" s="80">
        <v>0.71788843899999999</v>
      </c>
      <c r="T424">
        <v>60</v>
      </c>
      <c r="U424" s="80">
        <v>8.402807E-3</v>
      </c>
      <c r="V424" s="80" t="str">
        <f t="shared" si="6"/>
        <v/>
      </c>
    </row>
    <row r="425" spans="1:22" x14ac:dyDescent="0.35">
      <c r="A425">
        <v>3</v>
      </c>
      <c r="B425">
        <v>70</v>
      </c>
      <c r="C425">
        <v>2000</v>
      </c>
      <c r="D425" s="80">
        <v>0.6</v>
      </c>
      <c r="E425">
        <v>279.96124300000002</v>
      </c>
      <c r="F425">
        <v>1</v>
      </c>
      <c r="G425">
        <v>26871.564740000002</v>
      </c>
      <c r="H425">
        <v>6812.5158220000003</v>
      </c>
      <c r="I425">
        <v>4000</v>
      </c>
      <c r="J425">
        <v>2812.5158219999998</v>
      </c>
      <c r="K425" s="80">
        <v>0.58715459999999997</v>
      </c>
      <c r="L425">
        <v>10.04608992</v>
      </c>
      <c r="M425">
        <v>8696.3565400000007</v>
      </c>
      <c r="N425">
        <v>8639.1888600000002</v>
      </c>
      <c r="O425">
        <v>1471.63528</v>
      </c>
      <c r="P425">
        <v>582.49031109999999</v>
      </c>
      <c r="Q425">
        <v>669.37793120000003</v>
      </c>
      <c r="R425">
        <v>2</v>
      </c>
      <c r="S425" s="80">
        <v>0.60938357300000001</v>
      </c>
      <c r="T425">
        <v>61</v>
      </c>
      <c r="U425" s="80">
        <v>8.9722250000000003E-3</v>
      </c>
      <c r="V425" s="80" t="str">
        <f t="shared" si="6"/>
        <v/>
      </c>
    </row>
    <row r="426" spans="1:22" x14ac:dyDescent="0.35">
      <c r="A426">
        <v>3</v>
      </c>
      <c r="B426">
        <v>70</v>
      </c>
      <c r="C426">
        <v>2000</v>
      </c>
      <c r="D426" s="80">
        <v>0.8</v>
      </c>
      <c r="E426">
        <v>104.9854661</v>
      </c>
      <c r="F426">
        <v>2</v>
      </c>
      <c r="G426">
        <v>25195.566330000001</v>
      </c>
      <c r="H426">
        <v>5073.2166610000004</v>
      </c>
      <c r="I426">
        <v>4000</v>
      </c>
      <c r="J426">
        <v>1073.2166609999999</v>
      </c>
      <c r="K426" s="80">
        <v>0.7884544</v>
      </c>
      <c r="L426">
        <v>10.222526029999999</v>
      </c>
      <c r="M426">
        <v>8717.1824030000007</v>
      </c>
      <c r="N426">
        <v>8683.1930969999994</v>
      </c>
      <c r="O426">
        <v>1469.9299430000001</v>
      </c>
      <c r="P426">
        <v>582.49031109999999</v>
      </c>
      <c r="Q426">
        <v>669.55391789999999</v>
      </c>
      <c r="R426">
        <v>2</v>
      </c>
      <c r="S426" s="80">
        <v>0.61248750500000004</v>
      </c>
      <c r="T426">
        <v>26</v>
      </c>
      <c r="U426" s="80">
        <v>9.7100810000000006E-3</v>
      </c>
      <c r="V426" s="80" t="str">
        <f t="shared" si="6"/>
        <v/>
      </c>
    </row>
    <row r="427" spans="1:22" x14ac:dyDescent="0.35">
      <c r="A427">
        <v>3</v>
      </c>
      <c r="B427">
        <v>70</v>
      </c>
      <c r="C427">
        <v>2000</v>
      </c>
      <c r="D427" s="80">
        <v>0.6</v>
      </c>
      <c r="E427">
        <v>279.96124300000002</v>
      </c>
      <c r="F427">
        <v>2</v>
      </c>
      <c r="G427">
        <v>26985.33613</v>
      </c>
      <c r="H427">
        <v>6925.6393959999996</v>
      </c>
      <c r="I427">
        <v>4000</v>
      </c>
      <c r="J427">
        <v>2925.639396</v>
      </c>
      <c r="K427" s="80">
        <v>0.57756400100000005</v>
      </c>
      <c r="L427">
        <v>10.45015862</v>
      </c>
      <c r="M427">
        <v>8685.5860159999993</v>
      </c>
      <c r="N427">
        <v>8683.5241590000005</v>
      </c>
      <c r="O427">
        <v>1448.3097909999999</v>
      </c>
      <c r="P427">
        <v>582.49031109999999</v>
      </c>
      <c r="Q427">
        <v>659.78645610000001</v>
      </c>
      <c r="R427">
        <v>2</v>
      </c>
      <c r="S427" s="80">
        <v>0.61251085699999996</v>
      </c>
      <c r="T427">
        <v>16</v>
      </c>
      <c r="U427" s="80">
        <v>2.211368E-3</v>
      </c>
      <c r="V427" s="80" t="str">
        <f t="shared" si="6"/>
        <v/>
      </c>
    </row>
    <row r="428" spans="1:22" x14ac:dyDescent="0.35">
      <c r="A428">
        <v>3</v>
      </c>
      <c r="B428">
        <v>70</v>
      </c>
      <c r="C428">
        <v>2000</v>
      </c>
      <c r="D428" s="80">
        <v>0.8</v>
      </c>
      <c r="E428">
        <v>104.9854661</v>
      </c>
      <c r="F428">
        <v>1</v>
      </c>
      <c r="G428">
        <v>25136.535619999999</v>
      </c>
      <c r="H428">
        <v>5115.6274960000001</v>
      </c>
      <c r="I428">
        <v>4000</v>
      </c>
      <c r="J428">
        <v>1115.6274960000001</v>
      </c>
      <c r="K428" s="80">
        <v>0.78191776099999999</v>
      </c>
      <c r="L428">
        <v>10.62649467</v>
      </c>
      <c r="M428">
        <v>8693.1255160000001</v>
      </c>
      <c r="N428">
        <v>8643.9792649999999</v>
      </c>
      <c r="O428">
        <v>1443.6631970000001</v>
      </c>
      <c r="P428">
        <v>582.49031109999999</v>
      </c>
      <c r="Q428">
        <v>657.64983400000006</v>
      </c>
      <c r="R428">
        <v>2</v>
      </c>
      <c r="S428" s="80">
        <v>0.60972147399999999</v>
      </c>
      <c r="T428">
        <v>69</v>
      </c>
      <c r="U428" s="80">
        <v>8.3257490000000003E-3</v>
      </c>
      <c r="V428" s="80" t="str">
        <f t="shared" si="6"/>
        <v/>
      </c>
    </row>
    <row r="429" spans="1:22" x14ac:dyDescent="0.35">
      <c r="A429">
        <v>3</v>
      </c>
      <c r="B429">
        <v>70</v>
      </c>
      <c r="C429">
        <v>2000</v>
      </c>
      <c r="D429" s="80">
        <v>0.4</v>
      </c>
      <c r="E429">
        <v>629.91279680000002</v>
      </c>
      <c r="F429">
        <v>3</v>
      </c>
      <c r="G429">
        <v>41265.911760000003</v>
      </c>
      <c r="H429">
        <v>10802.03355</v>
      </c>
      <c r="I429">
        <v>4000</v>
      </c>
      <c r="J429">
        <v>6802.0335519999999</v>
      </c>
      <c r="K429" s="80">
        <v>0.37030064600000001</v>
      </c>
      <c r="L429">
        <v>10.798373339999999</v>
      </c>
      <c r="M429">
        <v>13977.801670000001</v>
      </c>
      <c r="N429">
        <v>12290.37693</v>
      </c>
      <c r="O429">
        <v>2943.337747</v>
      </c>
      <c r="P429">
        <v>582.49031109999999</v>
      </c>
      <c r="Q429">
        <v>669.87154959999998</v>
      </c>
      <c r="R429">
        <v>2</v>
      </c>
      <c r="S429" s="80">
        <v>0.86692789400000003</v>
      </c>
      <c r="T429">
        <v>52</v>
      </c>
      <c r="U429" s="80">
        <v>1.7516159999999999E-3</v>
      </c>
      <c r="V429" s="80">
        <f t="shared" si="6"/>
        <v>0.30110930833212107</v>
      </c>
    </row>
    <row r="430" spans="1:22" x14ac:dyDescent="0.35">
      <c r="A430">
        <v>3</v>
      </c>
      <c r="B430">
        <v>70</v>
      </c>
      <c r="C430">
        <v>2000</v>
      </c>
      <c r="D430" s="80">
        <v>0.6</v>
      </c>
      <c r="E430">
        <v>279.96124300000002</v>
      </c>
      <c r="F430">
        <v>3</v>
      </c>
      <c r="G430">
        <v>37453.79178</v>
      </c>
      <c r="H430">
        <v>8263.286059</v>
      </c>
      <c r="I430">
        <v>4000</v>
      </c>
      <c r="J430">
        <v>4263.286059</v>
      </c>
      <c r="K430" s="80">
        <v>0.48406892499999998</v>
      </c>
      <c r="L430">
        <v>15.22812948</v>
      </c>
      <c r="M430">
        <v>13356.25604</v>
      </c>
      <c r="N430">
        <v>11704.25461</v>
      </c>
      <c r="O430">
        <v>2889.8529109999999</v>
      </c>
      <c r="P430">
        <v>582.49031109999999</v>
      </c>
      <c r="Q430">
        <v>657.6518542</v>
      </c>
      <c r="R430">
        <v>2</v>
      </c>
      <c r="S430" s="80">
        <v>0.82558450900000002</v>
      </c>
      <c r="T430">
        <v>106</v>
      </c>
      <c r="U430" s="80">
        <v>8.5313520000000007E-3</v>
      </c>
      <c r="V430" s="80">
        <f t="shared" si="6"/>
        <v>0.30456838074648757</v>
      </c>
    </row>
    <row r="431" spans="1:22" x14ac:dyDescent="0.35">
      <c r="A431">
        <v>3</v>
      </c>
      <c r="B431">
        <v>70</v>
      </c>
      <c r="C431">
        <v>2000</v>
      </c>
      <c r="D431" s="80">
        <v>0.8</v>
      </c>
      <c r="E431">
        <v>104.9854661</v>
      </c>
      <c r="F431">
        <v>3</v>
      </c>
      <c r="G431">
        <v>34647.68765</v>
      </c>
      <c r="H431">
        <v>7949.8562009999996</v>
      </c>
      <c r="I431">
        <v>6000</v>
      </c>
      <c r="J431">
        <v>1949.8562010000001</v>
      </c>
      <c r="K431" s="80">
        <v>0.75473063299999998</v>
      </c>
      <c r="L431">
        <v>18.572629840000001</v>
      </c>
      <c r="M431">
        <v>11161.96168</v>
      </c>
      <c r="N431">
        <v>10518.961869999999</v>
      </c>
      <c r="O431">
        <v>3613.495891</v>
      </c>
      <c r="P431">
        <v>582.49031109999999</v>
      </c>
      <c r="Q431">
        <v>820.92170250000004</v>
      </c>
      <c r="R431">
        <v>3</v>
      </c>
      <c r="S431" s="80">
        <v>0.74197736299999995</v>
      </c>
      <c r="T431">
        <v>66</v>
      </c>
      <c r="U431" s="80">
        <v>9.4196790000000002E-3</v>
      </c>
      <c r="V431" s="80">
        <f t="shared" si="6"/>
        <v>0.31161850374500399</v>
      </c>
    </row>
    <row r="432" spans="1:22" x14ac:dyDescent="0.35">
      <c r="A432" s="55">
        <v>3</v>
      </c>
      <c r="B432" s="55">
        <v>70</v>
      </c>
      <c r="C432" s="55">
        <v>2000</v>
      </c>
      <c r="D432" s="75">
        <v>1</v>
      </c>
      <c r="E432" s="76">
        <v>0</v>
      </c>
      <c r="F432" s="55">
        <v>1</v>
      </c>
      <c r="G432" s="77">
        <v>24015.811610000001</v>
      </c>
      <c r="H432" s="77">
        <v>4000</v>
      </c>
      <c r="I432" s="77">
        <v>4000</v>
      </c>
      <c r="J432" s="55">
        <v>0</v>
      </c>
      <c r="K432" s="75">
        <v>1</v>
      </c>
      <c r="L432" s="55"/>
      <c r="M432" s="77">
        <v>8689.3094309999997</v>
      </c>
      <c r="N432" s="77">
        <v>8642.6988569999994</v>
      </c>
      <c r="O432" s="77">
        <v>1443.663153</v>
      </c>
      <c r="P432" s="77">
        <v>582.49031109999999</v>
      </c>
      <c r="Q432" s="77">
        <v>657.64986139999996</v>
      </c>
      <c r="R432" s="55">
        <v>2</v>
      </c>
      <c r="S432" s="75">
        <v>0.60963115800000001</v>
      </c>
      <c r="T432" s="55">
        <v>26</v>
      </c>
      <c r="U432" s="78">
        <v>9.8329569999999998E-3</v>
      </c>
      <c r="V432" s="75" t="str">
        <f t="shared" si="6"/>
        <v/>
      </c>
    </row>
    <row r="433" spans="1:22" x14ac:dyDescent="0.35">
      <c r="A433" s="55">
        <v>3</v>
      </c>
      <c r="B433" s="55">
        <v>70</v>
      </c>
      <c r="C433" s="55">
        <v>2000</v>
      </c>
      <c r="D433" s="75">
        <v>1</v>
      </c>
      <c r="E433" s="76">
        <v>0</v>
      </c>
      <c r="F433" s="55">
        <v>2</v>
      </c>
      <c r="G433" s="77">
        <v>24217.4054</v>
      </c>
      <c r="H433" s="77">
        <v>6000</v>
      </c>
      <c r="I433" s="77">
        <v>6000</v>
      </c>
      <c r="J433" s="55">
        <v>0</v>
      </c>
      <c r="K433" s="75">
        <v>1</v>
      </c>
      <c r="L433" s="55"/>
      <c r="M433" s="77">
        <v>7485.1303260000004</v>
      </c>
      <c r="N433" s="77">
        <v>7526.3359730000002</v>
      </c>
      <c r="O433" s="77">
        <v>1803.8779790000001</v>
      </c>
      <c r="P433" s="77">
        <v>582.49031109999999</v>
      </c>
      <c r="Q433" s="77">
        <v>819.57081189999997</v>
      </c>
      <c r="R433" s="55">
        <v>3</v>
      </c>
      <c r="S433" s="75">
        <v>0.53088612599999996</v>
      </c>
      <c r="T433" s="55">
        <v>34</v>
      </c>
      <c r="U433" s="78">
        <v>9.1122800000000004E-3</v>
      </c>
      <c r="V433" s="75" t="str">
        <f t="shared" si="6"/>
        <v/>
      </c>
    </row>
    <row r="434" spans="1:22" x14ac:dyDescent="0.35">
      <c r="A434" s="55">
        <v>3</v>
      </c>
      <c r="B434" s="55">
        <v>70</v>
      </c>
      <c r="C434" s="55">
        <v>2000</v>
      </c>
      <c r="D434" s="75">
        <v>1</v>
      </c>
      <c r="E434" s="76">
        <v>0</v>
      </c>
      <c r="F434" s="55">
        <v>3</v>
      </c>
      <c r="G434" s="77">
        <v>32721.712930000002</v>
      </c>
      <c r="H434" s="77">
        <v>6000</v>
      </c>
      <c r="I434" s="77">
        <v>6000</v>
      </c>
      <c r="J434" s="55">
        <v>0</v>
      </c>
      <c r="K434" s="75">
        <v>1</v>
      </c>
      <c r="L434" s="55"/>
      <c r="M434" s="77">
        <v>11189.38149</v>
      </c>
      <c r="N434" s="77">
        <v>10515.42353</v>
      </c>
      <c r="O434" s="77">
        <v>3613.4958959999999</v>
      </c>
      <c r="P434" s="77">
        <v>582.49031109999999</v>
      </c>
      <c r="Q434" s="77">
        <v>820.92169679999995</v>
      </c>
      <c r="R434" s="55">
        <v>3</v>
      </c>
      <c r="S434" s="75">
        <v>0.741727778</v>
      </c>
      <c r="T434" s="55">
        <v>32</v>
      </c>
      <c r="U434" s="78">
        <v>8.8950330000000001E-3</v>
      </c>
      <c r="V434" s="75">
        <f t="shared" si="6"/>
        <v>0.32159381110291813</v>
      </c>
    </row>
    <row r="435" spans="1:22" x14ac:dyDescent="0.35">
      <c r="A435">
        <v>3</v>
      </c>
      <c r="B435">
        <v>100</v>
      </c>
      <c r="C435">
        <v>2000</v>
      </c>
      <c r="D435" s="80">
        <v>0.4</v>
      </c>
      <c r="E435">
        <v>570.44560420000005</v>
      </c>
      <c r="F435">
        <v>2</v>
      </c>
      <c r="G435">
        <v>29027.60901</v>
      </c>
      <c r="H435">
        <v>6081.538364</v>
      </c>
      <c r="I435">
        <v>2000.000976</v>
      </c>
      <c r="J435">
        <v>4081.5373880000002</v>
      </c>
      <c r="K435" s="80">
        <v>0.32886431999999999</v>
      </c>
      <c r="L435">
        <v>7.1549984049999997</v>
      </c>
      <c r="M435">
        <v>10418.48682</v>
      </c>
      <c r="N435">
        <v>10427.90754</v>
      </c>
      <c r="O435">
        <v>1042.8928539999999</v>
      </c>
      <c r="P435">
        <v>582.49031109999999</v>
      </c>
      <c r="Q435">
        <v>474.29312329999999</v>
      </c>
      <c r="R435">
        <v>1</v>
      </c>
      <c r="S435" s="80">
        <v>0.400461858</v>
      </c>
      <c r="T435">
        <v>64</v>
      </c>
      <c r="U435" s="80">
        <v>7.0552039999999998E-3</v>
      </c>
      <c r="V435" s="80" t="str">
        <f t="shared" si="6"/>
        <v/>
      </c>
    </row>
    <row r="436" spans="1:22" x14ac:dyDescent="0.35">
      <c r="A436">
        <v>3</v>
      </c>
      <c r="B436">
        <v>100</v>
      </c>
      <c r="C436">
        <v>2000</v>
      </c>
      <c r="D436" s="80">
        <v>0.6</v>
      </c>
      <c r="E436">
        <v>253.53137960000001</v>
      </c>
      <c r="F436">
        <v>2</v>
      </c>
      <c r="G436">
        <v>26760.120749999998</v>
      </c>
      <c r="H436">
        <v>3814.0166509999999</v>
      </c>
      <c r="I436">
        <v>2000</v>
      </c>
      <c r="J436">
        <v>1814.0166509999999</v>
      </c>
      <c r="K436" s="80">
        <v>0.52438156000000002</v>
      </c>
      <c r="L436">
        <v>7.1549985400000002</v>
      </c>
      <c r="M436">
        <v>10418.48698</v>
      </c>
      <c r="N436">
        <v>10427.907709999999</v>
      </c>
      <c r="O436">
        <v>1042.903951</v>
      </c>
      <c r="P436">
        <v>582.49031109999999</v>
      </c>
      <c r="Q436">
        <v>474.31515150000001</v>
      </c>
      <c r="R436">
        <v>1</v>
      </c>
      <c r="S436" s="80">
        <v>0.400461858</v>
      </c>
      <c r="T436">
        <v>14</v>
      </c>
      <c r="U436" s="80">
        <v>4.4311439999999997E-3</v>
      </c>
      <c r="V436" s="80" t="str">
        <f t="shared" si="6"/>
        <v/>
      </c>
    </row>
    <row r="437" spans="1:22" x14ac:dyDescent="0.35">
      <c r="A437">
        <v>3</v>
      </c>
      <c r="B437">
        <v>100</v>
      </c>
      <c r="C437">
        <v>2000</v>
      </c>
      <c r="D437" s="80">
        <v>0.4</v>
      </c>
      <c r="E437">
        <v>570.44560420000005</v>
      </c>
      <c r="F437">
        <v>1</v>
      </c>
      <c r="G437">
        <v>28972.10341</v>
      </c>
      <c r="H437">
        <v>6149.1627090000002</v>
      </c>
      <c r="I437">
        <v>2000</v>
      </c>
      <c r="J437">
        <v>4149.1627090000002</v>
      </c>
      <c r="K437" s="80">
        <v>0.32524753299999998</v>
      </c>
      <c r="L437">
        <v>7.2735466430000004</v>
      </c>
      <c r="M437">
        <v>10355.020109999999</v>
      </c>
      <c r="N437">
        <v>10366.3117</v>
      </c>
      <c r="O437">
        <v>1044.454367</v>
      </c>
      <c r="P437">
        <v>582.49031109999999</v>
      </c>
      <c r="Q437">
        <v>474.66422189999997</v>
      </c>
      <c r="R437">
        <v>1</v>
      </c>
      <c r="S437" s="80">
        <v>0.39809639299999999</v>
      </c>
      <c r="T437">
        <v>78</v>
      </c>
      <c r="U437" s="80">
        <v>6.7113340000000002E-3</v>
      </c>
      <c r="V437" s="80" t="str">
        <f t="shared" si="6"/>
        <v/>
      </c>
    </row>
    <row r="438" spans="1:22" x14ac:dyDescent="0.35">
      <c r="A438">
        <v>3</v>
      </c>
      <c r="B438">
        <v>100</v>
      </c>
      <c r="C438">
        <v>2000</v>
      </c>
      <c r="D438" s="80">
        <v>0.6</v>
      </c>
      <c r="E438">
        <v>253.53137960000001</v>
      </c>
      <c r="F438">
        <v>1</v>
      </c>
      <c r="G438">
        <v>26567.812000000002</v>
      </c>
      <c r="H438">
        <v>6255.9955550000004</v>
      </c>
      <c r="I438">
        <v>4000</v>
      </c>
      <c r="J438">
        <v>2255.995555</v>
      </c>
      <c r="K438" s="80">
        <v>0.639386644</v>
      </c>
      <c r="L438">
        <v>8.8982892699999994</v>
      </c>
      <c r="M438">
        <v>8784.4186140000002</v>
      </c>
      <c r="N438">
        <v>8801.7367149999991</v>
      </c>
      <c r="O438">
        <v>1473.5400749999999</v>
      </c>
      <c r="P438">
        <v>582.49031109999999</v>
      </c>
      <c r="Q438">
        <v>669.63072599999998</v>
      </c>
      <c r="R438">
        <v>2</v>
      </c>
      <c r="S438" s="80">
        <v>0.33801218199999999</v>
      </c>
      <c r="T438">
        <v>121</v>
      </c>
      <c r="U438" s="80">
        <v>4.3783140000000003E-3</v>
      </c>
      <c r="V438" s="80" t="str">
        <f t="shared" si="6"/>
        <v/>
      </c>
    </row>
    <row r="439" spans="1:22" x14ac:dyDescent="0.35">
      <c r="A439">
        <v>3</v>
      </c>
      <c r="B439">
        <v>100</v>
      </c>
      <c r="C439">
        <v>2000</v>
      </c>
      <c r="D439" s="80">
        <v>0.8</v>
      </c>
      <c r="E439">
        <v>95.074267359999993</v>
      </c>
      <c r="F439">
        <v>2</v>
      </c>
      <c r="G439">
        <v>25091.71787</v>
      </c>
      <c r="H439">
        <v>4970.7606409999999</v>
      </c>
      <c r="I439">
        <v>4000</v>
      </c>
      <c r="J439">
        <v>970.76064050000002</v>
      </c>
      <c r="K439" s="80">
        <v>0.80470581699999999</v>
      </c>
      <c r="L439">
        <v>10.21055084</v>
      </c>
      <c r="M439">
        <v>8686.5676039999998</v>
      </c>
      <c r="N439">
        <v>8712.4200020000007</v>
      </c>
      <c r="O439">
        <v>1469.9295890000001</v>
      </c>
      <c r="P439">
        <v>582.49031109999999</v>
      </c>
      <c r="Q439">
        <v>669.54972359999999</v>
      </c>
      <c r="R439">
        <v>2</v>
      </c>
      <c r="S439" s="80">
        <v>0.33458216099999999</v>
      </c>
      <c r="T439">
        <v>13</v>
      </c>
      <c r="U439" s="80">
        <v>3.7057420000000002E-3</v>
      </c>
      <c r="V439" s="80" t="str">
        <f t="shared" si="6"/>
        <v/>
      </c>
    </row>
    <row r="440" spans="1:22" x14ac:dyDescent="0.35">
      <c r="A440">
        <v>3</v>
      </c>
      <c r="B440">
        <v>100</v>
      </c>
      <c r="C440">
        <v>2000</v>
      </c>
      <c r="D440" s="80">
        <v>0.4</v>
      </c>
      <c r="E440">
        <v>570.44560420000005</v>
      </c>
      <c r="F440">
        <v>3</v>
      </c>
      <c r="G440">
        <v>40147.884660000003</v>
      </c>
      <c r="H440">
        <v>9900.2650639999993</v>
      </c>
      <c r="I440">
        <v>4000</v>
      </c>
      <c r="J440">
        <v>5900.2650640000002</v>
      </c>
      <c r="K440" s="80">
        <v>0.404029586</v>
      </c>
      <c r="L440">
        <v>10.34325626</v>
      </c>
      <c r="M440">
        <v>13025.960230000001</v>
      </c>
      <c r="N440">
        <v>13025.960230000001</v>
      </c>
      <c r="O440">
        <v>2943.3376109999999</v>
      </c>
      <c r="P440">
        <v>582.49031109999999</v>
      </c>
      <c r="Q440">
        <v>669.87122490000002</v>
      </c>
      <c r="R440">
        <v>2</v>
      </c>
      <c r="S440" s="80">
        <v>0.500234599</v>
      </c>
      <c r="T440">
        <v>114</v>
      </c>
      <c r="U440" s="80">
        <v>1.638315E-3</v>
      </c>
      <c r="V440" s="80">
        <f t="shared" si="6"/>
        <v>0.30779165990906121</v>
      </c>
    </row>
    <row r="441" spans="1:22" x14ac:dyDescent="0.35">
      <c r="A441">
        <v>3</v>
      </c>
      <c r="B441">
        <v>100</v>
      </c>
      <c r="C441">
        <v>2000</v>
      </c>
      <c r="D441" s="80">
        <v>0.8</v>
      </c>
      <c r="E441">
        <v>95.074267359999993</v>
      </c>
      <c r="F441">
        <v>1</v>
      </c>
      <c r="G441">
        <v>25024.202700000002</v>
      </c>
      <c r="H441">
        <v>5008.771041</v>
      </c>
      <c r="I441">
        <v>4000</v>
      </c>
      <c r="J441">
        <v>1008.771041</v>
      </c>
      <c r="K441" s="80">
        <v>0.79859909100000004</v>
      </c>
      <c r="L441">
        <v>10.610347770000001</v>
      </c>
      <c r="M441">
        <v>8651.6760979999999</v>
      </c>
      <c r="N441">
        <v>8679.9520159999993</v>
      </c>
      <c r="O441">
        <v>1443.6632959999999</v>
      </c>
      <c r="P441">
        <v>582.49031109999999</v>
      </c>
      <c r="Q441">
        <v>657.64993379999999</v>
      </c>
      <c r="R441">
        <v>2</v>
      </c>
      <c r="S441" s="80">
        <v>0.33333529699999997</v>
      </c>
      <c r="T441">
        <v>28</v>
      </c>
      <c r="U441" s="80">
        <v>7.3625180000000002E-3</v>
      </c>
      <c r="V441" s="80" t="str">
        <f t="shared" si="6"/>
        <v/>
      </c>
    </row>
    <row r="442" spans="1:22" x14ac:dyDescent="0.35">
      <c r="A442">
        <v>3</v>
      </c>
      <c r="B442">
        <v>100</v>
      </c>
      <c r="C442">
        <v>2000</v>
      </c>
      <c r="D442" s="80">
        <v>0.8</v>
      </c>
      <c r="E442">
        <v>95.074267359999993</v>
      </c>
      <c r="F442">
        <v>3</v>
      </c>
      <c r="G442">
        <v>34347.296170000001</v>
      </c>
      <c r="H442">
        <v>5393.1144469999999</v>
      </c>
      <c r="I442">
        <v>4000</v>
      </c>
      <c r="J442">
        <v>1393.1144469999999</v>
      </c>
      <c r="K442" s="80">
        <v>0.74168646699999996</v>
      </c>
      <c r="L442">
        <v>14.652907519999999</v>
      </c>
      <c r="M442">
        <v>12362.25222</v>
      </c>
      <c r="N442">
        <v>12401.745699999999</v>
      </c>
      <c r="O442">
        <v>2938.3185990000002</v>
      </c>
      <c r="P442">
        <v>582.49031109999999</v>
      </c>
      <c r="Q442">
        <v>669.37489149999999</v>
      </c>
      <c r="R442">
        <v>2</v>
      </c>
      <c r="S442" s="80">
        <v>0.47626295299999999</v>
      </c>
      <c r="T442">
        <v>269</v>
      </c>
      <c r="U442" s="80">
        <v>8.8900379999999994E-3</v>
      </c>
      <c r="V442" s="80">
        <f t="shared" si="6"/>
        <v>0.31464301604467165</v>
      </c>
    </row>
    <row r="443" spans="1:22" x14ac:dyDescent="0.35">
      <c r="A443">
        <v>3</v>
      </c>
      <c r="B443">
        <v>100</v>
      </c>
      <c r="C443">
        <v>2000</v>
      </c>
      <c r="D443" s="80">
        <v>0.6</v>
      </c>
      <c r="E443">
        <v>253.53137960000001</v>
      </c>
      <c r="F443">
        <v>3</v>
      </c>
      <c r="G443">
        <v>36742.417609999997</v>
      </c>
      <c r="H443">
        <v>7813.8409590000001</v>
      </c>
      <c r="I443">
        <v>4000</v>
      </c>
      <c r="J443">
        <v>3813.8409590000001</v>
      </c>
      <c r="K443" s="80">
        <v>0.51191213400000002</v>
      </c>
      <c r="L443">
        <v>15.04287542</v>
      </c>
      <c r="M443">
        <v>12379.948189999999</v>
      </c>
      <c r="N443">
        <v>12418.550670000001</v>
      </c>
      <c r="O443">
        <v>2889.8664290000002</v>
      </c>
      <c r="P443">
        <v>582.49031109999999</v>
      </c>
      <c r="Q443">
        <v>657.7210536</v>
      </c>
      <c r="R443">
        <v>2</v>
      </c>
      <c r="S443" s="80">
        <v>0.47690831299999997</v>
      </c>
      <c r="T443">
        <v>63</v>
      </c>
      <c r="U443" s="80">
        <v>9.2881590000000007E-3</v>
      </c>
      <c r="V443" s="80">
        <f t="shared" si="6"/>
        <v>0.31100990202925133</v>
      </c>
    </row>
    <row r="444" spans="1:22" x14ac:dyDescent="0.35">
      <c r="A444" s="55">
        <v>3</v>
      </c>
      <c r="B444" s="55">
        <v>100</v>
      </c>
      <c r="C444" s="55">
        <v>2000</v>
      </c>
      <c r="D444" s="75">
        <v>1</v>
      </c>
      <c r="E444" s="76">
        <v>0</v>
      </c>
      <c r="F444" s="55">
        <v>1</v>
      </c>
      <c r="G444" s="77">
        <v>24024.614529999999</v>
      </c>
      <c r="H444" s="77">
        <v>4000</v>
      </c>
      <c r="I444" s="77">
        <v>4000</v>
      </c>
      <c r="J444" s="55">
        <v>0</v>
      </c>
      <c r="K444" s="75">
        <v>1</v>
      </c>
      <c r="L444" s="55"/>
      <c r="M444" s="77">
        <v>8641.4999700000008</v>
      </c>
      <c r="N444" s="77">
        <v>8667.5503410000001</v>
      </c>
      <c r="O444" s="77">
        <v>1466.549313</v>
      </c>
      <c r="P444" s="77">
        <v>582.49031109999999</v>
      </c>
      <c r="Q444" s="77">
        <v>666.52458939999997</v>
      </c>
      <c r="R444" s="55">
        <v>2</v>
      </c>
      <c r="S444" s="75">
        <v>0.332859036</v>
      </c>
      <c r="T444" s="55">
        <v>50</v>
      </c>
      <c r="U444" s="78">
        <v>9.4845559999999999E-3</v>
      </c>
      <c r="V444" s="75" t="str">
        <f t="shared" si="6"/>
        <v/>
      </c>
    </row>
    <row r="445" spans="1:22" x14ac:dyDescent="0.35">
      <c r="A445" s="55">
        <v>3</v>
      </c>
      <c r="B445" s="55">
        <v>100</v>
      </c>
      <c r="C445" s="55">
        <v>2000</v>
      </c>
      <c r="D445" s="75">
        <v>1</v>
      </c>
      <c r="E445" s="76">
        <v>0</v>
      </c>
      <c r="F445" s="55">
        <v>2</v>
      </c>
      <c r="G445" s="77">
        <v>24011.298510000001</v>
      </c>
      <c r="H445" s="77">
        <v>4000</v>
      </c>
      <c r="I445" s="77">
        <v>4000</v>
      </c>
      <c r="J445" s="55">
        <v>0</v>
      </c>
      <c r="K445" s="75">
        <v>1</v>
      </c>
      <c r="L445" s="55"/>
      <c r="M445" s="77">
        <v>8645.9719010000008</v>
      </c>
      <c r="N445" s="77">
        <v>8678.9995130000007</v>
      </c>
      <c r="O445" s="77">
        <v>1446.187576</v>
      </c>
      <c r="P445" s="77">
        <v>582.49031109999999</v>
      </c>
      <c r="Q445" s="77">
        <v>657.64920789999996</v>
      </c>
      <c r="R445" s="55">
        <v>2</v>
      </c>
      <c r="S445" s="75">
        <v>0.33329871799999999</v>
      </c>
      <c r="T445" s="55">
        <v>64</v>
      </c>
      <c r="U445" s="78">
        <v>9.4374070000000001E-3</v>
      </c>
      <c r="V445" s="75" t="str">
        <f t="shared" si="6"/>
        <v/>
      </c>
    </row>
    <row r="446" spans="1:22" x14ac:dyDescent="0.35">
      <c r="A446" s="55">
        <v>3</v>
      </c>
      <c r="B446" s="55">
        <v>100</v>
      </c>
      <c r="C446" s="55">
        <v>2000</v>
      </c>
      <c r="D446" s="75">
        <v>1</v>
      </c>
      <c r="E446" s="76">
        <v>0</v>
      </c>
      <c r="F446" s="55">
        <v>3</v>
      </c>
      <c r="G446" s="77">
        <v>32622.436860000002</v>
      </c>
      <c r="H446" s="77">
        <v>6000</v>
      </c>
      <c r="I446" s="77">
        <v>6000</v>
      </c>
      <c r="J446" s="55">
        <v>0</v>
      </c>
      <c r="K446" s="75">
        <v>1</v>
      </c>
      <c r="L446" s="55"/>
      <c r="M446" s="77">
        <v>10774.579890000001</v>
      </c>
      <c r="N446" s="77">
        <v>10837.322169999999</v>
      </c>
      <c r="O446" s="77">
        <v>3608.9547149999999</v>
      </c>
      <c r="P446" s="77">
        <v>582.49031109999999</v>
      </c>
      <c r="Q446" s="77">
        <v>819.08977879999998</v>
      </c>
      <c r="R446" s="55">
        <v>3</v>
      </c>
      <c r="S446" s="75">
        <v>0.41618455900000001</v>
      </c>
      <c r="T446" s="55">
        <v>71</v>
      </c>
      <c r="U446" s="78">
        <v>9.4345969999999994E-3</v>
      </c>
      <c r="V446" s="75">
        <f t="shared" si="6"/>
        <v>0.32087401289041884</v>
      </c>
    </row>
    <row r="447" spans="1:22" x14ac:dyDescent="0.35">
      <c r="A447" s="55">
        <v>3</v>
      </c>
      <c r="B447" s="55">
        <v>10</v>
      </c>
      <c r="C447" s="55">
        <v>4000</v>
      </c>
      <c r="D447" s="75">
        <v>1</v>
      </c>
      <c r="E447" s="76">
        <v>0</v>
      </c>
      <c r="F447" s="55">
        <v>1</v>
      </c>
      <c r="G447" s="77">
        <v>29839.525099999999</v>
      </c>
      <c r="H447" s="77">
        <v>8000</v>
      </c>
      <c r="I447" s="77">
        <v>8000</v>
      </c>
      <c r="J447" s="55">
        <v>0</v>
      </c>
      <c r="K447" s="75">
        <v>1</v>
      </c>
      <c r="L447" s="55"/>
      <c r="M447" s="77">
        <v>12841.460660000001</v>
      </c>
      <c r="N447" s="77">
        <v>6268.5679630000004</v>
      </c>
      <c r="O447" s="77">
        <v>1476.31206</v>
      </c>
      <c r="P447" s="77">
        <v>582.49031109999999</v>
      </c>
      <c r="Q447" s="77">
        <v>670.6941051</v>
      </c>
      <c r="R447" s="55">
        <v>2</v>
      </c>
      <c r="S447" s="75">
        <v>0.94298812899999995</v>
      </c>
      <c r="T447" s="55">
        <v>16</v>
      </c>
      <c r="U447" s="78">
        <v>7.6342650000000003E-3</v>
      </c>
      <c r="V447" s="75" t="str">
        <f t="shared" si="6"/>
        <v/>
      </c>
    </row>
    <row r="448" spans="1:22" x14ac:dyDescent="0.35">
      <c r="A448" s="55">
        <v>3</v>
      </c>
      <c r="B448" s="55">
        <v>10</v>
      </c>
      <c r="C448" s="55">
        <v>4000</v>
      </c>
      <c r="D448" s="75">
        <v>1</v>
      </c>
      <c r="E448" s="76">
        <v>0</v>
      </c>
      <c r="F448" s="55">
        <v>2</v>
      </c>
      <c r="G448" s="77">
        <v>29846.868589999998</v>
      </c>
      <c r="H448" s="77">
        <v>8000</v>
      </c>
      <c r="I448" s="77">
        <v>8000</v>
      </c>
      <c r="J448" s="55">
        <v>0</v>
      </c>
      <c r="K448" s="75">
        <v>1</v>
      </c>
      <c r="L448" s="55"/>
      <c r="M448" s="77">
        <v>13039.87802</v>
      </c>
      <c r="N448" s="77">
        <v>6116.4390169999997</v>
      </c>
      <c r="O448" s="77">
        <v>1448.303463</v>
      </c>
      <c r="P448" s="77">
        <v>582.49031109999999</v>
      </c>
      <c r="Q448" s="77">
        <v>659.75777459999995</v>
      </c>
      <c r="R448" s="55">
        <v>2</v>
      </c>
      <c r="S448" s="75">
        <v>0.92010319100000004</v>
      </c>
      <c r="T448" s="55">
        <v>12</v>
      </c>
      <c r="U448" s="78">
        <v>8.7018559999999991E-3</v>
      </c>
      <c r="V448" s="75" t="str">
        <f t="shared" si="6"/>
        <v/>
      </c>
    </row>
    <row r="449" spans="1:22" x14ac:dyDescent="0.35">
      <c r="A449" s="55">
        <v>3</v>
      </c>
      <c r="B449" s="55">
        <v>10</v>
      </c>
      <c r="C449" s="55">
        <v>4000</v>
      </c>
      <c r="D449" s="75">
        <v>1</v>
      </c>
      <c r="E449" s="76">
        <v>0</v>
      </c>
      <c r="F449" s="55">
        <v>3</v>
      </c>
      <c r="G449" s="77">
        <v>43337.227339999998</v>
      </c>
      <c r="H449" s="77">
        <v>12000</v>
      </c>
      <c r="I449" s="77">
        <v>12000</v>
      </c>
      <c r="J449" s="55">
        <v>0</v>
      </c>
      <c r="K449" s="75">
        <v>1</v>
      </c>
      <c r="L449" s="55"/>
      <c r="M449" s="77">
        <v>20205.310109999999</v>
      </c>
      <c r="N449" s="77">
        <v>6117.96101</v>
      </c>
      <c r="O449" s="77">
        <v>3611.5897949999999</v>
      </c>
      <c r="P449" s="77">
        <v>582.49031109999999</v>
      </c>
      <c r="Q449" s="77">
        <v>819.87611709999999</v>
      </c>
      <c r="R449" s="55">
        <v>3</v>
      </c>
      <c r="S449" s="75">
        <v>0.92033214600000002</v>
      </c>
      <c r="T449" s="55">
        <v>20</v>
      </c>
      <c r="U449" s="78">
        <v>7.9370699999999992E-3</v>
      </c>
      <c r="V449" s="75">
        <f t="shared" si="6"/>
        <v>0.27391781173636526</v>
      </c>
    </row>
    <row r="450" spans="1:22" x14ac:dyDescent="0.35">
      <c r="A450" s="55">
        <v>3</v>
      </c>
      <c r="B450" s="55">
        <v>40</v>
      </c>
      <c r="C450" s="55">
        <v>4000</v>
      </c>
      <c r="D450" s="75">
        <v>1</v>
      </c>
      <c r="E450" s="76">
        <v>0</v>
      </c>
      <c r="F450" s="55">
        <v>1</v>
      </c>
      <c r="G450" s="77">
        <v>27250.887449999998</v>
      </c>
      <c r="H450" s="77">
        <v>4000</v>
      </c>
      <c r="I450" s="77">
        <v>4000</v>
      </c>
      <c r="J450" s="55">
        <v>0</v>
      </c>
      <c r="K450" s="75">
        <v>1</v>
      </c>
      <c r="L450" s="55"/>
      <c r="M450" s="77">
        <v>11985.058000000001</v>
      </c>
      <c r="N450" s="77">
        <v>9164.7724230000003</v>
      </c>
      <c r="O450" s="77">
        <v>1044.271395</v>
      </c>
      <c r="P450" s="77">
        <v>582.49031109999999</v>
      </c>
      <c r="Q450" s="77">
        <v>474.29532130000001</v>
      </c>
      <c r="R450" s="55">
        <v>1</v>
      </c>
      <c r="S450" s="75">
        <v>0.86479249300000005</v>
      </c>
      <c r="T450" s="55">
        <v>9</v>
      </c>
      <c r="U450" s="78">
        <v>8.8934949999999995E-3</v>
      </c>
      <c r="V450" s="75" t="str">
        <f t="shared" si="6"/>
        <v/>
      </c>
    </row>
    <row r="451" spans="1:22" x14ac:dyDescent="0.35">
      <c r="A451" s="55">
        <v>3</v>
      </c>
      <c r="B451" s="55">
        <v>40</v>
      </c>
      <c r="C451" s="55">
        <v>4000</v>
      </c>
      <c r="D451" s="75">
        <v>1</v>
      </c>
      <c r="E451" s="76">
        <v>0</v>
      </c>
      <c r="F451" s="55">
        <v>2</v>
      </c>
      <c r="G451" s="77">
        <v>27423.218850000001</v>
      </c>
      <c r="H451" s="77">
        <v>4000</v>
      </c>
      <c r="I451" s="77">
        <v>4000</v>
      </c>
      <c r="J451" s="55">
        <v>0</v>
      </c>
      <c r="K451" s="75">
        <v>1</v>
      </c>
      <c r="L451" s="55"/>
      <c r="M451" s="77">
        <v>12153.850640000001</v>
      </c>
      <c r="N451" s="77">
        <v>9169.6716710000001</v>
      </c>
      <c r="O451" s="77">
        <v>1042.899555</v>
      </c>
      <c r="P451" s="77">
        <v>582.49031109999999</v>
      </c>
      <c r="Q451" s="77">
        <v>474.30666930000001</v>
      </c>
      <c r="R451" s="55">
        <v>1</v>
      </c>
      <c r="S451" s="75">
        <v>0.865254788</v>
      </c>
      <c r="T451" s="55">
        <v>21</v>
      </c>
      <c r="U451" s="78">
        <v>5.2651130000000001E-3</v>
      </c>
      <c r="V451" s="75" t="str">
        <f t="shared" ref="V451:V514" si="7">IF($F451&lt;&gt;3,"",(
SUMIFS($G:$G,$A:$A,$A451,$B:$B,$B451,$C:$C,$C451,$D:$D,$D451,$E:$E,$E451,$F:$F,1)
+
SUMIFS($G:$G,$A:$A,$A451,$B:$B,$B451,$C:$C,$C451,$D:$D,$D451,$E:$E,$E451,$F:$F,2)
-
$G451
)
/
(
SUMIFS($G:$G,$A:$A,$A451,$B:$B,$B451,$C:$C,$C451,$D:$D,$D451,$E:$E,$E451,$F:$F,1)
+
SUMIFS($G:$G,$A:$A,$A451,$B:$B,$B451,$C:$C,$C451,$D:$D,$D451,$E:$E,$E451,$F:$F,2)
))</f>
        <v/>
      </c>
    </row>
    <row r="452" spans="1:22" x14ac:dyDescent="0.35">
      <c r="A452" s="55">
        <v>3</v>
      </c>
      <c r="B452" s="55">
        <v>40</v>
      </c>
      <c r="C452" s="55">
        <v>4000</v>
      </c>
      <c r="D452" s="75">
        <v>1</v>
      </c>
      <c r="E452" s="76">
        <v>0</v>
      </c>
      <c r="F452" s="55">
        <v>3</v>
      </c>
      <c r="G452" s="77">
        <v>38385.916499999999</v>
      </c>
      <c r="H452" s="77">
        <v>8000</v>
      </c>
      <c r="I452" s="77">
        <v>8000</v>
      </c>
      <c r="J452" s="55">
        <v>0</v>
      </c>
      <c r="K452" s="75">
        <v>1</v>
      </c>
      <c r="L452" s="55"/>
      <c r="M452" s="77">
        <v>16497.458930000001</v>
      </c>
      <c r="N452" s="77">
        <v>9687.5891449999999</v>
      </c>
      <c r="O452" s="77">
        <v>2947.8427860000002</v>
      </c>
      <c r="P452" s="77">
        <v>582.49031109999999</v>
      </c>
      <c r="Q452" s="77">
        <v>670.5353255</v>
      </c>
      <c r="R452" s="55">
        <v>2</v>
      </c>
      <c r="S452" s="75">
        <v>0.91412573900000005</v>
      </c>
      <c r="T452" s="55">
        <v>33</v>
      </c>
      <c r="U452" s="78">
        <v>8.4866330000000004E-3</v>
      </c>
      <c r="V452" s="75">
        <f t="shared" si="7"/>
        <v>0.29791414807268646</v>
      </c>
    </row>
    <row r="453" spans="1:22" x14ac:dyDescent="0.35">
      <c r="A453" s="55">
        <v>3</v>
      </c>
      <c r="B453" s="55">
        <v>70</v>
      </c>
      <c r="C453" s="55">
        <v>4000</v>
      </c>
      <c r="D453" s="75">
        <v>1</v>
      </c>
      <c r="E453" s="76">
        <v>0</v>
      </c>
      <c r="F453" s="55">
        <v>1</v>
      </c>
      <c r="G453" s="77">
        <v>26820.789000000001</v>
      </c>
      <c r="H453" s="77">
        <v>4000</v>
      </c>
      <c r="I453" s="77">
        <v>4000</v>
      </c>
      <c r="J453" s="55">
        <v>0</v>
      </c>
      <c r="K453" s="75">
        <v>1</v>
      </c>
      <c r="L453" s="55"/>
      <c r="M453" s="77">
        <v>10536.34634</v>
      </c>
      <c r="N453" s="77">
        <v>10183.388499999999</v>
      </c>
      <c r="O453" s="77">
        <v>1044.2704679999999</v>
      </c>
      <c r="P453" s="77">
        <v>582.49031109999999</v>
      </c>
      <c r="Q453" s="77">
        <v>474.29338030000002</v>
      </c>
      <c r="R453" s="55">
        <v>1</v>
      </c>
      <c r="S453" s="75">
        <v>0.71830698100000001</v>
      </c>
      <c r="T453" s="55">
        <v>20</v>
      </c>
      <c r="U453" s="78">
        <v>9.4427000000000002E-7</v>
      </c>
      <c r="V453" s="75" t="str">
        <f t="shared" si="7"/>
        <v/>
      </c>
    </row>
    <row r="454" spans="1:22" x14ac:dyDescent="0.35">
      <c r="A454" s="55">
        <v>3</v>
      </c>
      <c r="B454" s="55">
        <v>70</v>
      </c>
      <c r="C454" s="55">
        <v>4000</v>
      </c>
      <c r="D454" s="75">
        <v>1</v>
      </c>
      <c r="E454" s="76">
        <v>0</v>
      </c>
      <c r="F454" s="55">
        <v>2</v>
      </c>
      <c r="G454" s="77">
        <v>26966.484380000002</v>
      </c>
      <c r="H454" s="77">
        <v>4000</v>
      </c>
      <c r="I454" s="77">
        <v>4000</v>
      </c>
      <c r="J454" s="55">
        <v>0</v>
      </c>
      <c r="K454" s="75">
        <v>1</v>
      </c>
      <c r="L454" s="55"/>
      <c r="M454" s="77">
        <v>10824.311309999999</v>
      </c>
      <c r="N454" s="77">
        <v>10042.48358</v>
      </c>
      <c r="O454" s="77">
        <v>1042.8972470000001</v>
      </c>
      <c r="P454" s="77">
        <v>582.49031109999999</v>
      </c>
      <c r="Q454" s="77">
        <v>474.30193279999997</v>
      </c>
      <c r="R454" s="55">
        <v>1</v>
      </c>
      <c r="S454" s="75">
        <v>0.70836795299999999</v>
      </c>
      <c r="T454" s="55">
        <v>13</v>
      </c>
      <c r="U454" s="78">
        <v>4.6976659999999996E-3</v>
      </c>
      <c r="V454" s="75" t="str">
        <f t="shared" si="7"/>
        <v/>
      </c>
    </row>
    <row r="455" spans="1:22" x14ac:dyDescent="0.35">
      <c r="A455" s="55">
        <v>3</v>
      </c>
      <c r="B455" s="55">
        <v>70</v>
      </c>
      <c r="C455" s="55">
        <v>4000</v>
      </c>
      <c r="D455" s="75">
        <v>1</v>
      </c>
      <c r="E455" s="76">
        <v>0</v>
      </c>
      <c r="F455" s="55">
        <v>3</v>
      </c>
      <c r="G455" s="77">
        <v>37311.2045</v>
      </c>
      <c r="H455" s="77">
        <v>8000</v>
      </c>
      <c r="I455" s="77">
        <v>8000</v>
      </c>
      <c r="J455" s="55">
        <v>0</v>
      </c>
      <c r="K455" s="75">
        <v>1</v>
      </c>
      <c r="L455" s="55"/>
      <c r="M455" s="77">
        <v>13602.546259999999</v>
      </c>
      <c r="N455" s="77">
        <v>11517.280129999999</v>
      </c>
      <c r="O455" s="77">
        <v>2939.3349739999999</v>
      </c>
      <c r="P455" s="77">
        <v>582.49031109999999</v>
      </c>
      <c r="Q455" s="77">
        <v>669.55282950000003</v>
      </c>
      <c r="R455" s="55">
        <v>2</v>
      </c>
      <c r="S455" s="75">
        <v>0.81239586600000002</v>
      </c>
      <c r="T455" s="55">
        <v>24</v>
      </c>
      <c r="U455" s="78">
        <v>5.8459599999999999E-3</v>
      </c>
      <c r="V455" s="75">
        <f t="shared" si="7"/>
        <v>0.30631909454860712</v>
      </c>
    </row>
    <row r="456" spans="1:22" x14ac:dyDescent="0.35">
      <c r="A456" s="55">
        <v>3</v>
      </c>
      <c r="B456" s="55">
        <v>100</v>
      </c>
      <c r="C456" s="55">
        <v>4000</v>
      </c>
      <c r="D456" s="75">
        <v>1</v>
      </c>
      <c r="E456" s="76">
        <v>0</v>
      </c>
      <c r="F456" s="55">
        <v>1</v>
      </c>
      <c r="G456" s="77">
        <v>26802.526030000001</v>
      </c>
      <c r="H456" s="77">
        <v>4000</v>
      </c>
      <c r="I456" s="77">
        <v>4000</v>
      </c>
      <c r="J456" s="55">
        <v>0</v>
      </c>
      <c r="K456" s="75">
        <v>1</v>
      </c>
      <c r="L456" s="55"/>
      <c r="M456" s="77">
        <v>10344.09569</v>
      </c>
      <c r="N456" s="77">
        <v>10357.37161</v>
      </c>
      <c r="O456" s="77">
        <v>1044.271962</v>
      </c>
      <c r="P456" s="77">
        <v>582.49031109999999</v>
      </c>
      <c r="Q456" s="77">
        <v>474.29646079999998</v>
      </c>
      <c r="R456" s="55">
        <v>1</v>
      </c>
      <c r="S456" s="75">
        <v>0.39775306700000002</v>
      </c>
      <c r="T456" s="55">
        <v>14</v>
      </c>
      <c r="U456" s="78">
        <v>6.8515349999999997E-3</v>
      </c>
      <c r="V456" s="75" t="str">
        <f t="shared" si="7"/>
        <v/>
      </c>
    </row>
    <row r="457" spans="1:22" x14ac:dyDescent="0.35">
      <c r="A457" s="55">
        <v>3</v>
      </c>
      <c r="B457" s="55">
        <v>100</v>
      </c>
      <c r="C457" s="55">
        <v>4000</v>
      </c>
      <c r="D457" s="75">
        <v>1</v>
      </c>
      <c r="E457" s="76">
        <v>0</v>
      </c>
      <c r="F457" s="55">
        <v>2</v>
      </c>
      <c r="G457" s="77">
        <v>26856.420859999998</v>
      </c>
      <c r="H457" s="77">
        <v>4000</v>
      </c>
      <c r="I457" s="77">
        <v>4000</v>
      </c>
      <c r="J457" s="55">
        <v>0</v>
      </c>
      <c r="K457" s="75">
        <v>1</v>
      </c>
      <c r="L457" s="55"/>
      <c r="M457" s="77">
        <v>10370.62593</v>
      </c>
      <c r="N457" s="77">
        <v>10386.11787</v>
      </c>
      <c r="O457" s="77">
        <v>1042.8930949999999</v>
      </c>
      <c r="P457" s="77">
        <v>582.49031109999999</v>
      </c>
      <c r="Q457" s="77">
        <v>474.29365150000001</v>
      </c>
      <c r="R457" s="55">
        <v>1</v>
      </c>
      <c r="S457" s="75">
        <v>0.39885700699999999</v>
      </c>
      <c r="T457" s="55">
        <v>15</v>
      </c>
      <c r="U457" s="78">
        <v>7.6439309999999996E-3</v>
      </c>
      <c r="V457" s="75" t="str">
        <f t="shared" si="7"/>
        <v/>
      </c>
    </row>
    <row r="458" spans="1:22" x14ac:dyDescent="0.35">
      <c r="A458" s="55">
        <v>3</v>
      </c>
      <c r="B458" s="55">
        <v>100</v>
      </c>
      <c r="C458" s="55">
        <v>4000</v>
      </c>
      <c r="D458" s="75">
        <v>1</v>
      </c>
      <c r="E458" s="76">
        <v>0</v>
      </c>
      <c r="F458" s="55">
        <v>3</v>
      </c>
      <c r="G458" s="77">
        <v>36742.107470000003</v>
      </c>
      <c r="H458" s="77">
        <v>4000</v>
      </c>
      <c r="I458" s="77">
        <v>4000</v>
      </c>
      <c r="J458" s="55">
        <v>0</v>
      </c>
      <c r="K458" s="75">
        <v>1</v>
      </c>
      <c r="L458" s="55"/>
      <c r="M458" s="77">
        <v>14788.62744</v>
      </c>
      <c r="N458" s="77">
        <v>14809.51404</v>
      </c>
      <c r="O458" s="77">
        <v>2087.1730510000002</v>
      </c>
      <c r="P458" s="77">
        <v>582.49031109999999</v>
      </c>
      <c r="Q458" s="77">
        <v>474.30263000000002</v>
      </c>
      <c r="R458" s="55">
        <v>1</v>
      </c>
      <c r="S458" s="75">
        <v>0.56872823100000003</v>
      </c>
      <c r="T458" s="55">
        <v>76</v>
      </c>
      <c r="U458" s="78">
        <v>9.5321959999999997E-3</v>
      </c>
      <c r="V458" s="75">
        <f t="shared" si="7"/>
        <v>0.31526596030069792</v>
      </c>
    </row>
    <row r="459" spans="1:22" x14ac:dyDescent="0.35">
      <c r="A459" s="55">
        <v>3</v>
      </c>
      <c r="B459" s="55">
        <v>10</v>
      </c>
      <c r="C459" s="55">
        <v>8000</v>
      </c>
      <c r="D459" s="75">
        <v>1</v>
      </c>
      <c r="E459" s="76">
        <v>0</v>
      </c>
      <c r="F459" s="55">
        <v>1</v>
      </c>
      <c r="G459" s="77">
        <v>34407.328479999996</v>
      </c>
      <c r="H459" s="77">
        <v>8000</v>
      </c>
      <c r="I459" s="77">
        <v>8000</v>
      </c>
      <c r="J459" s="55">
        <v>0</v>
      </c>
      <c r="K459" s="75">
        <v>1</v>
      </c>
      <c r="L459" s="55"/>
      <c r="M459" s="77">
        <v>17893.60382</v>
      </c>
      <c r="N459" s="77">
        <v>6412.6662379999998</v>
      </c>
      <c r="O459" s="77">
        <v>1044.2717560000001</v>
      </c>
      <c r="P459" s="77">
        <v>582.49031109999999</v>
      </c>
      <c r="Q459" s="77">
        <v>474.2963527</v>
      </c>
      <c r="R459" s="55">
        <v>1</v>
      </c>
      <c r="S459" s="75">
        <v>0.96466500300000002</v>
      </c>
      <c r="T459" s="55">
        <v>8</v>
      </c>
      <c r="U459" s="78">
        <v>8.8100279999999993E-3</v>
      </c>
      <c r="V459" s="75" t="str">
        <f t="shared" si="7"/>
        <v/>
      </c>
    </row>
    <row r="460" spans="1:22" x14ac:dyDescent="0.35">
      <c r="A460" s="55">
        <v>3</v>
      </c>
      <c r="B460" s="55">
        <v>10</v>
      </c>
      <c r="C460" s="55">
        <v>8000</v>
      </c>
      <c r="D460" s="75">
        <v>1</v>
      </c>
      <c r="E460" s="76">
        <v>0</v>
      </c>
      <c r="F460" s="55">
        <v>2</v>
      </c>
      <c r="G460" s="77">
        <v>34470.220950000003</v>
      </c>
      <c r="H460" s="77">
        <v>8000</v>
      </c>
      <c r="I460" s="77">
        <v>8000</v>
      </c>
      <c r="J460" s="55">
        <v>0</v>
      </c>
      <c r="K460" s="75">
        <v>1</v>
      </c>
      <c r="L460" s="55"/>
      <c r="M460" s="77">
        <v>17925.291689999998</v>
      </c>
      <c r="N460" s="77">
        <v>6444.8445650000003</v>
      </c>
      <c r="O460" s="77">
        <v>1043.048172</v>
      </c>
      <c r="P460" s="77">
        <v>582.49031109999999</v>
      </c>
      <c r="Q460" s="77">
        <v>474.54621509999998</v>
      </c>
      <c r="R460" s="55">
        <v>1</v>
      </c>
      <c r="S460" s="75">
        <v>0.96950562699999998</v>
      </c>
      <c r="T460" s="55">
        <v>14</v>
      </c>
      <c r="U460" s="78">
        <v>1.18447E-5</v>
      </c>
      <c r="V460" s="75" t="str">
        <f t="shared" si="7"/>
        <v/>
      </c>
    </row>
    <row r="461" spans="1:22" x14ac:dyDescent="0.35">
      <c r="A461" s="55">
        <v>3</v>
      </c>
      <c r="B461" s="55">
        <v>10</v>
      </c>
      <c r="C461" s="55">
        <v>8000</v>
      </c>
      <c r="D461" s="75">
        <v>1</v>
      </c>
      <c r="E461" s="76">
        <v>0</v>
      </c>
      <c r="F461" s="55">
        <v>3</v>
      </c>
      <c r="G461" s="77">
        <v>52238.452770000004</v>
      </c>
      <c r="H461" s="77">
        <v>16000</v>
      </c>
      <c r="I461" s="77">
        <v>16000</v>
      </c>
      <c r="J461" s="55">
        <v>0</v>
      </c>
      <c r="K461" s="75">
        <v>1</v>
      </c>
      <c r="L461" s="55"/>
      <c r="M461" s="77">
        <v>25744.75303</v>
      </c>
      <c r="N461" s="77">
        <v>6352.2554609999997</v>
      </c>
      <c r="O461" s="77">
        <v>2899.196019</v>
      </c>
      <c r="P461" s="77">
        <v>582.49031109999999</v>
      </c>
      <c r="Q461" s="77">
        <v>659.75795449999998</v>
      </c>
      <c r="R461" s="55">
        <v>2</v>
      </c>
      <c r="S461" s="75">
        <v>0.955577338</v>
      </c>
      <c r="T461" s="55">
        <v>13</v>
      </c>
      <c r="U461" s="78">
        <v>6.0329770000000001E-3</v>
      </c>
      <c r="V461" s="75">
        <f t="shared" si="7"/>
        <v>0.2415750385676867</v>
      </c>
    </row>
    <row r="462" spans="1:22" x14ac:dyDescent="0.35">
      <c r="A462" s="55">
        <v>3</v>
      </c>
      <c r="B462" s="55">
        <v>40</v>
      </c>
      <c r="C462" s="55">
        <v>8000</v>
      </c>
      <c r="D462" s="75">
        <v>1</v>
      </c>
      <c r="E462" s="76">
        <v>0</v>
      </c>
      <c r="F462" s="55">
        <v>1</v>
      </c>
      <c r="G462" s="77">
        <v>31250.884010000002</v>
      </c>
      <c r="H462" s="77">
        <v>8000</v>
      </c>
      <c r="I462" s="77">
        <v>8000</v>
      </c>
      <c r="J462" s="55">
        <v>0</v>
      </c>
      <c r="K462" s="75">
        <v>1</v>
      </c>
      <c r="L462" s="55"/>
      <c r="M462" s="77">
        <v>11985.058000000001</v>
      </c>
      <c r="N462" s="77">
        <v>9164.7724230000003</v>
      </c>
      <c r="O462" s="77">
        <v>1044.2702509999999</v>
      </c>
      <c r="P462" s="77">
        <v>582.49031109999999</v>
      </c>
      <c r="Q462" s="77">
        <v>474.29301939999999</v>
      </c>
      <c r="R462" s="55">
        <v>1</v>
      </c>
      <c r="S462" s="75">
        <v>0.86479249300000005</v>
      </c>
      <c r="T462" s="55">
        <v>9</v>
      </c>
      <c r="U462" s="78">
        <v>7.0853749999999997E-3</v>
      </c>
      <c r="V462" s="75" t="str">
        <f t="shared" si="7"/>
        <v/>
      </c>
    </row>
    <row r="463" spans="1:22" x14ac:dyDescent="0.35">
      <c r="A463" s="55">
        <v>3</v>
      </c>
      <c r="B463" s="55">
        <v>40</v>
      </c>
      <c r="C463" s="55">
        <v>8000</v>
      </c>
      <c r="D463" s="75">
        <v>1</v>
      </c>
      <c r="E463" s="76">
        <v>0</v>
      </c>
      <c r="F463" s="55">
        <v>2</v>
      </c>
      <c r="G463" s="77">
        <v>31423.202809999999</v>
      </c>
      <c r="H463" s="77">
        <v>8000</v>
      </c>
      <c r="I463" s="77">
        <v>8000</v>
      </c>
      <c r="J463" s="55">
        <v>0</v>
      </c>
      <c r="K463" s="75">
        <v>1</v>
      </c>
      <c r="L463" s="55"/>
      <c r="M463" s="77">
        <v>12153.850640000001</v>
      </c>
      <c r="N463" s="77">
        <v>9169.6716710000001</v>
      </c>
      <c r="O463" s="77">
        <v>1042.8943139999999</v>
      </c>
      <c r="P463" s="77">
        <v>582.49031109999999</v>
      </c>
      <c r="Q463" s="77">
        <v>474.29587120000002</v>
      </c>
      <c r="R463" s="55">
        <v>1</v>
      </c>
      <c r="S463" s="75">
        <v>0.865254788</v>
      </c>
      <c r="T463" s="55">
        <v>10</v>
      </c>
      <c r="U463" s="78">
        <v>5.9847879999999996E-3</v>
      </c>
      <c r="V463" s="75" t="str">
        <f t="shared" si="7"/>
        <v/>
      </c>
    </row>
    <row r="464" spans="1:22" x14ac:dyDescent="0.35">
      <c r="A464" s="55">
        <v>3</v>
      </c>
      <c r="B464" s="55">
        <v>40</v>
      </c>
      <c r="C464" s="55">
        <v>8000</v>
      </c>
      <c r="D464" s="75">
        <v>1</v>
      </c>
      <c r="E464" s="76">
        <v>0</v>
      </c>
      <c r="F464" s="55">
        <v>3</v>
      </c>
      <c r="G464" s="77">
        <v>43994.644319999999</v>
      </c>
      <c r="H464" s="77">
        <v>8000</v>
      </c>
      <c r="I464" s="77">
        <v>8000</v>
      </c>
      <c r="J464" s="55">
        <v>0</v>
      </c>
      <c r="K464" s="75">
        <v>1</v>
      </c>
      <c r="L464" s="55"/>
      <c r="M464" s="77">
        <v>22596.127059999999</v>
      </c>
      <c r="N464" s="77">
        <v>10254.558870000001</v>
      </c>
      <c r="O464" s="77">
        <v>2087.1695359999999</v>
      </c>
      <c r="P464" s="77">
        <v>582.49031109999999</v>
      </c>
      <c r="Q464" s="77">
        <v>474.29853839999998</v>
      </c>
      <c r="R464" s="55">
        <v>1</v>
      </c>
      <c r="S464" s="75">
        <v>0.967625285</v>
      </c>
      <c r="T464" s="55">
        <v>17</v>
      </c>
      <c r="U464" s="78">
        <v>4.8223229999999999E-3</v>
      </c>
      <c r="V464" s="75">
        <f t="shared" si="7"/>
        <v>0.29804092006393906</v>
      </c>
    </row>
    <row r="465" spans="1:22" x14ac:dyDescent="0.35">
      <c r="A465" s="55">
        <v>3</v>
      </c>
      <c r="B465" s="55">
        <v>70</v>
      </c>
      <c r="C465" s="55">
        <v>8000</v>
      </c>
      <c r="D465" s="75">
        <v>1</v>
      </c>
      <c r="E465" s="76">
        <v>0</v>
      </c>
      <c r="F465" s="55">
        <v>1</v>
      </c>
      <c r="G465" s="77">
        <v>30844.636149999998</v>
      </c>
      <c r="H465" s="77">
        <v>8000</v>
      </c>
      <c r="I465" s="77">
        <v>8000</v>
      </c>
      <c r="J465" s="55">
        <v>0</v>
      </c>
      <c r="K465" s="75">
        <v>1</v>
      </c>
      <c r="L465" s="55"/>
      <c r="M465" s="77">
        <v>10600.90516</v>
      </c>
      <c r="N465" s="77">
        <v>10142.67749</v>
      </c>
      <c r="O465" s="77">
        <v>1044.2702420000001</v>
      </c>
      <c r="P465" s="77">
        <v>582.49031109999999</v>
      </c>
      <c r="Q465" s="77">
        <v>474.29295020000001</v>
      </c>
      <c r="R465" s="55">
        <v>1</v>
      </c>
      <c r="S465" s="75">
        <v>0.715435343</v>
      </c>
      <c r="T465" s="55">
        <v>11</v>
      </c>
      <c r="U465" s="78">
        <v>8.4403689999999996E-3</v>
      </c>
      <c r="V465" s="75" t="str">
        <f t="shared" si="7"/>
        <v/>
      </c>
    </row>
    <row r="466" spans="1:22" x14ac:dyDescent="0.35">
      <c r="A466" s="55">
        <v>3</v>
      </c>
      <c r="B466" s="55">
        <v>70</v>
      </c>
      <c r="C466" s="55">
        <v>8000</v>
      </c>
      <c r="D466" s="75">
        <v>1</v>
      </c>
      <c r="E466" s="76">
        <v>0</v>
      </c>
      <c r="F466" s="55">
        <v>2</v>
      </c>
      <c r="G466" s="77">
        <v>30966.470549999998</v>
      </c>
      <c r="H466" s="77">
        <v>8000</v>
      </c>
      <c r="I466" s="77">
        <v>8000</v>
      </c>
      <c r="J466" s="55">
        <v>0</v>
      </c>
      <c r="K466" s="75">
        <v>1</v>
      </c>
      <c r="L466" s="55"/>
      <c r="M466" s="77">
        <v>10824.311309999999</v>
      </c>
      <c r="N466" s="77">
        <v>10042.48358</v>
      </c>
      <c r="O466" s="77">
        <v>1042.8926240000001</v>
      </c>
      <c r="P466" s="77">
        <v>582.49031109999999</v>
      </c>
      <c r="Q466" s="77">
        <v>474.29272520000001</v>
      </c>
      <c r="R466" s="55">
        <v>1</v>
      </c>
      <c r="S466" s="75">
        <v>0.70836795299999999</v>
      </c>
      <c r="T466" s="55">
        <v>9</v>
      </c>
      <c r="U466" s="78">
        <v>8.2136640000000007E-3</v>
      </c>
      <c r="V466" s="75" t="str">
        <f t="shared" si="7"/>
        <v/>
      </c>
    </row>
    <row r="467" spans="1:22" x14ac:dyDescent="0.35">
      <c r="A467" s="55">
        <v>3</v>
      </c>
      <c r="B467" s="55">
        <v>70</v>
      </c>
      <c r="C467" s="55">
        <v>8000</v>
      </c>
      <c r="D467" s="75">
        <v>1</v>
      </c>
      <c r="E467" s="76">
        <v>0</v>
      </c>
      <c r="F467" s="55">
        <v>3</v>
      </c>
      <c r="G467" s="77">
        <v>41566.828780000003</v>
      </c>
      <c r="H467" s="77">
        <v>8000</v>
      </c>
      <c r="I467" s="77">
        <v>8000</v>
      </c>
      <c r="J467" s="55">
        <v>0</v>
      </c>
      <c r="K467" s="75">
        <v>1</v>
      </c>
      <c r="L467" s="55"/>
      <c r="M467" s="77">
        <v>17563.959330000002</v>
      </c>
      <c r="N467" s="77">
        <v>12858.923720000001</v>
      </c>
      <c r="O467" s="77">
        <v>2087.1627100000001</v>
      </c>
      <c r="P467" s="77">
        <v>582.49031109999999</v>
      </c>
      <c r="Q467" s="77">
        <v>474.29270989999998</v>
      </c>
      <c r="R467" s="55">
        <v>1</v>
      </c>
      <c r="S467" s="75">
        <v>0.90703155199999996</v>
      </c>
      <c r="T467" s="55">
        <v>7</v>
      </c>
      <c r="U467" s="78">
        <v>9.3125540000000007E-3</v>
      </c>
      <c r="V467" s="75">
        <f t="shared" si="7"/>
        <v>0.32751845098414967</v>
      </c>
    </row>
    <row r="468" spans="1:22" x14ac:dyDescent="0.35">
      <c r="A468" s="55">
        <v>3</v>
      </c>
      <c r="B468" s="55">
        <v>100</v>
      </c>
      <c r="C468" s="55">
        <v>8000</v>
      </c>
      <c r="D468" s="75">
        <v>1</v>
      </c>
      <c r="E468" s="76">
        <v>0</v>
      </c>
      <c r="F468" s="55">
        <v>1</v>
      </c>
      <c r="G468" s="77">
        <v>30822.388419999999</v>
      </c>
      <c r="H468" s="77">
        <v>8000</v>
      </c>
      <c r="I468" s="77">
        <v>8000</v>
      </c>
      <c r="J468" s="55">
        <v>0</v>
      </c>
      <c r="K468" s="75">
        <v>1</v>
      </c>
      <c r="L468" s="55"/>
      <c r="M468" s="77">
        <v>10355.020109999999</v>
      </c>
      <c r="N468" s="77">
        <v>10366.3117</v>
      </c>
      <c r="O468" s="77">
        <v>1044.2714249999999</v>
      </c>
      <c r="P468" s="77">
        <v>582.49031109999999</v>
      </c>
      <c r="Q468" s="77">
        <v>474.29488409999999</v>
      </c>
      <c r="R468" s="55">
        <v>1</v>
      </c>
      <c r="S468" s="75">
        <v>0.39809639299999999</v>
      </c>
      <c r="T468" s="55">
        <v>10</v>
      </c>
      <c r="U468" s="78">
        <v>6.7036800000000001E-3</v>
      </c>
      <c r="V468" s="75" t="str">
        <f t="shared" si="7"/>
        <v/>
      </c>
    </row>
    <row r="469" spans="1:22" x14ac:dyDescent="0.35">
      <c r="A469" s="55">
        <v>3</v>
      </c>
      <c r="B469" s="55">
        <v>100</v>
      </c>
      <c r="C469" s="55">
        <v>8000</v>
      </c>
      <c r="D469" s="75">
        <v>1</v>
      </c>
      <c r="E469" s="76">
        <v>0</v>
      </c>
      <c r="F469" s="55">
        <v>2</v>
      </c>
      <c r="G469" s="77">
        <v>30856.419419999998</v>
      </c>
      <c r="H469" s="77">
        <v>8000</v>
      </c>
      <c r="I469" s="77">
        <v>8000</v>
      </c>
      <c r="J469" s="55">
        <v>0</v>
      </c>
      <c r="K469" s="75">
        <v>1</v>
      </c>
      <c r="L469" s="55"/>
      <c r="M469" s="77">
        <v>10370.62593</v>
      </c>
      <c r="N469" s="77">
        <v>10386.11787</v>
      </c>
      <c r="O469" s="77">
        <v>1042.8926120000001</v>
      </c>
      <c r="P469" s="77">
        <v>582.49031109999999</v>
      </c>
      <c r="Q469" s="77">
        <v>474.29269740000001</v>
      </c>
      <c r="R469" s="55">
        <v>1</v>
      </c>
      <c r="S469" s="75">
        <v>0.39885700699999999</v>
      </c>
      <c r="T469" s="55">
        <v>16</v>
      </c>
      <c r="U469" s="78">
        <v>2.0409949999999999E-3</v>
      </c>
      <c r="V469" s="75" t="str">
        <f t="shared" si="7"/>
        <v/>
      </c>
    </row>
    <row r="470" spans="1:22" x14ac:dyDescent="0.35">
      <c r="A470" s="55">
        <v>3</v>
      </c>
      <c r="B470" s="55">
        <v>100</v>
      </c>
      <c r="C470" s="55">
        <v>8000</v>
      </c>
      <c r="D470" s="75">
        <v>1</v>
      </c>
      <c r="E470" s="76">
        <v>0</v>
      </c>
      <c r="F470" s="55">
        <v>3</v>
      </c>
      <c r="G470" s="77">
        <v>40777.665500000003</v>
      </c>
      <c r="H470" s="77">
        <v>8000</v>
      </c>
      <c r="I470" s="77">
        <v>8000</v>
      </c>
      <c r="J470" s="55">
        <v>0</v>
      </c>
      <c r="K470" s="75">
        <v>1</v>
      </c>
      <c r="L470" s="55"/>
      <c r="M470" s="77">
        <v>14806.65725</v>
      </c>
      <c r="N470" s="77">
        <v>14827.05946</v>
      </c>
      <c r="O470" s="77">
        <v>2087.164342</v>
      </c>
      <c r="P470" s="77">
        <v>582.49031109999999</v>
      </c>
      <c r="Q470" s="77">
        <v>474.29413319999998</v>
      </c>
      <c r="R470" s="55">
        <v>1</v>
      </c>
      <c r="S470" s="75">
        <v>0.56940202600000001</v>
      </c>
      <c r="T470" s="55">
        <v>13</v>
      </c>
      <c r="U470" s="78">
        <v>8.2538399999999997E-4</v>
      </c>
      <c r="V470" s="75">
        <f t="shared" si="7"/>
        <v>0.33887072516413269</v>
      </c>
    </row>
    <row r="471" spans="1:22" x14ac:dyDescent="0.35">
      <c r="A471">
        <v>4</v>
      </c>
      <c r="B471">
        <v>10</v>
      </c>
      <c r="C471">
        <v>500</v>
      </c>
      <c r="D471" s="3">
        <v>0.4</v>
      </c>
      <c r="E471">
        <v>232.13961470000001</v>
      </c>
      <c r="F471">
        <v>2</v>
      </c>
      <c r="G471">
        <v>23042.148529999999</v>
      </c>
      <c r="H471">
        <v>5483.7706120000003</v>
      </c>
      <c r="I471">
        <v>2000</v>
      </c>
      <c r="J471">
        <v>3483.7706119999998</v>
      </c>
      <c r="K471" s="3">
        <v>0.36471255699999999</v>
      </c>
      <c r="L471">
        <v>15.00722148</v>
      </c>
      <c r="M471">
        <v>8402.2709309999991</v>
      </c>
      <c r="N471">
        <v>5543.1717360000002</v>
      </c>
      <c r="O471">
        <v>2049.7622999999999</v>
      </c>
      <c r="P471">
        <v>606.80188980000003</v>
      </c>
      <c r="Q471">
        <v>956.37105750000001</v>
      </c>
      <c r="R471">
        <v>4</v>
      </c>
      <c r="S471" s="3">
        <v>0.84112494299999996</v>
      </c>
      <c r="T471">
        <v>19</v>
      </c>
      <c r="U471" s="3">
        <v>5.8390569999999999E-3</v>
      </c>
      <c r="V471" s="3" t="str">
        <f t="shared" si="7"/>
        <v/>
      </c>
    </row>
    <row r="472" spans="1:22" x14ac:dyDescent="0.35">
      <c r="A472">
        <v>4</v>
      </c>
      <c r="B472">
        <v>10</v>
      </c>
      <c r="C472">
        <v>500</v>
      </c>
      <c r="D472" s="3">
        <v>0.8</v>
      </c>
      <c r="E472">
        <v>38.689935779999999</v>
      </c>
      <c r="F472">
        <v>2</v>
      </c>
      <c r="G472">
        <v>19907.705580000002</v>
      </c>
      <c r="H472">
        <v>3139.1146960000001</v>
      </c>
      <c r="I472">
        <v>2500</v>
      </c>
      <c r="J472">
        <v>639.11469650000004</v>
      </c>
      <c r="K472" s="3">
        <v>0.796402885</v>
      </c>
      <c r="L472">
        <v>16.518887500000002</v>
      </c>
      <c r="M472">
        <v>7472.6882999999998</v>
      </c>
      <c r="N472">
        <v>5359.6390259999998</v>
      </c>
      <c r="O472">
        <v>2267.5492810000001</v>
      </c>
      <c r="P472">
        <v>606.80188980000003</v>
      </c>
      <c r="Q472">
        <v>1061.9123830000001</v>
      </c>
      <c r="R472">
        <v>5</v>
      </c>
      <c r="S472" s="3">
        <v>0.81327555500000004</v>
      </c>
      <c r="T472">
        <v>25</v>
      </c>
      <c r="U472" s="3">
        <v>8.3889329999999995E-3</v>
      </c>
      <c r="V472" s="3" t="str">
        <f t="shared" si="7"/>
        <v/>
      </c>
    </row>
    <row r="473" spans="1:22" x14ac:dyDescent="0.35">
      <c r="A473">
        <v>4</v>
      </c>
      <c r="B473">
        <v>10</v>
      </c>
      <c r="C473">
        <v>500</v>
      </c>
      <c r="D473" s="3">
        <v>0.6</v>
      </c>
      <c r="E473">
        <v>103.1731621</v>
      </c>
      <c r="F473">
        <v>2</v>
      </c>
      <c r="G473">
        <v>20900.644830000001</v>
      </c>
      <c r="H473">
        <v>4251.7349850000001</v>
      </c>
      <c r="I473">
        <v>2500</v>
      </c>
      <c r="J473">
        <v>1751.7349850000001</v>
      </c>
      <c r="K473" s="3">
        <v>0.58799525600000002</v>
      </c>
      <c r="L473">
        <v>16.97859162</v>
      </c>
      <c r="M473">
        <v>7382.0364</v>
      </c>
      <c r="N473">
        <v>5315.2749999999996</v>
      </c>
      <c r="O473">
        <v>2277.9628200000002</v>
      </c>
      <c r="P473">
        <v>606.80188980000003</v>
      </c>
      <c r="Q473">
        <v>1066.8337349999999</v>
      </c>
      <c r="R473">
        <v>5</v>
      </c>
      <c r="S473" s="3">
        <v>0.80654372500000004</v>
      </c>
      <c r="T473">
        <v>32</v>
      </c>
      <c r="U473" s="3">
        <v>1.608338E-3</v>
      </c>
      <c r="V473" s="3" t="str">
        <f t="shared" si="7"/>
        <v/>
      </c>
    </row>
    <row r="474" spans="1:22" x14ac:dyDescent="0.35">
      <c r="A474">
        <v>4</v>
      </c>
      <c r="B474">
        <v>10</v>
      </c>
      <c r="C474">
        <v>500</v>
      </c>
      <c r="D474" s="3">
        <v>0.4</v>
      </c>
      <c r="E474">
        <v>232.13961470000001</v>
      </c>
      <c r="F474">
        <v>1</v>
      </c>
      <c r="G474">
        <v>23622.222330000001</v>
      </c>
      <c r="H474">
        <v>6648.7084720000003</v>
      </c>
      <c r="I474">
        <v>2500</v>
      </c>
      <c r="J474">
        <v>4148.7084720000003</v>
      </c>
      <c r="K474" s="3">
        <v>0.37601287700000002</v>
      </c>
      <c r="L474">
        <v>17.871609200000002</v>
      </c>
      <c r="M474">
        <v>7517.6032189999996</v>
      </c>
      <c r="N474">
        <v>5408.4771650000002</v>
      </c>
      <c r="O474">
        <v>2371.5175899999999</v>
      </c>
      <c r="P474">
        <v>606.80188980000003</v>
      </c>
      <c r="Q474">
        <v>1069.1139900000001</v>
      </c>
      <c r="R474">
        <v>5</v>
      </c>
      <c r="S474" s="3">
        <v>0.82068629000000004</v>
      </c>
      <c r="T474">
        <v>7</v>
      </c>
      <c r="U474" s="3">
        <v>9.1500250000000009E-3</v>
      </c>
      <c r="V474" s="3" t="str">
        <f t="shared" si="7"/>
        <v/>
      </c>
    </row>
    <row r="475" spans="1:22" x14ac:dyDescent="0.35">
      <c r="A475">
        <v>4</v>
      </c>
      <c r="B475">
        <v>10</v>
      </c>
      <c r="C475">
        <v>500</v>
      </c>
      <c r="D475" s="3">
        <v>0.8</v>
      </c>
      <c r="E475">
        <v>38.689935779999999</v>
      </c>
      <c r="F475">
        <v>1</v>
      </c>
      <c r="G475">
        <v>20075.38263</v>
      </c>
      <c r="H475">
        <v>3207.075108</v>
      </c>
      <c r="I475">
        <v>2500</v>
      </c>
      <c r="J475">
        <v>707.07510809999997</v>
      </c>
      <c r="K475" s="3">
        <v>0.77952648899999999</v>
      </c>
      <c r="L475">
        <v>18.27542729</v>
      </c>
      <c r="M475">
        <v>7456.5222199999998</v>
      </c>
      <c r="N475">
        <v>5363.560536</v>
      </c>
      <c r="O475">
        <v>2372.3386489999998</v>
      </c>
      <c r="P475">
        <v>606.80188980000003</v>
      </c>
      <c r="Q475">
        <v>1069.084231</v>
      </c>
      <c r="R475">
        <v>5</v>
      </c>
      <c r="S475" s="3">
        <v>0.813870608</v>
      </c>
      <c r="T475">
        <v>32</v>
      </c>
      <c r="U475" s="3">
        <v>7.1699930000000004E-3</v>
      </c>
      <c r="V475" s="3" t="str">
        <f t="shared" si="7"/>
        <v/>
      </c>
    </row>
    <row r="476" spans="1:22" x14ac:dyDescent="0.35">
      <c r="A476">
        <v>4</v>
      </c>
      <c r="B476">
        <v>10</v>
      </c>
      <c r="C476">
        <v>500</v>
      </c>
      <c r="D476" s="3">
        <v>0.6</v>
      </c>
      <c r="E476">
        <v>103.1731621</v>
      </c>
      <c r="F476">
        <v>1</v>
      </c>
      <c r="G476">
        <v>21232.83412</v>
      </c>
      <c r="H476">
        <v>4389.7025519999997</v>
      </c>
      <c r="I476">
        <v>2500</v>
      </c>
      <c r="J476">
        <v>1889.702552</v>
      </c>
      <c r="K476" s="3">
        <v>0.56951467</v>
      </c>
      <c r="L476">
        <v>18.315834410000001</v>
      </c>
      <c r="M476">
        <v>7414.6748109999999</v>
      </c>
      <c r="N476">
        <v>5380.2312199999997</v>
      </c>
      <c r="O476">
        <v>2372.3389189999998</v>
      </c>
      <c r="P476">
        <v>606.80188980000003</v>
      </c>
      <c r="Q476">
        <v>1069.0847249999999</v>
      </c>
      <c r="R476">
        <v>5</v>
      </c>
      <c r="S476" s="3">
        <v>0.81640022899999998</v>
      </c>
      <c r="T476">
        <v>11</v>
      </c>
      <c r="U476" s="3">
        <v>1.748767E-3</v>
      </c>
      <c r="V476" s="3" t="str">
        <f t="shared" si="7"/>
        <v/>
      </c>
    </row>
    <row r="477" spans="1:22" x14ac:dyDescent="0.35">
      <c r="A477">
        <v>4</v>
      </c>
      <c r="B477">
        <v>10</v>
      </c>
      <c r="C477">
        <v>500</v>
      </c>
      <c r="D477" s="3">
        <v>0.4</v>
      </c>
      <c r="E477">
        <v>232.13961470000001</v>
      </c>
      <c r="F477">
        <v>3</v>
      </c>
      <c r="G477">
        <v>35431.064030000001</v>
      </c>
      <c r="H477">
        <v>10154.975839999999</v>
      </c>
      <c r="I477">
        <v>3500</v>
      </c>
      <c r="J477">
        <v>6654.9758419999998</v>
      </c>
      <c r="K477" s="3">
        <v>0.34465862400000002</v>
      </c>
      <c r="L477">
        <v>28.66798867</v>
      </c>
      <c r="M477">
        <v>12064.27399</v>
      </c>
      <c r="N477">
        <v>5930.0389160000004</v>
      </c>
      <c r="O477">
        <v>5432.9305359999998</v>
      </c>
      <c r="P477">
        <v>606.80188980000003</v>
      </c>
      <c r="Q477">
        <v>1242.042848</v>
      </c>
      <c r="R477">
        <v>7</v>
      </c>
      <c r="S477" s="3">
        <v>0.89982845199999995</v>
      </c>
      <c r="T477">
        <v>49</v>
      </c>
      <c r="U477" s="3">
        <v>5.5249449999999999E-3</v>
      </c>
      <c r="V477" s="3">
        <f t="shared" si="7"/>
        <v>0.2407255604859985</v>
      </c>
    </row>
    <row r="478" spans="1:22" x14ac:dyDescent="0.35">
      <c r="A478">
        <v>4</v>
      </c>
      <c r="B478">
        <v>10</v>
      </c>
      <c r="C478">
        <v>500</v>
      </c>
      <c r="D478" s="3">
        <v>0.6</v>
      </c>
      <c r="E478">
        <v>103.1731621</v>
      </c>
      <c r="F478">
        <v>3</v>
      </c>
      <c r="G478">
        <v>31137.349139999998</v>
      </c>
      <c r="H478">
        <v>7439.726971</v>
      </c>
      <c r="I478">
        <v>4000</v>
      </c>
      <c r="J478">
        <v>3439.726971</v>
      </c>
      <c r="K478" s="3">
        <v>0.53765413900000003</v>
      </c>
      <c r="L478">
        <v>33.339357849999999</v>
      </c>
      <c r="M478">
        <v>10346.919900000001</v>
      </c>
      <c r="N478">
        <v>5652.6680660000002</v>
      </c>
      <c r="O478">
        <v>5774.9440359999999</v>
      </c>
      <c r="P478">
        <v>606.80188980000003</v>
      </c>
      <c r="Q478">
        <v>1316.28828</v>
      </c>
      <c r="R478">
        <v>8</v>
      </c>
      <c r="S478" s="3">
        <v>0.85773999599999995</v>
      </c>
      <c r="T478">
        <v>20</v>
      </c>
      <c r="U478" s="3">
        <v>5.4920799999999999E-3</v>
      </c>
      <c r="V478" s="3">
        <f t="shared" si="7"/>
        <v>0.26098319160991107</v>
      </c>
    </row>
    <row r="479" spans="1:22" x14ac:dyDescent="0.35">
      <c r="A479">
        <v>4</v>
      </c>
      <c r="B479">
        <v>10</v>
      </c>
      <c r="C479">
        <v>500</v>
      </c>
      <c r="D479" s="3">
        <v>0.8</v>
      </c>
      <c r="E479">
        <v>38.689935779999999</v>
      </c>
      <c r="F479">
        <v>3</v>
      </c>
      <c r="G479">
        <v>29050.235509999999</v>
      </c>
      <c r="H479">
        <v>5297.9670569999998</v>
      </c>
      <c r="I479">
        <v>4000</v>
      </c>
      <c r="J479">
        <v>1297.9670570000001</v>
      </c>
      <c r="K479" s="3">
        <v>0.75500658200000004</v>
      </c>
      <c r="L479">
        <v>33.547924829999999</v>
      </c>
      <c r="M479">
        <v>10425.736140000001</v>
      </c>
      <c r="N479">
        <v>5618.4663479999999</v>
      </c>
      <c r="O479">
        <v>5782.874519</v>
      </c>
      <c r="P479">
        <v>606.80188980000003</v>
      </c>
      <c r="Q479">
        <v>1318.389557</v>
      </c>
      <c r="R479">
        <v>8</v>
      </c>
      <c r="S479" s="3">
        <v>0.85255020199999998</v>
      </c>
      <c r="T479">
        <v>22</v>
      </c>
      <c r="U479" s="3">
        <v>7.9979809999999995E-3</v>
      </c>
      <c r="V479" s="3">
        <f t="shared" si="7"/>
        <v>0.27343692519642926</v>
      </c>
    </row>
    <row r="480" spans="1:22" x14ac:dyDescent="0.35">
      <c r="A480">
        <v>4</v>
      </c>
      <c r="B480">
        <v>40</v>
      </c>
      <c r="C480">
        <v>500</v>
      </c>
      <c r="D480" s="3">
        <v>0.4</v>
      </c>
      <c r="E480">
        <v>236.52622220000001</v>
      </c>
      <c r="F480">
        <v>2</v>
      </c>
      <c r="G480">
        <v>22202.400850000002</v>
      </c>
      <c r="H480">
        <v>5108.4433650000001</v>
      </c>
      <c r="I480">
        <v>2000</v>
      </c>
      <c r="J480">
        <v>3108.4433650000001</v>
      </c>
      <c r="K480" s="3">
        <v>0.39150869599999999</v>
      </c>
      <c r="L480">
        <v>13.1420666</v>
      </c>
      <c r="M480">
        <v>6791.6566810000004</v>
      </c>
      <c r="N480">
        <v>6692.8777069999996</v>
      </c>
      <c r="O480">
        <v>2047.9437889999999</v>
      </c>
      <c r="P480">
        <v>606.80188980000003</v>
      </c>
      <c r="Q480">
        <v>954.67741709999996</v>
      </c>
      <c r="R480">
        <v>4</v>
      </c>
      <c r="S480" s="3">
        <v>0.613420717</v>
      </c>
      <c r="T480">
        <v>21</v>
      </c>
      <c r="U480" s="3">
        <v>6.8660300000000004E-3</v>
      </c>
      <c r="V480" s="3" t="str">
        <f t="shared" si="7"/>
        <v/>
      </c>
    </row>
    <row r="481" spans="1:22" x14ac:dyDescent="0.35">
      <c r="A481">
        <v>4</v>
      </c>
      <c r="B481">
        <v>40</v>
      </c>
      <c r="C481">
        <v>500</v>
      </c>
      <c r="D481" s="3">
        <v>0.4</v>
      </c>
      <c r="E481">
        <v>236.52622220000001</v>
      </c>
      <c r="F481">
        <v>1</v>
      </c>
      <c r="G481">
        <v>22842.700799999999</v>
      </c>
      <c r="H481">
        <v>5381.6157009999997</v>
      </c>
      <c r="I481">
        <v>2000</v>
      </c>
      <c r="J481">
        <v>3381.6157010000002</v>
      </c>
      <c r="K481" s="3">
        <v>0.37163560400000001</v>
      </c>
      <c r="L481">
        <v>14.29700128</v>
      </c>
      <c r="M481">
        <v>6876.2686389999999</v>
      </c>
      <c r="N481">
        <v>6899.9175569999998</v>
      </c>
      <c r="O481">
        <v>2122.3207910000001</v>
      </c>
      <c r="P481">
        <v>606.80188980000003</v>
      </c>
      <c r="Q481">
        <v>955.77622169999995</v>
      </c>
      <c r="R481">
        <v>4</v>
      </c>
      <c r="S481" s="3">
        <v>0.63239649099999995</v>
      </c>
      <c r="T481">
        <v>30</v>
      </c>
      <c r="U481" s="3">
        <v>8.3529580000000006E-3</v>
      </c>
      <c r="V481" s="3" t="str">
        <f t="shared" si="7"/>
        <v/>
      </c>
    </row>
    <row r="482" spans="1:22" x14ac:dyDescent="0.35">
      <c r="A482">
        <v>4</v>
      </c>
      <c r="B482">
        <v>40</v>
      </c>
      <c r="C482">
        <v>500</v>
      </c>
      <c r="D482" s="3">
        <v>0.6</v>
      </c>
      <c r="E482">
        <v>105.12276540000001</v>
      </c>
      <c r="F482">
        <v>1</v>
      </c>
      <c r="G482">
        <v>20954.7048</v>
      </c>
      <c r="H482">
        <v>3541.244674</v>
      </c>
      <c r="I482">
        <v>2000</v>
      </c>
      <c r="J482">
        <v>1541.244674</v>
      </c>
      <c r="K482" s="3">
        <v>0.56477317599999999</v>
      </c>
      <c r="L482">
        <v>14.6613787</v>
      </c>
      <c r="M482">
        <v>6856.0700999999999</v>
      </c>
      <c r="N482">
        <v>6870.8017140000002</v>
      </c>
      <c r="O482">
        <v>2123.7084220000002</v>
      </c>
      <c r="P482">
        <v>606.80188980000003</v>
      </c>
      <c r="Q482">
        <v>956.07799750000004</v>
      </c>
      <c r="R482">
        <v>4</v>
      </c>
      <c r="S482" s="3">
        <v>0.62972794300000001</v>
      </c>
      <c r="T482">
        <v>31</v>
      </c>
      <c r="U482" s="3">
        <v>9.5270619999999993E-3</v>
      </c>
      <c r="V482" s="3" t="str">
        <f t="shared" si="7"/>
        <v/>
      </c>
    </row>
    <row r="483" spans="1:22" x14ac:dyDescent="0.35">
      <c r="A483">
        <v>4</v>
      </c>
      <c r="B483">
        <v>40</v>
      </c>
      <c r="C483">
        <v>500</v>
      </c>
      <c r="D483" s="3">
        <v>0.6</v>
      </c>
      <c r="E483">
        <v>105.12276540000001</v>
      </c>
      <c r="F483">
        <v>2</v>
      </c>
      <c r="G483">
        <v>20398.483390000001</v>
      </c>
      <c r="H483">
        <v>4100.2454520000001</v>
      </c>
      <c r="I483">
        <v>2500</v>
      </c>
      <c r="J483">
        <v>1600.2454519999999</v>
      </c>
      <c r="K483" s="3">
        <v>0.60971959600000003</v>
      </c>
      <c r="L483">
        <v>15.22263465</v>
      </c>
      <c r="M483">
        <v>6191.0340820000001</v>
      </c>
      <c r="N483">
        <v>6153.514185</v>
      </c>
      <c r="O483">
        <v>2279.9221189999998</v>
      </c>
      <c r="P483">
        <v>606.80188980000003</v>
      </c>
      <c r="Q483">
        <v>1066.965659</v>
      </c>
      <c r="R483">
        <v>5</v>
      </c>
      <c r="S483" s="3">
        <v>0.563986561</v>
      </c>
      <c r="T483">
        <v>42</v>
      </c>
      <c r="U483" s="3">
        <v>3.3841610000000001E-3</v>
      </c>
      <c r="V483" s="3" t="str">
        <f t="shared" si="7"/>
        <v/>
      </c>
    </row>
    <row r="484" spans="1:22" x14ac:dyDescent="0.35">
      <c r="A484">
        <v>4</v>
      </c>
      <c r="B484">
        <v>40</v>
      </c>
      <c r="C484">
        <v>500</v>
      </c>
      <c r="D484" s="3">
        <v>0.8</v>
      </c>
      <c r="E484">
        <v>39.421037030000001</v>
      </c>
      <c r="F484">
        <v>2</v>
      </c>
      <c r="G484">
        <v>19400.663260000001</v>
      </c>
      <c r="H484">
        <v>3115.4794700000002</v>
      </c>
      <c r="I484">
        <v>2500</v>
      </c>
      <c r="J484">
        <v>615.47946950000005</v>
      </c>
      <c r="K484" s="3">
        <v>0.80244470400000001</v>
      </c>
      <c r="L484">
        <v>15.61297003</v>
      </c>
      <c r="M484">
        <v>6189.2045719999996</v>
      </c>
      <c r="N484">
        <v>6145.5247749999999</v>
      </c>
      <c r="O484">
        <v>2277.178081</v>
      </c>
      <c r="P484">
        <v>606.80188980000003</v>
      </c>
      <c r="Q484">
        <v>1066.474475</v>
      </c>
      <c r="R484">
        <v>5</v>
      </c>
      <c r="S484" s="3">
        <v>0.56325431000000004</v>
      </c>
      <c r="T484">
        <v>41</v>
      </c>
      <c r="U484" s="3">
        <v>4.3137319999999998E-3</v>
      </c>
      <c r="V484" s="3" t="str">
        <f t="shared" si="7"/>
        <v/>
      </c>
    </row>
    <row r="485" spans="1:22" x14ac:dyDescent="0.35">
      <c r="A485">
        <v>4</v>
      </c>
      <c r="B485">
        <v>40</v>
      </c>
      <c r="C485">
        <v>500</v>
      </c>
      <c r="D485" s="3">
        <v>0.8</v>
      </c>
      <c r="E485">
        <v>39.421037030000001</v>
      </c>
      <c r="F485">
        <v>1</v>
      </c>
      <c r="G485">
        <v>19822.633669999999</v>
      </c>
      <c r="H485">
        <v>3743.6778180000001</v>
      </c>
      <c r="I485">
        <v>3000</v>
      </c>
      <c r="J485">
        <v>743.677818</v>
      </c>
      <c r="K485" s="3">
        <v>0.80135100999999997</v>
      </c>
      <c r="L485">
        <v>18.864998839999998</v>
      </c>
      <c r="M485">
        <v>5814.836969</v>
      </c>
      <c r="N485">
        <v>5904.0526879999998</v>
      </c>
      <c r="O485">
        <v>2590.5642590000002</v>
      </c>
      <c r="P485">
        <v>606.80188980000003</v>
      </c>
      <c r="Q485">
        <v>1162.700051</v>
      </c>
      <c r="R485">
        <v>6</v>
      </c>
      <c r="S485" s="3">
        <v>0.541122726</v>
      </c>
      <c r="T485">
        <v>31</v>
      </c>
      <c r="U485" s="3">
        <v>9.9783719999999992E-3</v>
      </c>
      <c r="V485" s="3" t="str">
        <f t="shared" si="7"/>
        <v/>
      </c>
    </row>
    <row r="486" spans="1:22" x14ac:dyDescent="0.35">
      <c r="A486">
        <v>4</v>
      </c>
      <c r="B486">
        <v>40</v>
      </c>
      <c r="C486">
        <v>500</v>
      </c>
      <c r="D486" s="3">
        <v>0.4</v>
      </c>
      <c r="E486">
        <v>236.52622220000001</v>
      </c>
      <c r="F486">
        <v>3</v>
      </c>
      <c r="G486">
        <v>32297.98173</v>
      </c>
      <c r="H486">
        <v>6676.0843999999997</v>
      </c>
      <c r="I486">
        <v>2000</v>
      </c>
      <c r="J486">
        <v>4676.0843999999997</v>
      </c>
      <c r="K486" s="3">
        <v>0.29957679999999998</v>
      </c>
      <c r="L486">
        <v>19.769835059999998</v>
      </c>
      <c r="M486">
        <v>11001.307269999999</v>
      </c>
      <c r="N486">
        <v>8878.2966539999998</v>
      </c>
      <c r="O486">
        <v>4179.6856980000002</v>
      </c>
      <c r="P486">
        <v>606.80188980000003</v>
      </c>
      <c r="Q486">
        <v>955.80582389999995</v>
      </c>
      <c r="R486">
        <v>4</v>
      </c>
      <c r="S486" s="3">
        <v>0.81372039600000001</v>
      </c>
      <c r="T486">
        <v>62</v>
      </c>
      <c r="U486" s="3">
        <v>6.1867570000000002E-3</v>
      </c>
      <c r="V486" s="3">
        <f t="shared" si="7"/>
        <v>0.28298570661567146</v>
      </c>
    </row>
    <row r="487" spans="1:22" x14ac:dyDescent="0.35">
      <c r="A487">
        <v>4</v>
      </c>
      <c r="B487">
        <v>40</v>
      </c>
      <c r="C487">
        <v>500</v>
      </c>
      <c r="D487" s="3">
        <v>0.6</v>
      </c>
      <c r="E487">
        <v>105.12276540000001</v>
      </c>
      <c r="F487">
        <v>3</v>
      </c>
      <c r="G487">
        <v>29336.87227</v>
      </c>
      <c r="H487">
        <v>4958.683121</v>
      </c>
      <c r="I487">
        <v>2500</v>
      </c>
      <c r="J487">
        <v>2458.683121</v>
      </c>
      <c r="K487" s="3">
        <v>0.504166114</v>
      </c>
      <c r="L487">
        <v>23.388683799999999</v>
      </c>
      <c r="M487">
        <v>9691.4112700000005</v>
      </c>
      <c r="N487">
        <v>8364.9455820000003</v>
      </c>
      <c r="O487">
        <v>4647.7216900000003</v>
      </c>
      <c r="P487">
        <v>606.80188980000003</v>
      </c>
      <c r="Q487">
        <v>1067.3087129999999</v>
      </c>
      <c r="R487">
        <v>5</v>
      </c>
      <c r="S487" s="3">
        <v>0.76667035299999997</v>
      </c>
      <c r="T487">
        <v>55</v>
      </c>
      <c r="U487" s="3">
        <v>8.1729860000000001E-3</v>
      </c>
      <c r="V487" s="3">
        <f t="shared" si="7"/>
        <v>0.29057773888654559</v>
      </c>
    </row>
    <row r="488" spans="1:22" x14ac:dyDescent="0.35">
      <c r="A488">
        <v>4</v>
      </c>
      <c r="B488">
        <v>40</v>
      </c>
      <c r="C488">
        <v>500</v>
      </c>
      <c r="D488" s="3">
        <v>0.8</v>
      </c>
      <c r="E488">
        <v>39.421037030000001</v>
      </c>
      <c r="F488">
        <v>3</v>
      </c>
      <c r="G488">
        <v>27659.248380000001</v>
      </c>
      <c r="H488">
        <v>3424.2880049999999</v>
      </c>
      <c r="I488">
        <v>2500</v>
      </c>
      <c r="J488">
        <v>924.28800490000003</v>
      </c>
      <c r="K488" s="3">
        <v>0.73007877700000001</v>
      </c>
      <c r="L488">
        <v>23.446567479999999</v>
      </c>
      <c r="M488">
        <v>9550.0513300000002</v>
      </c>
      <c r="N488">
        <v>8362.3680810000005</v>
      </c>
      <c r="O488">
        <v>4648.7733079999998</v>
      </c>
      <c r="P488">
        <v>606.80188980000003</v>
      </c>
      <c r="Q488">
        <v>1066.9657689999999</v>
      </c>
      <c r="R488">
        <v>5</v>
      </c>
      <c r="S488" s="3">
        <v>0.76643411800000005</v>
      </c>
      <c r="T488">
        <v>134</v>
      </c>
      <c r="U488" s="3">
        <v>9.5086609999999998E-3</v>
      </c>
      <c r="V488" s="3">
        <f t="shared" si="7"/>
        <v>0.29482602063354896</v>
      </c>
    </row>
    <row r="489" spans="1:22" x14ac:dyDescent="0.35">
      <c r="A489">
        <v>4</v>
      </c>
      <c r="B489">
        <v>70</v>
      </c>
      <c r="C489">
        <v>500</v>
      </c>
      <c r="D489" s="3">
        <v>0.4</v>
      </c>
      <c r="E489">
        <v>235.97045460000001</v>
      </c>
      <c r="F489">
        <v>2</v>
      </c>
      <c r="G489">
        <v>22150.051319999999</v>
      </c>
      <c r="H489">
        <v>4988.2093880000002</v>
      </c>
      <c r="I489">
        <v>2000</v>
      </c>
      <c r="J489">
        <v>2988.2093880000002</v>
      </c>
      <c r="K489" s="3">
        <v>0.40094547800000002</v>
      </c>
      <c r="L489">
        <v>12.66348956</v>
      </c>
      <c r="M489">
        <v>6753.7630950000002</v>
      </c>
      <c r="N489">
        <v>6793.7918120000004</v>
      </c>
      <c r="O489">
        <v>2052.59701</v>
      </c>
      <c r="P489">
        <v>606.80188980000003</v>
      </c>
      <c r="Q489">
        <v>954.8881202</v>
      </c>
      <c r="R489">
        <v>4</v>
      </c>
      <c r="S489" s="3">
        <v>0.46573276299999999</v>
      </c>
      <c r="T489">
        <v>20</v>
      </c>
      <c r="U489" s="3">
        <v>8.0435650000000008E-3</v>
      </c>
      <c r="V489" s="3" t="str">
        <f t="shared" si="7"/>
        <v/>
      </c>
    </row>
    <row r="490" spans="1:22" x14ac:dyDescent="0.35">
      <c r="A490">
        <v>4</v>
      </c>
      <c r="B490">
        <v>70</v>
      </c>
      <c r="C490">
        <v>500</v>
      </c>
      <c r="D490" s="3">
        <v>0.4</v>
      </c>
      <c r="E490">
        <v>235.97045460000001</v>
      </c>
      <c r="F490">
        <v>1</v>
      </c>
      <c r="G490">
        <v>22841.01413</v>
      </c>
      <c r="H490">
        <v>5364.5064979999997</v>
      </c>
      <c r="I490">
        <v>2000</v>
      </c>
      <c r="J490">
        <v>3364.5064980000002</v>
      </c>
      <c r="K490" s="3">
        <v>0.37282087400000002</v>
      </c>
      <c r="L490">
        <v>14.25816848</v>
      </c>
      <c r="M490">
        <v>6870.548538</v>
      </c>
      <c r="N490">
        <v>6920.7720890000001</v>
      </c>
      <c r="O490">
        <v>2122.4589999999998</v>
      </c>
      <c r="P490">
        <v>606.80188980000003</v>
      </c>
      <c r="Q490">
        <v>955.92611639999996</v>
      </c>
      <c r="R490">
        <v>4</v>
      </c>
      <c r="S490" s="3">
        <v>0.47443760400000001</v>
      </c>
      <c r="T490">
        <v>25</v>
      </c>
      <c r="U490" s="3">
        <v>9.7692830000000001E-3</v>
      </c>
      <c r="V490" s="3" t="str">
        <f t="shared" si="7"/>
        <v/>
      </c>
    </row>
    <row r="491" spans="1:22" x14ac:dyDescent="0.35">
      <c r="A491">
        <v>4</v>
      </c>
      <c r="B491">
        <v>70</v>
      </c>
      <c r="C491">
        <v>500</v>
      </c>
      <c r="D491" s="3">
        <v>0.8</v>
      </c>
      <c r="E491">
        <v>39.328409110000003</v>
      </c>
      <c r="F491">
        <v>2</v>
      </c>
      <c r="G491">
        <v>19382.676879999999</v>
      </c>
      <c r="H491">
        <v>3097.643822</v>
      </c>
      <c r="I491">
        <v>2500</v>
      </c>
      <c r="J491">
        <v>597.64382160000002</v>
      </c>
      <c r="K491" s="3">
        <v>0.80706502899999999</v>
      </c>
      <c r="L491">
        <v>15.196236900000001</v>
      </c>
      <c r="M491">
        <v>6130.6127040000001</v>
      </c>
      <c r="N491">
        <v>6190.8522080000002</v>
      </c>
      <c r="O491">
        <v>2287.6821030000001</v>
      </c>
      <c r="P491">
        <v>606.80188980000003</v>
      </c>
      <c r="Q491">
        <v>1069.0841579999999</v>
      </c>
      <c r="R491">
        <v>5</v>
      </c>
      <c r="S491" s="3">
        <v>0.42439962599999997</v>
      </c>
      <c r="T491">
        <v>25</v>
      </c>
      <c r="U491" s="3">
        <v>7.643464E-3</v>
      </c>
      <c r="V491" s="3" t="str">
        <f t="shared" si="7"/>
        <v/>
      </c>
    </row>
    <row r="492" spans="1:22" x14ac:dyDescent="0.35">
      <c r="A492">
        <v>4</v>
      </c>
      <c r="B492">
        <v>70</v>
      </c>
      <c r="C492">
        <v>500</v>
      </c>
      <c r="D492" s="3">
        <v>0.6</v>
      </c>
      <c r="E492">
        <v>104.8757576</v>
      </c>
      <c r="F492">
        <v>2</v>
      </c>
      <c r="G492">
        <v>20423.942129999999</v>
      </c>
      <c r="H492">
        <v>4107.1976260000001</v>
      </c>
      <c r="I492">
        <v>2500</v>
      </c>
      <c r="J492">
        <v>1607.1976259999999</v>
      </c>
      <c r="K492" s="3">
        <v>0.60868753499999995</v>
      </c>
      <c r="L492">
        <v>15.32477727</v>
      </c>
      <c r="M492">
        <v>6143.4578819999997</v>
      </c>
      <c r="N492">
        <v>6206.2500389999996</v>
      </c>
      <c r="O492">
        <v>2290.3351659999998</v>
      </c>
      <c r="P492">
        <v>606.80188980000003</v>
      </c>
      <c r="Q492">
        <v>1069.899525</v>
      </c>
      <c r="R492">
        <v>5</v>
      </c>
      <c r="S492" s="3">
        <v>0.42545518900000001</v>
      </c>
      <c r="T492">
        <v>47</v>
      </c>
      <c r="U492" s="3">
        <v>8.620539E-3</v>
      </c>
      <c r="V492" s="3" t="str">
        <f t="shared" si="7"/>
        <v/>
      </c>
    </row>
    <row r="493" spans="1:22" x14ac:dyDescent="0.35">
      <c r="A493">
        <v>4</v>
      </c>
      <c r="B493">
        <v>70</v>
      </c>
      <c r="C493">
        <v>500</v>
      </c>
      <c r="D493" s="3">
        <v>0.6</v>
      </c>
      <c r="E493">
        <v>104.8757576</v>
      </c>
      <c r="F493">
        <v>1</v>
      </c>
      <c r="G493">
        <v>20792.00216</v>
      </c>
      <c r="H493">
        <v>4295.4204760000002</v>
      </c>
      <c r="I493">
        <v>2500</v>
      </c>
      <c r="J493">
        <v>1795.420476</v>
      </c>
      <c r="K493" s="3">
        <v>0.58201519800000001</v>
      </c>
      <c r="L493">
        <v>17.11949946</v>
      </c>
      <c r="M493">
        <v>6185.3137489999999</v>
      </c>
      <c r="N493">
        <v>6263.0434219999997</v>
      </c>
      <c r="O493">
        <v>2372.3385739999999</v>
      </c>
      <c r="P493">
        <v>606.80188980000003</v>
      </c>
      <c r="Q493">
        <v>1069.0840519999999</v>
      </c>
      <c r="R493">
        <v>5</v>
      </c>
      <c r="S493" s="3">
        <v>0.42934852899999998</v>
      </c>
      <c r="T493">
        <v>44</v>
      </c>
      <c r="U493" s="3">
        <v>6.0574449999999998E-3</v>
      </c>
      <c r="V493" s="3" t="str">
        <f t="shared" si="7"/>
        <v/>
      </c>
    </row>
    <row r="494" spans="1:22" x14ac:dyDescent="0.35">
      <c r="A494">
        <v>4</v>
      </c>
      <c r="B494">
        <v>70</v>
      </c>
      <c r="C494">
        <v>500</v>
      </c>
      <c r="D494" s="3">
        <v>0.8</v>
      </c>
      <c r="E494">
        <v>39.328409110000003</v>
      </c>
      <c r="F494">
        <v>1</v>
      </c>
      <c r="G494">
        <v>19808.67052</v>
      </c>
      <c r="H494">
        <v>3742.0575899999999</v>
      </c>
      <c r="I494">
        <v>3000</v>
      </c>
      <c r="J494">
        <v>742.05759030000002</v>
      </c>
      <c r="K494" s="3">
        <v>0.80169797700000001</v>
      </c>
      <c r="L494">
        <v>18.86823309</v>
      </c>
      <c r="M494">
        <v>5808.8069759999998</v>
      </c>
      <c r="N494">
        <v>5900.810751</v>
      </c>
      <c r="O494">
        <v>2589.8188660000001</v>
      </c>
      <c r="P494">
        <v>606.80188980000003</v>
      </c>
      <c r="Q494">
        <v>1160.3744429999999</v>
      </c>
      <c r="R494">
        <v>6</v>
      </c>
      <c r="S494" s="3">
        <v>0.40451650099999997</v>
      </c>
      <c r="T494">
        <v>35</v>
      </c>
      <c r="U494" s="3">
        <v>9.9417280000000004E-3</v>
      </c>
      <c r="V494" s="3" t="str">
        <f t="shared" si="7"/>
        <v/>
      </c>
    </row>
    <row r="495" spans="1:22" x14ac:dyDescent="0.35">
      <c r="A495">
        <v>4</v>
      </c>
      <c r="B495">
        <v>70</v>
      </c>
      <c r="C495">
        <v>500</v>
      </c>
      <c r="D495" s="3">
        <v>0.4</v>
      </c>
      <c r="E495">
        <v>235.97045460000001</v>
      </c>
      <c r="F495">
        <v>3</v>
      </c>
      <c r="G495">
        <v>31734.389289999999</v>
      </c>
      <c r="H495">
        <v>6454.2668940000003</v>
      </c>
      <c r="I495">
        <v>2000</v>
      </c>
      <c r="J495">
        <v>4454.2668940000003</v>
      </c>
      <c r="K495" s="3">
        <v>0.30987252799999998</v>
      </c>
      <c r="L495">
        <v>18.87637544</v>
      </c>
      <c r="M495">
        <v>9841.2094080000006</v>
      </c>
      <c r="N495">
        <v>9700.7709419999992</v>
      </c>
      <c r="O495">
        <v>4177.0954099999999</v>
      </c>
      <c r="P495">
        <v>606.80188980000003</v>
      </c>
      <c r="Q495">
        <v>954.24474110000006</v>
      </c>
      <c r="R495">
        <v>4</v>
      </c>
      <c r="S495" s="3">
        <v>0.66501402700000001</v>
      </c>
      <c r="T495">
        <v>97</v>
      </c>
      <c r="U495" s="3">
        <v>1.8581660000000001E-3</v>
      </c>
      <c r="V495" s="3">
        <f t="shared" si="7"/>
        <v>0.29465130526265404</v>
      </c>
    </row>
    <row r="496" spans="1:22" x14ac:dyDescent="0.35">
      <c r="A496">
        <v>4</v>
      </c>
      <c r="B496">
        <v>70</v>
      </c>
      <c r="C496">
        <v>500</v>
      </c>
      <c r="D496" s="3">
        <v>0.6</v>
      </c>
      <c r="E496">
        <v>104.8757576</v>
      </c>
      <c r="F496">
        <v>3</v>
      </c>
      <c r="G496">
        <v>29016.2588</v>
      </c>
      <c r="H496">
        <v>4934.2558520000002</v>
      </c>
      <c r="I496">
        <v>2500</v>
      </c>
      <c r="J496">
        <v>2434.2558519999998</v>
      </c>
      <c r="K496" s="3">
        <v>0.50666201200000005</v>
      </c>
      <c r="L496">
        <v>23.21085356</v>
      </c>
      <c r="M496">
        <v>8870.9802579999996</v>
      </c>
      <c r="N496">
        <v>8879.4755229999992</v>
      </c>
      <c r="O496">
        <v>4655.4411909999999</v>
      </c>
      <c r="P496">
        <v>606.80188980000003</v>
      </c>
      <c r="Q496">
        <v>1069.3040860000001</v>
      </c>
      <c r="R496">
        <v>5</v>
      </c>
      <c r="S496" s="3">
        <v>0.60871200999999997</v>
      </c>
      <c r="T496">
        <v>39</v>
      </c>
      <c r="U496" s="3">
        <v>6.9361850000000001E-3</v>
      </c>
      <c r="V496" s="3">
        <f t="shared" si="7"/>
        <v>0.29599432210412668</v>
      </c>
    </row>
    <row r="497" spans="1:22" x14ac:dyDescent="0.35">
      <c r="A497">
        <v>4</v>
      </c>
      <c r="B497">
        <v>70</v>
      </c>
      <c r="C497">
        <v>500</v>
      </c>
      <c r="D497" s="3">
        <v>0.8</v>
      </c>
      <c r="E497">
        <v>39.328409110000003</v>
      </c>
      <c r="F497">
        <v>3</v>
      </c>
      <c r="G497">
        <v>27566.594120000002</v>
      </c>
      <c r="H497">
        <v>3981.137158</v>
      </c>
      <c r="I497">
        <v>3000</v>
      </c>
      <c r="J497">
        <v>981.13715779999995</v>
      </c>
      <c r="K497" s="3">
        <v>0.75355353999999997</v>
      </c>
      <c r="L497">
        <v>24.947288230000002</v>
      </c>
      <c r="M497">
        <v>8345.340279</v>
      </c>
      <c r="N497">
        <v>8391.021471</v>
      </c>
      <c r="O497">
        <v>5079.9140930000003</v>
      </c>
      <c r="P497">
        <v>606.80188980000003</v>
      </c>
      <c r="Q497">
        <v>1162.379226</v>
      </c>
      <c r="R497">
        <v>6</v>
      </c>
      <c r="S497" s="3">
        <v>0.57522716699999998</v>
      </c>
      <c r="T497">
        <v>70</v>
      </c>
      <c r="U497" s="3">
        <v>9.8696059999999995E-3</v>
      </c>
      <c r="V497" s="3">
        <f t="shared" si="7"/>
        <v>0.29661530034560635</v>
      </c>
    </row>
    <row r="498" spans="1:22" x14ac:dyDescent="0.35">
      <c r="A498">
        <v>4</v>
      </c>
      <c r="B498">
        <v>100</v>
      </c>
      <c r="C498">
        <v>500</v>
      </c>
      <c r="D498" s="80">
        <v>0.4</v>
      </c>
      <c r="E498">
        <v>236.2587341</v>
      </c>
      <c r="F498">
        <v>2</v>
      </c>
      <c r="G498">
        <v>22094.487590000001</v>
      </c>
      <c r="H498">
        <v>5102.1369999999997</v>
      </c>
      <c r="I498">
        <v>2000</v>
      </c>
      <c r="J498">
        <v>3102.1370000000002</v>
      </c>
      <c r="K498" s="80">
        <v>0.39199261000000002</v>
      </c>
      <c r="L498">
        <v>13.1302532</v>
      </c>
      <c r="M498">
        <v>6667.4365600000001</v>
      </c>
      <c r="N498">
        <v>6710.627555</v>
      </c>
      <c r="O498">
        <v>2052.5967049999999</v>
      </c>
      <c r="P498">
        <v>606.80188980000003</v>
      </c>
      <c r="Q498">
        <v>954.88788109999996</v>
      </c>
      <c r="R498">
        <v>4</v>
      </c>
      <c r="S498" s="80">
        <v>0.25407513599999998</v>
      </c>
      <c r="T498">
        <v>27</v>
      </c>
      <c r="U498" s="80">
        <v>2.5916310000000001E-3</v>
      </c>
      <c r="V498" s="80" t="str">
        <f t="shared" si="7"/>
        <v/>
      </c>
    </row>
    <row r="499" spans="1:22" x14ac:dyDescent="0.35">
      <c r="A499">
        <v>4</v>
      </c>
      <c r="B499">
        <v>100</v>
      </c>
      <c r="C499">
        <v>500</v>
      </c>
      <c r="D499" s="80">
        <v>0.4</v>
      </c>
      <c r="E499">
        <v>236.2587341</v>
      </c>
      <c r="F499">
        <v>1</v>
      </c>
      <c r="G499">
        <v>22752.62515</v>
      </c>
      <c r="H499">
        <v>5150.5238929999996</v>
      </c>
      <c r="I499">
        <v>2000</v>
      </c>
      <c r="J499">
        <v>3150.523893</v>
      </c>
      <c r="K499" s="80">
        <v>0.38831001300000001</v>
      </c>
      <c r="L499">
        <v>13.335057880000001</v>
      </c>
      <c r="M499">
        <v>6936.8344189999998</v>
      </c>
      <c r="N499">
        <v>6979.15398</v>
      </c>
      <c r="O499">
        <v>2124.0976249999999</v>
      </c>
      <c r="P499">
        <v>606.80188980000003</v>
      </c>
      <c r="Q499">
        <v>955.21334720000004</v>
      </c>
      <c r="R499">
        <v>4</v>
      </c>
      <c r="S499" s="80">
        <v>0.26424197700000002</v>
      </c>
      <c r="T499">
        <v>8</v>
      </c>
      <c r="U499" s="80">
        <v>4.2290009999999996E-3</v>
      </c>
      <c r="V499" s="80" t="str">
        <f t="shared" si="7"/>
        <v/>
      </c>
    </row>
    <row r="500" spans="1:22" x14ac:dyDescent="0.35">
      <c r="A500">
        <v>4</v>
      </c>
      <c r="B500">
        <v>100</v>
      </c>
      <c r="C500">
        <v>500</v>
      </c>
      <c r="D500" s="80">
        <v>0.6</v>
      </c>
      <c r="E500">
        <v>105.0038818</v>
      </c>
      <c r="F500">
        <v>2</v>
      </c>
      <c r="G500">
        <v>20472.65408</v>
      </c>
      <c r="H500">
        <v>3458.7091059999998</v>
      </c>
      <c r="I500">
        <v>2000</v>
      </c>
      <c r="J500">
        <v>1458.709106</v>
      </c>
      <c r="K500" s="80">
        <v>0.57825042199999999</v>
      </c>
      <c r="L500">
        <v>13.8919541</v>
      </c>
      <c r="M500">
        <v>6671.8809650000003</v>
      </c>
      <c r="N500">
        <v>6725.3521609999998</v>
      </c>
      <c r="O500">
        <v>2053.3490299999999</v>
      </c>
      <c r="P500">
        <v>606.80188980000003</v>
      </c>
      <c r="Q500">
        <v>956.56092660000002</v>
      </c>
      <c r="R500">
        <v>4</v>
      </c>
      <c r="S500" s="80">
        <v>0.254632633</v>
      </c>
      <c r="T500">
        <v>44</v>
      </c>
      <c r="U500" s="80">
        <v>7.7963590000000001E-3</v>
      </c>
      <c r="V500" s="80" t="str">
        <f t="shared" si="7"/>
        <v/>
      </c>
    </row>
    <row r="501" spans="1:22" x14ac:dyDescent="0.35">
      <c r="A501">
        <v>4</v>
      </c>
      <c r="B501">
        <v>100</v>
      </c>
      <c r="C501">
        <v>500</v>
      </c>
      <c r="D501" s="80">
        <v>0.8</v>
      </c>
      <c r="E501">
        <v>39.376455679999999</v>
      </c>
      <c r="F501">
        <v>2</v>
      </c>
      <c r="G501">
        <v>19356.936099999999</v>
      </c>
      <c r="H501">
        <v>3114.1235230000002</v>
      </c>
      <c r="I501">
        <v>2500</v>
      </c>
      <c r="J501">
        <v>614.12352350000003</v>
      </c>
      <c r="K501" s="80">
        <v>0.80279410299999998</v>
      </c>
      <c r="L501">
        <v>15.596211309999999</v>
      </c>
      <c r="M501">
        <v>6106.9546309999996</v>
      </c>
      <c r="N501">
        <v>6172.2893940000004</v>
      </c>
      <c r="O501">
        <v>2287.682237</v>
      </c>
      <c r="P501">
        <v>606.80188980000003</v>
      </c>
      <c r="Q501">
        <v>1069.084423</v>
      </c>
      <c r="R501">
        <v>5</v>
      </c>
      <c r="S501" s="80">
        <v>0.23369278800000001</v>
      </c>
      <c r="T501">
        <v>35</v>
      </c>
      <c r="U501" s="80">
        <v>2.9699879999999998E-3</v>
      </c>
      <c r="V501" s="80" t="str">
        <f t="shared" si="7"/>
        <v/>
      </c>
    </row>
    <row r="502" spans="1:22" x14ac:dyDescent="0.35">
      <c r="A502">
        <v>4</v>
      </c>
      <c r="B502">
        <v>100</v>
      </c>
      <c r="C502">
        <v>500</v>
      </c>
      <c r="D502" s="80">
        <v>0.6</v>
      </c>
      <c r="E502">
        <v>105.0038818</v>
      </c>
      <c r="F502">
        <v>1</v>
      </c>
      <c r="G502">
        <v>20959.259679999999</v>
      </c>
      <c r="H502">
        <v>4241.7555480000001</v>
      </c>
      <c r="I502">
        <v>2500</v>
      </c>
      <c r="J502">
        <v>1741.7555480000001</v>
      </c>
      <c r="K502" s="80">
        <v>0.58937861300000005</v>
      </c>
      <c r="L502">
        <v>16.58753484</v>
      </c>
      <c r="M502">
        <v>6304.5322649999998</v>
      </c>
      <c r="N502">
        <v>6377.5040909999998</v>
      </c>
      <c r="O502">
        <v>2362.870582</v>
      </c>
      <c r="P502">
        <v>606.80188980000003</v>
      </c>
      <c r="Q502">
        <v>1065.79531</v>
      </c>
      <c r="R502">
        <v>5</v>
      </c>
      <c r="S502" s="80">
        <v>0.241462546</v>
      </c>
      <c r="T502">
        <v>41</v>
      </c>
      <c r="U502" s="80">
        <v>9.7889710000000005E-3</v>
      </c>
      <c r="V502" s="80" t="str">
        <f t="shared" si="7"/>
        <v/>
      </c>
    </row>
    <row r="503" spans="1:22" x14ac:dyDescent="0.35">
      <c r="A503">
        <v>4</v>
      </c>
      <c r="B503">
        <v>100</v>
      </c>
      <c r="C503">
        <v>500</v>
      </c>
      <c r="D503" s="80">
        <v>0.8</v>
      </c>
      <c r="E503">
        <v>39.376455679999999</v>
      </c>
      <c r="F503">
        <v>1</v>
      </c>
      <c r="G503">
        <v>19670.687089999999</v>
      </c>
      <c r="H503">
        <v>3174.1052119999999</v>
      </c>
      <c r="I503">
        <v>2500</v>
      </c>
      <c r="J503">
        <v>674.1052115</v>
      </c>
      <c r="K503" s="80">
        <v>0.78762354499999998</v>
      </c>
      <c r="L503">
        <v>17.11949946</v>
      </c>
      <c r="M503">
        <v>6185.3137489999999</v>
      </c>
      <c r="N503">
        <v>6263.0434219999997</v>
      </c>
      <c r="O503">
        <v>2372.3386399999999</v>
      </c>
      <c r="P503">
        <v>606.80188980000003</v>
      </c>
      <c r="Q503">
        <v>1069.0841809999999</v>
      </c>
      <c r="R503">
        <v>5</v>
      </c>
      <c r="S503" s="80">
        <v>0.23712888200000001</v>
      </c>
      <c r="T503">
        <v>32</v>
      </c>
      <c r="U503" s="80">
        <v>2.635339E-3</v>
      </c>
      <c r="V503" s="80" t="str">
        <f t="shared" si="7"/>
        <v/>
      </c>
    </row>
    <row r="504" spans="1:22" x14ac:dyDescent="0.35">
      <c r="A504">
        <v>4</v>
      </c>
      <c r="B504">
        <v>100</v>
      </c>
      <c r="C504">
        <v>500</v>
      </c>
      <c r="D504" s="80">
        <v>0.4</v>
      </c>
      <c r="E504">
        <v>236.2587341</v>
      </c>
      <c r="F504">
        <v>3</v>
      </c>
      <c r="G504">
        <v>31814.3881</v>
      </c>
      <c r="H504">
        <v>6600.8044159999999</v>
      </c>
      <c r="I504">
        <v>2000</v>
      </c>
      <c r="J504">
        <v>4600.8044159999999</v>
      </c>
      <c r="K504" s="80">
        <v>0.30299337399999998</v>
      </c>
      <c r="L504">
        <v>19.47358448</v>
      </c>
      <c r="M504">
        <v>9708.6806529999994</v>
      </c>
      <c r="N504">
        <v>9773.8032760000006</v>
      </c>
      <c r="O504">
        <v>4169.637592</v>
      </c>
      <c r="P504">
        <v>606.80188980000003</v>
      </c>
      <c r="Q504">
        <v>954.66027010000005</v>
      </c>
      <c r="R504">
        <v>4</v>
      </c>
      <c r="S504" s="80">
        <v>0.370051888</v>
      </c>
      <c r="T504">
        <v>213</v>
      </c>
      <c r="U504" s="80">
        <v>9.3627659999999998E-3</v>
      </c>
      <c r="V504" s="80">
        <f t="shared" si="7"/>
        <v>0.29060342670345107</v>
      </c>
    </row>
    <row r="505" spans="1:22" x14ac:dyDescent="0.35">
      <c r="A505">
        <v>4</v>
      </c>
      <c r="B505">
        <v>100</v>
      </c>
      <c r="C505">
        <v>500</v>
      </c>
      <c r="D505" s="80">
        <v>0.6</v>
      </c>
      <c r="E505">
        <v>105.0038818</v>
      </c>
      <c r="F505">
        <v>3</v>
      </c>
      <c r="G505">
        <v>28968.103650000001</v>
      </c>
      <c r="H505">
        <v>4936.9913280000001</v>
      </c>
      <c r="I505">
        <v>2500</v>
      </c>
      <c r="J505">
        <v>2436.9913280000001</v>
      </c>
      <c r="K505" s="80">
        <v>0.50638128199999999</v>
      </c>
      <c r="L505">
        <v>23.2085832</v>
      </c>
      <c r="M505">
        <v>8797.1889210000008</v>
      </c>
      <c r="N505">
        <v>8898.0168410000006</v>
      </c>
      <c r="O505">
        <v>4660.0205740000001</v>
      </c>
      <c r="P505">
        <v>606.80188980000003</v>
      </c>
      <c r="Q505">
        <v>1069.0840940000001</v>
      </c>
      <c r="R505">
        <v>5</v>
      </c>
      <c r="S505" s="80">
        <v>0.33689320699999997</v>
      </c>
      <c r="T505">
        <v>31</v>
      </c>
      <c r="U505" s="80">
        <v>4.0908000000000003E-3</v>
      </c>
      <c r="V505" s="80">
        <f t="shared" si="7"/>
        <v>0.30082631910749558</v>
      </c>
    </row>
    <row r="506" spans="1:22" x14ac:dyDescent="0.35">
      <c r="A506">
        <v>4</v>
      </c>
      <c r="B506">
        <v>100</v>
      </c>
      <c r="C506">
        <v>500</v>
      </c>
      <c r="D506" s="80">
        <v>0.8</v>
      </c>
      <c r="E506">
        <v>39.376455679999999</v>
      </c>
      <c r="F506">
        <v>3</v>
      </c>
      <c r="G506">
        <v>27474.839769999999</v>
      </c>
      <c r="H506">
        <v>3420.791616</v>
      </c>
      <c r="I506">
        <v>2500</v>
      </c>
      <c r="J506">
        <v>920.79161610000006</v>
      </c>
      <c r="K506" s="80">
        <v>0.73082499000000001</v>
      </c>
      <c r="L506">
        <v>23.384319390000002</v>
      </c>
      <c r="M506">
        <v>8806.4163900000003</v>
      </c>
      <c r="N506">
        <v>8908.9732700000004</v>
      </c>
      <c r="O506">
        <v>4662.4631900000004</v>
      </c>
      <c r="P506">
        <v>606.80188980000003</v>
      </c>
      <c r="Q506">
        <v>1069.393415</v>
      </c>
      <c r="R506">
        <v>5</v>
      </c>
      <c r="S506" s="80">
        <v>0.33730803500000001</v>
      </c>
      <c r="T506">
        <v>83</v>
      </c>
      <c r="U506" s="80">
        <v>8.3885479999999991E-3</v>
      </c>
      <c r="V506" s="80">
        <f t="shared" si="7"/>
        <v>0.2960155519529602</v>
      </c>
    </row>
    <row r="507" spans="1:22" x14ac:dyDescent="0.35">
      <c r="A507">
        <v>4</v>
      </c>
      <c r="B507">
        <v>10</v>
      </c>
      <c r="C507">
        <v>1000</v>
      </c>
      <c r="D507" s="3">
        <v>0.4</v>
      </c>
      <c r="E507">
        <v>400.5247766</v>
      </c>
      <c r="F507">
        <v>2</v>
      </c>
      <c r="G507">
        <v>27263.489730000001</v>
      </c>
      <c r="H507">
        <v>8845.8653040000008</v>
      </c>
      <c r="I507">
        <v>4000</v>
      </c>
      <c r="J507">
        <v>4845.8653039999999</v>
      </c>
      <c r="K507" s="3">
        <v>0.45218866200000002</v>
      </c>
      <c r="L507">
        <v>12.09879035</v>
      </c>
      <c r="M507">
        <v>8896.7246209999994</v>
      </c>
      <c r="N507">
        <v>5904.3908959999999</v>
      </c>
      <c r="O507">
        <v>2052.1935979999998</v>
      </c>
      <c r="P507">
        <v>606.80188980000003</v>
      </c>
      <c r="Q507">
        <v>957.51341669999999</v>
      </c>
      <c r="R507">
        <v>4</v>
      </c>
      <c r="S507" s="3">
        <v>0.895936603</v>
      </c>
      <c r="T507">
        <v>31</v>
      </c>
      <c r="U507" s="3">
        <v>2.6143529999999998E-3</v>
      </c>
      <c r="V507" s="3" t="str">
        <f t="shared" si="7"/>
        <v/>
      </c>
    </row>
    <row r="508" spans="1:22" x14ac:dyDescent="0.35">
      <c r="A508">
        <v>4</v>
      </c>
      <c r="B508">
        <v>10</v>
      </c>
      <c r="C508">
        <v>1000</v>
      </c>
      <c r="D508" s="3">
        <v>0.4</v>
      </c>
      <c r="E508">
        <v>400.5247766</v>
      </c>
      <c r="F508">
        <v>1</v>
      </c>
      <c r="G508">
        <v>27994.1145</v>
      </c>
      <c r="H508">
        <v>9077.2713490000006</v>
      </c>
      <c r="I508">
        <v>4000</v>
      </c>
      <c r="J508">
        <v>5077.2713489999996</v>
      </c>
      <c r="K508" s="3">
        <v>0.44066105799999999</v>
      </c>
      <c r="L508">
        <v>12.67654748</v>
      </c>
      <c r="M508">
        <v>9290.0993060000001</v>
      </c>
      <c r="N508">
        <v>5941.440509</v>
      </c>
      <c r="O508">
        <v>2122.916397</v>
      </c>
      <c r="P508">
        <v>606.80188980000003</v>
      </c>
      <c r="Q508">
        <v>955.5850524</v>
      </c>
      <c r="R508">
        <v>4</v>
      </c>
      <c r="S508" s="3">
        <v>0.90155853799999996</v>
      </c>
      <c r="T508">
        <v>18</v>
      </c>
      <c r="U508" s="3">
        <v>9.8821799999999991E-4</v>
      </c>
      <c r="V508" s="3" t="str">
        <f t="shared" si="7"/>
        <v/>
      </c>
    </row>
    <row r="509" spans="1:22" x14ac:dyDescent="0.35">
      <c r="A509">
        <v>4</v>
      </c>
      <c r="B509">
        <v>10</v>
      </c>
      <c r="C509">
        <v>1000</v>
      </c>
      <c r="D509" s="3">
        <v>0.6</v>
      </c>
      <c r="E509">
        <v>178.01101180000001</v>
      </c>
      <c r="F509">
        <v>2</v>
      </c>
      <c r="G509">
        <v>24373.516230000001</v>
      </c>
      <c r="H509">
        <v>6585.4664739999998</v>
      </c>
      <c r="I509">
        <v>4000</v>
      </c>
      <c r="J509">
        <v>2585.4664739999998</v>
      </c>
      <c r="K509" s="3">
        <v>0.60739812699999995</v>
      </c>
      <c r="L509">
        <v>14.52419403</v>
      </c>
      <c r="M509">
        <v>8537.1672149999995</v>
      </c>
      <c r="N509">
        <v>5634.1647489999996</v>
      </c>
      <c r="O509">
        <v>2053.0271039999998</v>
      </c>
      <c r="P509">
        <v>606.80188980000003</v>
      </c>
      <c r="Q509">
        <v>956.88879350000002</v>
      </c>
      <c r="R509">
        <v>4</v>
      </c>
      <c r="S509" s="3">
        <v>0.85493228899999996</v>
      </c>
      <c r="T509">
        <v>15</v>
      </c>
      <c r="U509" s="3">
        <v>9.2858460000000004E-3</v>
      </c>
      <c r="V509" s="3" t="str">
        <f t="shared" si="7"/>
        <v/>
      </c>
    </row>
    <row r="510" spans="1:22" x14ac:dyDescent="0.35">
      <c r="A510">
        <v>4</v>
      </c>
      <c r="B510">
        <v>10</v>
      </c>
      <c r="C510">
        <v>1000</v>
      </c>
      <c r="D510" s="3">
        <v>0.8</v>
      </c>
      <c r="E510">
        <v>66.75412944</v>
      </c>
      <c r="F510">
        <v>2</v>
      </c>
      <c r="G510">
        <v>22659.012360000001</v>
      </c>
      <c r="H510">
        <v>5017.0748320000002</v>
      </c>
      <c r="I510">
        <v>4000</v>
      </c>
      <c r="J510">
        <v>1017.074832</v>
      </c>
      <c r="K510" s="3">
        <v>0.79727732500000004</v>
      </c>
      <c r="L510">
        <v>15.23613357</v>
      </c>
      <c r="M510">
        <v>8487.9133060000004</v>
      </c>
      <c r="N510">
        <v>5537.3061379999999</v>
      </c>
      <c r="O510">
        <v>2053.027212</v>
      </c>
      <c r="P510">
        <v>606.80188980000003</v>
      </c>
      <c r="Q510">
        <v>956.88898259999996</v>
      </c>
      <c r="R510">
        <v>4</v>
      </c>
      <c r="S510" s="3">
        <v>0.84023489299999998</v>
      </c>
      <c r="T510">
        <v>15</v>
      </c>
      <c r="U510" s="3">
        <v>9.3097949999999992E-3</v>
      </c>
      <c r="V510" s="3" t="str">
        <f t="shared" si="7"/>
        <v/>
      </c>
    </row>
    <row r="511" spans="1:22" x14ac:dyDescent="0.35">
      <c r="A511">
        <v>4</v>
      </c>
      <c r="B511">
        <v>10</v>
      </c>
      <c r="C511">
        <v>1000</v>
      </c>
      <c r="D511" s="3">
        <v>0.6</v>
      </c>
      <c r="E511">
        <v>178.01101180000001</v>
      </c>
      <c r="F511">
        <v>1</v>
      </c>
      <c r="G511">
        <v>24777.452939999999</v>
      </c>
      <c r="H511">
        <v>6727.413348</v>
      </c>
      <c r="I511">
        <v>4000</v>
      </c>
      <c r="J511">
        <v>2727.413348</v>
      </c>
      <c r="K511" s="3">
        <v>0.59458216600000002</v>
      </c>
      <c r="L511">
        <v>15.321599040000001</v>
      </c>
      <c r="M511">
        <v>8724.3875090000001</v>
      </c>
      <c r="N511">
        <v>5641.0218990000003</v>
      </c>
      <c r="O511">
        <v>2122.7830709999998</v>
      </c>
      <c r="P511">
        <v>606.80188980000003</v>
      </c>
      <c r="Q511">
        <v>955.04522150000003</v>
      </c>
      <c r="R511">
        <v>4</v>
      </c>
      <c r="S511" s="3">
        <v>0.85597279800000003</v>
      </c>
      <c r="T511">
        <v>26</v>
      </c>
      <c r="U511" s="3">
        <v>9.5514299999999996E-3</v>
      </c>
      <c r="V511" s="3" t="str">
        <f t="shared" si="7"/>
        <v/>
      </c>
    </row>
    <row r="512" spans="1:22" x14ac:dyDescent="0.35">
      <c r="A512">
        <v>4</v>
      </c>
      <c r="B512">
        <v>10</v>
      </c>
      <c r="C512">
        <v>1000</v>
      </c>
      <c r="D512" s="3">
        <v>0.8</v>
      </c>
      <c r="E512">
        <v>66.75412944</v>
      </c>
      <c r="F512">
        <v>1</v>
      </c>
      <c r="G512">
        <v>23086.120159999999</v>
      </c>
      <c r="H512">
        <v>5065.4171290000004</v>
      </c>
      <c r="I512">
        <v>4000</v>
      </c>
      <c r="J512">
        <v>1065.4171289999999</v>
      </c>
      <c r="K512" s="3">
        <v>0.78966843200000003</v>
      </c>
      <c r="L512">
        <v>15.96031793</v>
      </c>
      <c r="M512">
        <v>8689.5809520000003</v>
      </c>
      <c r="N512">
        <v>5644.5337360000003</v>
      </c>
      <c r="O512">
        <v>2123.7084920000002</v>
      </c>
      <c r="P512">
        <v>606.80188980000003</v>
      </c>
      <c r="Q512">
        <v>956.07796069999995</v>
      </c>
      <c r="R512">
        <v>4</v>
      </c>
      <c r="S512" s="3">
        <v>0.85650568699999996</v>
      </c>
      <c r="T512">
        <v>13</v>
      </c>
      <c r="U512" s="3">
        <v>8.0160449999999994E-3</v>
      </c>
      <c r="V512" s="3" t="str">
        <f t="shared" si="7"/>
        <v/>
      </c>
    </row>
    <row r="513" spans="1:22" x14ac:dyDescent="0.35">
      <c r="A513">
        <v>4</v>
      </c>
      <c r="B513">
        <v>10</v>
      </c>
      <c r="C513">
        <v>1000</v>
      </c>
      <c r="D513" s="3">
        <v>0.4</v>
      </c>
      <c r="E513">
        <v>400.5247766</v>
      </c>
      <c r="F513">
        <v>3</v>
      </c>
      <c r="G513">
        <v>42743.617209999997</v>
      </c>
      <c r="H513">
        <v>13712.43267</v>
      </c>
      <c r="I513">
        <v>5000</v>
      </c>
      <c r="J513">
        <v>8712.4326739999997</v>
      </c>
      <c r="K513" s="3">
        <v>0.36463260199999997</v>
      </c>
      <c r="L513">
        <v>21.752543620000001</v>
      </c>
      <c r="M513">
        <v>16327.77295</v>
      </c>
      <c r="N513">
        <v>6380.2912580000002</v>
      </c>
      <c r="O513">
        <v>4652.5899490000002</v>
      </c>
      <c r="P513">
        <v>606.80188980000003</v>
      </c>
      <c r="Q513">
        <v>1063.7284890000001</v>
      </c>
      <c r="R513">
        <v>5</v>
      </c>
      <c r="S513" s="3">
        <v>0.968150073</v>
      </c>
      <c r="T513">
        <v>68</v>
      </c>
      <c r="U513" s="3">
        <v>5.7463699999999998E-3</v>
      </c>
      <c r="V513" s="3">
        <f t="shared" si="7"/>
        <v>0.2264663333559078</v>
      </c>
    </row>
    <row r="514" spans="1:22" x14ac:dyDescent="0.35">
      <c r="A514">
        <v>4</v>
      </c>
      <c r="B514">
        <v>10</v>
      </c>
      <c r="C514">
        <v>1000</v>
      </c>
      <c r="D514" s="3">
        <v>0.6</v>
      </c>
      <c r="E514">
        <v>178.01101180000001</v>
      </c>
      <c r="F514">
        <v>3</v>
      </c>
      <c r="G514">
        <v>36516.024129999998</v>
      </c>
      <c r="H514">
        <v>10141.959650000001</v>
      </c>
      <c r="I514">
        <v>5000</v>
      </c>
      <c r="J514">
        <v>5141.9596469999997</v>
      </c>
      <c r="K514" s="3">
        <v>0.49300136999999999</v>
      </c>
      <c r="L514">
        <v>28.885626760000001</v>
      </c>
      <c r="M514">
        <v>14105.691860000001</v>
      </c>
      <c r="N514">
        <v>5934.2376270000004</v>
      </c>
      <c r="O514">
        <v>4658.0308859999996</v>
      </c>
      <c r="P514">
        <v>606.80188980000003</v>
      </c>
      <c r="Q514">
        <v>1069.302226</v>
      </c>
      <c r="R514">
        <v>5</v>
      </c>
      <c r="S514" s="3">
        <v>0.90046556799999999</v>
      </c>
      <c r="T514">
        <v>11</v>
      </c>
      <c r="U514" s="3">
        <v>9.4574910000000002E-3</v>
      </c>
      <c r="V514" s="3">
        <f t="shared" si="7"/>
        <v>0.25706400612974933</v>
      </c>
    </row>
    <row r="515" spans="1:22" x14ac:dyDescent="0.35">
      <c r="A515">
        <v>4</v>
      </c>
      <c r="B515">
        <v>10</v>
      </c>
      <c r="C515">
        <v>1000</v>
      </c>
      <c r="D515" s="3">
        <v>0.8</v>
      </c>
      <c r="E515">
        <v>66.75412944</v>
      </c>
      <c r="F515">
        <v>3</v>
      </c>
      <c r="G515">
        <v>33266.01986</v>
      </c>
      <c r="H515">
        <v>6928.235377</v>
      </c>
      <c r="I515">
        <v>5000.0004779999999</v>
      </c>
      <c r="J515">
        <v>1928.234899</v>
      </c>
      <c r="K515" s="3">
        <v>0.721684557</v>
      </c>
      <c r="L515">
        <v>28.885627230000001</v>
      </c>
      <c r="M515">
        <v>14067.63961</v>
      </c>
      <c r="N515">
        <v>5934.2375940000002</v>
      </c>
      <c r="O515">
        <v>4660.0209679999998</v>
      </c>
      <c r="P515">
        <v>606.80188989999999</v>
      </c>
      <c r="Q515">
        <v>1069.0844199999999</v>
      </c>
      <c r="R515">
        <v>5</v>
      </c>
      <c r="S515" s="3">
        <v>0.90046556799999999</v>
      </c>
      <c r="T515">
        <v>43</v>
      </c>
      <c r="U515" s="3">
        <v>8.195127E-3</v>
      </c>
      <c r="V515" s="3">
        <f t="shared" ref="V515:V578" si="8">IF($F515&lt;&gt;3,"",(
SUMIFS($G:$G,$A:$A,$A515,$B:$B,$B515,$C:$C,$C515,$D:$D,$D515,$E:$E,$E515,$F:$F,1)
+
SUMIFS($G:$G,$A:$A,$A515,$B:$B,$B515,$C:$C,$C515,$D:$D,$D515,$E:$E,$E515,$F:$F,2)
-
$G515
)
/
(
SUMIFS($G:$G,$A:$A,$A515,$B:$B,$B515,$C:$C,$C515,$D:$D,$D515,$E:$E,$E515,$F:$F,1)
+
SUMIFS($G:$G,$A:$A,$A515,$B:$B,$B515,$C:$C,$C515,$D:$D,$D515,$E:$E,$E515,$F:$F,2)
))</f>
        <v>0.27279651347701461</v>
      </c>
    </row>
    <row r="516" spans="1:22" x14ac:dyDescent="0.35">
      <c r="A516" s="55">
        <v>4</v>
      </c>
      <c r="B516" s="55">
        <v>10</v>
      </c>
      <c r="C516" s="55">
        <v>1000</v>
      </c>
      <c r="D516" s="75">
        <v>1</v>
      </c>
      <c r="E516" s="76">
        <v>0</v>
      </c>
      <c r="F516" s="55">
        <v>1</v>
      </c>
      <c r="G516" s="77">
        <v>21886.25605</v>
      </c>
      <c r="H516" s="77">
        <v>5000</v>
      </c>
      <c r="I516" s="77">
        <v>5000</v>
      </c>
      <c r="J516" s="55">
        <v>0</v>
      </c>
      <c r="K516" s="75">
        <v>1</v>
      </c>
      <c r="L516" s="55"/>
      <c r="M516" s="77">
        <v>7437.768548</v>
      </c>
      <c r="N516" s="77">
        <v>5410.0469000000003</v>
      </c>
      <c r="O516" s="77">
        <v>2365.7325350000001</v>
      </c>
      <c r="P516" s="77">
        <v>606.80188980000003</v>
      </c>
      <c r="Q516" s="77">
        <v>1065.9061770000001</v>
      </c>
      <c r="R516" s="55">
        <v>5</v>
      </c>
      <c r="S516" s="75">
        <v>0.82092448299999998</v>
      </c>
      <c r="T516" s="55">
        <v>23</v>
      </c>
      <c r="U516" s="78">
        <v>3.102629E-3</v>
      </c>
      <c r="V516" s="75" t="str">
        <f t="shared" si="8"/>
        <v/>
      </c>
    </row>
    <row r="517" spans="1:22" x14ac:dyDescent="0.35">
      <c r="A517" s="55">
        <v>4</v>
      </c>
      <c r="B517" s="55">
        <v>10</v>
      </c>
      <c r="C517" s="55">
        <v>1000</v>
      </c>
      <c r="D517" s="75">
        <v>1</v>
      </c>
      <c r="E517" s="76">
        <v>0</v>
      </c>
      <c r="F517" s="55">
        <v>2</v>
      </c>
      <c r="G517" s="77">
        <v>21666.650559999998</v>
      </c>
      <c r="H517" s="77">
        <v>4000</v>
      </c>
      <c r="I517" s="77">
        <v>4000</v>
      </c>
      <c r="J517" s="55">
        <v>0</v>
      </c>
      <c r="K517" s="75">
        <v>1</v>
      </c>
      <c r="L517" s="55"/>
      <c r="M517" s="77">
        <v>8511.1342540000005</v>
      </c>
      <c r="N517" s="77">
        <v>5545.0151100000003</v>
      </c>
      <c r="O517" s="77">
        <v>2050.8269829999999</v>
      </c>
      <c r="P517" s="77">
        <v>606.80188980000003</v>
      </c>
      <c r="Q517" s="77">
        <v>952.87231919999999</v>
      </c>
      <c r="R517" s="55">
        <v>4</v>
      </c>
      <c r="S517" s="75">
        <v>0.84140465799999997</v>
      </c>
      <c r="T517" s="55">
        <v>29</v>
      </c>
      <c r="U517" s="78">
        <v>9.659483E-3</v>
      </c>
      <c r="V517" s="75" t="str">
        <f t="shared" si="8"/>
        <v/>
      </c>
    </row>
    <row r="518" spans="1:22" x14ac:dyDescent="0.35">
      <c r="A518" s="55">
        <v>4</v>
      </c>
      <c r="B518" s="55">
        <v>10</v>
      </c>
      <c r="C518" s="55">
        <v>1000</v>
      </c>
      <c r="D518" s="75">
        <v>1</v>
      </c>
      <c r="E518" s="76">
        <v>0</v>
      </c>
      <c r="F518" s="55">
        <v>3</v>
      </c>
      <c r="G518" s="77">
        <v>31367.357660000001</v>
      </c>
      <c r="H518" s="77">
        <v>6000</v>
      </c>
      <c r="I518" s="77">
        <v>6000</v>
      </c>
      <c r="J518" s="55">
        <v>0</v>
      </c>
      <c r="K518" s="75">
        <v>1</v>
      </c>
      <c r="L518" s="55"/>
      <c r="M518" s="77">
        <v>12756.72955</v>
      </c>
      <c r="N518" s="77">
        <v>5826.2695050000002</v>
      </c>
      <c r="O518" s="77">
        <v>5025.9927429999998</v>
      </c>
      <c r="P518" s="77">
        <v>606.80188980000003</v>
      </c>
      <c r="Q518" s="77">
        <v>1151.5639719999999</v>
      </c>
      <c r="R518" s="55">
        <v>6</v>
      </c>
      <c r="S518" s="75">
        <v>0.88408240599999999</v>
      </c>
      <c r="T518" s="55">
        <v>13</v>
      </c>
      <c r="U518" s="78">
        <v>4.5063380000000004E-3</v>
      </c>
      <c r="V518" s="75">
        <f t="shared" si="8"/>
        <v>0.2797872725032346</v>
      </c>
    </row>
    <row r="519" spans="1:22" x14ac:dyDescent="0.35">
      <c r="A519">
        <v>4</v>
      </c>
      <c r="B519">
        <v>40</v>
      </c>
      <c r="C519">
        <v>1000</v>
      </c>
      <c r="D519" s="3">
        <v>0.4</v>
      </c>
      <c r="E519">
        <v>408.75413520000001</v>
      </c>
      <c r="F519">
        <v>2</v>
      </c>
      <c r="G519">
        <v>26016.111059999999</v>
      </c>
      <c r="H519">
        <v>6351.1246780000001</v>
      </c>
      <c r="I519">
        <v>3000</v>
      </c>
      <c r="J519">
        <v>3351.1246780000001</v>
      </c>
      <c r="K519" s="3">
        <v>0.47235728300000002</v>
      </c>
      <c r="L519">
        <v>8.1983872190000007</v>
      </c>
      <c r="M519">
        <v>8426.632055</v>
      </c>
      <c r="N519">
        <v>8035.239149</v>
      </c>
      <c r="O519">
        <v>1768.8922709999999</v>
      </c>
      <c r="P519">
        <v>606.80188980000003</v>
      </c>
      <c r="Q519">
        <v>827.42101539999999</v>
      </c>
      <c r="R519">
        <v>3</v>
      </c>
      <c r="S519" s="3">
        <v>0.73645184799999996</v>
      </c>
      <c r="T519">
        <v>73</v>
      </c>
      <c r="U519" s="3">
        <v>5.3824650000000003E-3</v>
      </c>
      <c r="V519" s="3" t="str">
        <f t="shared" si="8"/>
        <v/>
      </c>
    </row>
    <row r="520" spans="1:22" x14ac:dyDescent="0.35">
      <c r="A520">
        <v>4</v>
      </c>
      <c r="B520">
        <v>40</v>
      </c>
      <c r="C520">
        <v>1000</v>
      </c>
      <c r="D520" s="3">
        <v>0.4</v>
      </c>
      <c r="E520">
        <v>408.75413520000001</v>
      </c>
      <c r="F520">
        <v>1</v>
      </c>
      <c r="G520">
        <v>26766.973829999999</v>
      </c>
      <c r="H520">
        <v>6496.2310209999996</v>
      </c>
      <c r="I520">
        <v>3000</v>
      </c>
      <c r="J520">
        <v>3496.2310210000001</v>
      </c>
      <c r="K520" s="3">
        <v>0.46180623700000001</v>
      </c>
      <c r="L520">
        <v>8.5533838549999999</v>
      </c>
      <c r="M520">
        <v>8798.7404989999995</v>
      </c>
      <c r="N520">
        <v>8203.0969929999992</v>
      </c>
      <c r="O520">
        <v>1834.2464010000001</v>
      </c>
      <c r="P520">
        <v>606.80188980000003</v>
      </c>
      <c r="Q520">
        <v>827.85702319999996</v>
      </c>
      <c r="R520">
        <v>3</v>
      </c>
      <c r="S520" s="3">
        <v>0.75183648300000006</v>
      </c>
      <c r="T520">
        <v>53</v>
      </c>
      <c r="U520" s="3">
        <v>6.1804679999999997E-3</v>
      </c>
      <c r="V520" s="3" t="str">
        <f t="shared" si="8"/>
        <v/>
      </c>
    </row>
    <row r="521" spans="1:22" x14ac:dyDescent="0.35">
      <c r="A521">
        <v>4</v>
      </c>
      <c r="B521">
        <v>40</v>
      </c>
      <c r="C521">
        <v>1000</v>
      </c>
      <c r="D521" s="3">
        <v>0.6</v>
      </c>
      <c r="E521">
        <v>181.66850460000001</v>
      </c>
      <c r="F521">
        <v>2</v>
      </c>
      <c r="G521">
        <v>23524.94773</v>
      </c>
      <c r="H521">
        <v>6460.490863</v>
      </c>
      <c r="I521">
        <v>4000</v>
      </c>
      <c r="J521">
        <v>2460.490863</v>
      </c>
      <c r="K521" s="3">
        <v>0.619148001</v>
      </c>
      <c r="L521">
        <v>13.543849379999999</v>
      </c>
      <c r="M521">
        <v>6774.2087519999995</v>
      </c>
      <c r="N521">
        <v>6675.4072420000002</v>
      </c>
      <c r="O521">
        <v>2050.6682150000001</v>
      </c>
      <c r="P521">
        <v>606.80188980000003</v>
      </c>
      <c r="Q521">
        <v>957.3707723</v>
      </c>
      <c r="R521">
        <v>4</v>
      </c>
      <c r="S521" s="3">
        <v>0.61181950100000004</v>
      </c>
      <c r="T521">
        <v>36</v>
      </c>
      <c r="U521" s="3">
        <v>8.3972639999999998E-3</v>
      </c>
      <c r="V521" s="3" t="str">
        <f t="shared" si="8"/>
        <v/>
      </c>
    </row>
    <row r="522" spans="1:22" x14ac:dyDescent="0.35">
      <c r="A522">
        <v>4</v>
      </c>
      <c r="B522">
        <v>40</v>
      </c>
      <c r="C522">
        <v>1000</v>
      </c>
      <c r="D522" s="3">
        <v>0.8</v>
      </c>
      <c r="E522">
        <v>68.125689210000004</v>
      </c>
      <c r="F522">
        <v>2</v>
      </c>
      <c r="G522">
        <v>21996.017189999999</v>
      </c>
      <c r="H522">
        <v>4945.8982999999998</v>
      </c>
      <c r="I522">
        <v>4000</v>
      </c>
      <c r="J522">
        <v>945.89830019999999</v>
      </c>
      <c r="K522" s="3">
        <v>0.80875096000000002</v>
      </c>
      <c r="L522">
        <v>13.884605219999999</v>
      </c>
      <c r="M522">
        <v>6774.9418519999999</v>
      </c>
      <c r="N522">
        <v>6671.4079739999997</v>
      </c>
      <c r="O522">
        <v>2046.0529790000001</v>
      </c>
      <c r="P522">
        <v>606.80188980000003</v>
      </c>
      <c r="Q522">
        <v>950.91419589999998</v>
      </c>
      <c r="R522">
        <v>4</v>
      </c>
      <c r="S522" s="3">
        <v>0.61145295700000002</v>
      </c>
      <c r="T522">
        <v>24</v>
      </c>
      <c r="U522" s="3">
        <v>9.40736E-3</v>
      </c>
      <c r="V522" s="3" t="str">
        <f t="shared" si="8"/>
        <v/>
      </c>
    </row>
    <row r="523" spans="1:22" x14ac:dyDescent="0.35">
      <c r="A523">
        <v>4</v>
      </c>
      <c r="B523">
        <v>40</v>
      </c>
      <c r="C523">
        <v>1000</v>
      </c>
      <c r="D523" s="3">
        <v>0.6</v>
      </c>
      <c r="E523">
        <v>181.66850460000001</v>
      </c>
      <c r="F523">
        <v>1</v>
      </c>
      <c r="G523">
        <v>24101.722330000001</v>
      </c>
      <c r="H523">
        <v>6635.781704</v>
      </c>
      <c r="I523">
        <v>4000</v>
      </c>
      <c r="J523">
        <v>2635.781704</v>
      </c>
      <c r="K523" s="3">
        <v>0.60279258400000002</v>
      </c>
      <c r="L523">
        <v>14.50874333</v>
      </c>
      <c r="M523">
        <v>6883.2320550000004</v>
      </c>
      <c r="N523">
        <v>6897.5217060000004</v>
      </c>
      <c r="O523">
        <v>2122.458952</v>
      </c>
      <c r="P523">
        <v>606.80188980000003</v>
      </c>
      <c r="Q523">
        <v>955.92602690000001</v>
      </c>
      <c r="R523">
        <v>4</v>
      </c>
      <c r="S523" s="3">
        <v>0.63217690400000004</v>
      </c>
      <c r="T523">
        <v>25</v>
      </c>
      <c r="U523" s="3">
        <v>9.2339080000000007E-3</v>
      </c>
      <c r="V523" s="3" t="str">
        <f t="shared" si="8"/>
        <v/>
      </c>
    </row>
    <row r="524" spans="1:22" x14ac:dyDescent="0.35">
      <c r="A524">
        <v>4</v>
      </c>
      <c r="B524">
        <v>40</v>
      </c>
      <c r="C524">
        <v>1000</v>
      </c>
      <c r="D524" s="3">
        <v>0.8</v>
      </c>
      <c r="E524">
        <v>68.125689210000004</v>
      </c>
      <c r="F524">
        <v>1</v>
      </c>
      <c r="G524">
        <v>22353.389299999999</v>
      </c>
      <c r="H524">
        <v>5046.37745</v>
      </c>
      <c r="I524">
        <v>4000</v>
      </c>
      <c r="J524">
        <v>1046.37745</v>
      </c>
      <c r="K524" s="3">
        <v>0.79264780300000004</v>
      </c>
      <c r="L524">
        <v>15.3595136</v>
      </c>
      <c r="M524">
        <v>6870.4305430000004</v>
      </c>
      <c r="N524">
        <v>6751.1177509999998</v>
      </c>
      <c r="O524">
        <v>2122.2844060000002</v>
      </c>
      <c r="P524">
        <v>606.80188980000003</v>
      </c>
      <c r="Q524">
        <v>956.3772639</v>
      </c>
      <c r="R524">
        <v>4</v>
      </c>
      <c r="S524" s="3">
        <v>0.618758578</v>
      </c>
      <c r="T524">
        <v>50</v>
      </c>
      <c r="U524" s="3">
        <v>9.9685069999999997E-3</v>
      </c>
      <c r="V524" s="3" t="str">
        <f t="shared" si="8"/>
        <v/>
      </c>
    </row>
    <row r="525" spans="1:22" x14ac:dyDescent="0.35">
      <c r="A525">
        <v>4</v>
      </c>
      <c r="B525">
        <v>40</v>
      </c>
      <c r="C525">
        <v>1000</v>
      </c>
      <c r="D525" s="3">
        <v>0.4</v>
      </c>
      <c r="E525">
        <v>408.75413520000001</v>
      </c>
      <c r="F525">
        <v>3</v>
      </c>
      <c r="G525">
        <v>37367.156490000001</v>
      </c>
      <c r="H525">
        <v>10486.131100000001</v>
      </c>
      <c r="I525">
        <v>4000</v>
      </c>
      <c r="J525">
        <v>6486.1310979999998</v>
      </c>
      <c r="K525" s="3">
        <v>0.38145622699999998</v>
      </c>
      <c r="L525">
        <v>15.8680501</v>
      </c>
      <c r="M525">
        <v>11754.740669999999</v>
      </c>
      <c r="N525">
        <v>9381.46162</v>
      </c>
      <c r="O525">
        <v>4181.3724910000001</v>
      </c>
      <c r="P525">
        <v>606.80188980000003</v>
      </c>
      <c r="Q525">
        <v>956.64871300000004</v>
      </c>
      <c r="R525">
        <v>4</v>
      </c>
      <c r="S525" s="3">
        <v>0.85983685399999998</v>
      </c>
      <c r="T525">
        <v>94</v>
      </c>
      <c r="U525" s="3">
        <v>7.3772350000000002E-3</v>
      </c>
      <c r="V525" s="3">
        <f t="shared" si="8"/>
        <v>0.29206190642564389</v>
      </c>
    </row>
    <row r="526" spans="1:22" x14ac:dyDescent="0.35">
      <c r="A526">
        <v>4</v>
      </c>
      <c r="B526">
        <v>40</v>
      </c>
      <c r="C526">
        <v>1000</v>
      </c>
      <c r="D526" s="3">
        <v>0.6</v>
      </c>
      <c r="E526">
        <v>181.66850460000001</v>
      </c>
      <c r="F526">
        <v>3</v>
      </c>
      <c r="G526">
        <v>33394.042179999997</v>
      </c>
      <c r="H526">
        <v>7753.8068780000003</v>
      </c>
      <c r="I526">
        <v>4000</v>
      </c>
      <c r="J526">
        <v>3753.8068779999999</v>
      </c>
      <c r="K526" s="3">
        <v>0.51587562899999995</v>
      </c>
      <c r="L526">
        <v>20.66294808</v>
      </c>
      <c r="M526">
        <v>11044.15703</v>
      </c>
      <c r="N526">
        <v>8863.4563350000008</v>
      </c>
      <c r="O526">
        <v>4169.5438009999998</v>
      </c>
      <c r="P526">
        <v>606.80188980000003</v>
      </c>
      <c r="Q526">
        <v>956.27624189999995</v>
      </c>
      <c r="R526">
        <v>4</v>
      </c>
      <c r="S526" s="3">
        <v>0.81236023999999996</v>
      </c>
      <c r="T526">
        <v>38</v>
      </c>
      <c r="U526" s="3">
        <v>9.537752E-3</v>
      </c>
      <c r="V526" s="3">
        <f t="shared" si="8"/>
        <v>0.29883735020881713</v>
      </c>
    </row>
    <row r="527" spans="1:22" x14ac:dyDescent="0.35">
      <c r="A527">
        <v>4</v>
      </c>
      <c r="B527">
        <v>40</v>
      </c>
      <c r="C527">
        <v>1000</v>
      </c>
      <c r="D527" s="3">
        <v>0.8</v>
      </c>
      <c r="E527">
        <v>68.125689210000004</v>
      </c>
      <c r="F527">
        <v>3</v>
      </c>
      <c r="G527">
        <v>31019.201969999998</v>
      </c>
      <c r="H527">
        <v>6584.6227559999998</v>
      </c>
      <c r="I527">
        <v>5000</v>
      </c>
      <c r="J527">
        <v>1584.622756</v>
      </c>
      <c r="K527" s="3">
        <v>0.75934494399999997</v>
      </c>
      <c r="L527">
        <v>23.260282190000002</v>
      </c>
      <c r="M527">
        <v>9736.4907910000002</v>
      </c>
      <c r="N527">
        <v>8362.1816450000006</v>
      </c>
      <c r="O527">
        <v>4660.0207360000004</v>
      </c>
      <c r="P527">
        <v>606.80188980000003</v>
      </c>
      <c r="Q527">
        <v>1069.084157</v>
      </c>
      <c r="R527">
        <v>5</v>
      </c>
      <c r="S527" s="3">
        <v>0.76641703100000003</v>
      </c>
      <c r="T527">
        <v>42</v>
      </c>
      <c r="U527" s="3">
        <v>9.7931660000000007E-3</v>
      </c>
      <c r="V527" s="3">
        <f t="shared" si="8"/>
        <v>0.30057233174035192</v>
      </c>
    </row>
    <row r="528" spans="1:22" x14ac:dyDescent="0.35">
      <c r="A528" s="55">
        <v>4</v>
      </c>
      <c r="B528" s="55">
        <v>40</v>
      </c>
      <c r="C528" s="55">
        <v>1000</v>
      </c>
      <c r="D528" s="75">
        <v>1</v>
      </c>
      <c r="E528" s="76">
        <v>0</v>
      </c>
      <c r="F528" s="55">
        <v>1</v>
      </c>
      <c r="G528" s="77">
        <v>21341.03513</v>
      </c>
      <c r="H528" s="77">
        <v>4000</v>
      </c>
      <c r="I528" s="77">
        <v>4000</v>
      </c>
      <c r="J528" s="55">
        <v>0</v>
      </c>
      <c r="K528" s="75">
        <v>1</v>
      </c>
      <c r="L528" s="55"/>
      <c r="M528" s="77">
        <v>6897.777838</v>
      </c>
      <c r="N528" s="77">
        <v>6760.5009140000002</v>
      </c>
      <c r="O528" s="77">
        <v>2120.3150500000002</v>
      </c>
      <c r="P528" s="77">
        <v>606.80188980000003</v>
      </c>
      <c r="Q528" s="77">
        <v>955.63943619999998</v>
      </c>
      <c r="R528" s="55">
        <v>4</v>
      </c>
      <c r="S528" s="75">
        <v>0.61961856999999998</v>
      </c>
      <c r="T528" s="55">
        <v>25</v>
      </c>
      <c r="U528" s="78">
        <v>5.3669529999999998E-3</v>
      </c>
      <c r="V528" s="75" t="str">
        <f t="shared" si="8"/>
        <v/>
      </c>
    </row>
    <row r="529" spans="1:22" x14ac:dyDescent="0.35">
      <c r="A529" s="55">
        <v>4</v>
      </c>
      <c r="B529" s="55">
        <v>40</v>
      </c>
      <c r="C529" s="55">
        <v>1000</v>
      </c>
      <c r="D529" s="75">
        <v>1</v>
      </c>
      <c r="E529" s="76">
        <v>0</v>
      </c>
      <c r="F529" s="55">
        <v>2</v>
      </c>
      <c r="G529" s="77">
        <v>20976.510269999999</v>
      </c>
      <c r="H529" s="77">
        <v>4000</v>
      </c>
      <c r="I529" s="77">
        <v>4000</v>
      </c>
      <c r="J529" s="55">
        <v>0</v>
      </c>
      <c r="K529" s="75">
        <v>1</v>
      </c>
      <c r="L529" s="55"/>
      <c r="M529" s="77">
        <v>6704.5354559999996</v>
      </c>
      <c r="N529" s="77">
        <v>6657.6883390000003</v>
      </c>
      <c r="O529" s="77">
        <v>2052.5967019999998</v>
      </c>
      <c r="P529" s="77">
        <v>606.80188980000003</v>
      </c>
      <c r="Q529" s="77">
        <v>954.88788079999995</v>
      </c>
      <c r="R529" s="55">
        <v>4</v>
      </c>
      <c r="S529" s="75">
        <v>0.61019551400000005</v>
      </c>
      <c r="T529" s="55">
        <v>13</v>
      </c>
      <c r="U529" s="78">
        <v>9.3376440000000008E-3</v>
      </c>
      <c r="V529" s="75" t="str">
        <f t="shared" si="8"/>
        <v/>
      </c>
    </row>
    <row r="530" spans="1:22" x14ac:dyDescent="0.35">
      <c r="A530" s="55">
        <v>4</v>
      </c>
      <c r="B530" s="55">
        <v>40</v>
      </c>
      <c r="C530" s="55">
        <v>1000</v>
      </c>
      <c r="D530" s="75">
        <v>1</v>
      </c>
      <c r="E530" s="76">
        <v>0</v>
      </c>
      <c r="F530" s="55">
        <v>3</v>
      </c>
      <c r="G530" s="77">
        <v>29301.03829</v>
      </c>
      <c r="H530" s="77">
        <v>5000</v>
      </c>
      <c r="I530" s="77">
        <v>5000</v>
      </c>
      <c r="J530" s="55">
        <v>0</v>
      </c>
      <c r="K530" s="75">
        <v>1</v>
      </c>
      <c r="L530" s="55"/>
      <c r="M530" s="77">
        <v>9674.9697520000009</v>
      </c>
      <c r="N530" s="77">
        <v>8306.0322219999998</v>
      </c>
      <c r="O530" s="77">
        <v>4646.6610559999999</v>
      </c>
      <c r="P530" s="77">
        <v>606.80188980000003</v>
      </c>
      <c r="Q530" s="77">
        <v>1066.573365</v>
      </c>
      <c r="R530" s="55">
        <v>5</v>
      </c>
      <c r="S530" s="75">
        <v>0.76127078100000001</v>
      </c>
      <c r="T530" s="55">
        <v>16</v>
      </c>
      <c r="U530" s="78">
        <v>9.341528E-3</v>
      </c>
      <c r="V530" s="75">
        <f t="shared" si="8"/>
        <v>0.3075912600072499</v>
      </c>
    </row>
    <row r="531" spans="1:22" x14ac:dyDescent="0.35">
      <c r="A531">
        <v>4</v>
      </c>
      <c r="B531">
        <v>70</v>
      </c>
      <c r="C531">
        <v>1000</v>
      </c>
      <c r="D531" s="3">
        <v>0.4</v>
      </c>
      <c r="E531">
        <v>422.52580799999998</v>
      </c>
      <c r="F531">
        <v>2</v>
      </c>
      <c r="G531">
        <v>25887.749810000001</v>
      </c>
      <c r="H531">
        <v>5094.1898950000004</v>
      </c>
      <c r="I531">
        <v>2000</v>
      </c>
      <c r="J531">
        <v>3094.189895</v>
      </c>
      <c r="K531" s="3">
        <v>0.39260413199999999</v>
      </c>
      <c r="L531">
        <v>7.323079055</v>
      </c>
      <c r="M531">
        <v>9089.5041490000003</v>
      </c>
      <c r="N531">
        <v>8974.9995930000005</v>
      </c>
      <c r="O531">
        <v>1449.1061580000001</v>
      </c>
      <c r="P531">
        <v>606.80188980000003</v>
      </c>
      <c r="Q531">
        <v>673.14812500000005</v>
      </c>
      <c r="R531">
        <v>2</v>
      </c>
      <c r="S531" s="3">
        <v>0.61526044300000005</v>
      </c>
      <c r="T531">
        <v>67</v>
      </c>
      <c r="U531" s="3">
        <v>2.8098229999999999E-3</v>
      </c>
      <c r="V531" s="3" t="str">
        <f t="shared" si="8"/>
        <v/>
      </c>
    </row>
    <row r="532" spans="1:22" x14ac:dyDescent="0.35">
      <c r="A532">
        <v>4</v>
      </c>
      <c r="B532">
        <v>70</v>
      </c>
      <c r="C532">
        <v>1000</v>
      </c>
      <c r="D532" s="3">
        <v>0.4</v>
      </c>
      <c r="E532">
        <v>422.52580799999998</v>
      </c>
      <c r="F532">
        <v>1</v>
      </c>
      <c r="G532">
        <v>26680.052940000001</v>
      </c>
      <c r="H532">
        <v>5180.7583830000003</v>
      </c>
      <c r="I532">
        <v>2000</v>
      </c>
      <c r="J532">
        <v>3180.7583829999999</v>
      </c>
      <c r="K532" s="3">
        <v>0.38604386699999999</v>
      </c>
      <c r="L532">
        <v>7.52796237</v>
      </c>
      <c r="M532">
        <v>9424.4796690000003</v>
      </c>
      <c r="N532">
        <v>9295.0310979999995</v>
      </c>
      <c r="O532">
        <v>1499.0066750000001</v>
      </c>
      <c r="P532">
        <v>606.80188980000003</v>
      </c>
      <c r="Q532">
        <v>673.97522730000003</v>
      </c>
      <c r="R532">
        <v>2</v>
      </c>
      <c r="S532" s="3">
        <v>0.63719946599999999</v>
      </c>
      <c r="T532">
        <v>83</v>
      </c>
      <c r="U532" s="3">
        <v>1.9778230000000001E-3</v>
      </c>
      <c r="V532" s="3" t="str">
        <f t="shared" si="8"/>
        <v/>
      </c>
    </row>
    <row r="533" spans="1:22" x14ac:dyDescent="0.35">
      <c r="A533">
        <v>4</v>
      </c>
      <c r="B533">
        <v>70</v>
      </c>
      <c r="C533">
        <v>1000</v>
      </c>
      <c r="D533" s="3">
        <v>0.4</v>
      </c>
      <c r="E533">
        <v>422.52580799999998</v>
      </c>
      <c r="F533">
        <v>3</v>
      </c>
      <c r="G533">
        <v>36749.88409</v>
      </c>
      <c r="H533">
        <v>9591.1148219999995</v>
      </c>
      <c r="I533">
        <v>4000</v>
      </c>
      <c r="J533">
        <v>5591.1148219999995</v>
      </c>
      <c r="K533" s="3">
        <v>0.41705266499999999</v>
      </c>
      <c r="L533">
        <v>13.232599560000001</v>
      </c>
      <c r="M533">
        <v>10893.586209999999</v>
      </c>
      <c r="N533">
        <v>10521.65402</v>
      </c>
      <c r="O533">
        <v>4180.2829579999998</v>
      </c>
      <c r="P533">
        <v>606.80188980000003</v>
      </c>
      <c r="Q533">
        <v>956.44418499999995</v>
      </c>
      <c r="R533">
        <v>4</v>
      </c>
      <c r="S533" s="3">
        <v>0.72128777799999999</v>
      </c>
      <c r="T533">
        <v>156</v>
      </c>
      <c r="U533" s="3">
        <v>4.7374569999999996E-3</v>
      </c>
      <c r="V533" s="3">
        <f t="shared" si="8"/>
        <v>0.30090507558830776</v>
      </c>
    </row>
    <row r="534" spans="1:22" x14ac:dyDescent="0.35">
      <c r="A534">
        <v>4</v>
      </c>
      <c r="B534">
        <v>70</v>
      </c>
      <c r="C534">
        <v>1000</v>
      </c>
      <c r="D534" s="3">
        <v>0.6</v>
      </c>
      <c r="E534">
        <v>187.78924799999999</v>
      </c>
      <c r="F534">
        <v>2</v>
      </c>
      <c r="G534">
        <v>23619.25805</v>
      </c>
      <c r="H534">
        <v>6517.0185860000001</v>
      </c>
      <c r="I534">
        <v>4000</v>
      </c>
      <c r="J534">
        <v>2517.0185860000001</v>
      </c>
      <c r="K534" s="3">
        <v>0.61377759600000004</v>
      </c>
      <c r="L534">
        <v>13.403422259999999</v>
      </c>
      <c r="M534">
        <v>6725.9951540000002</v>
      </c>
      <c r="N534">
        <v>6774.3552090000003</v>
      </c>
      <c r="O534">
        <v>2044.7103159999999</v>
      </c>
      <c r="P534">
        <v>606.80188980000003</v>
      </c>
      <c r="Q534">
        <v>950.37689160000002</v>
      </c>
      <c r="R534">
        <v>4</v>
      </c>
      <c r="S534" s="3">
        <v>0.464400331</v>
      </c>
      <c r="T534">
        <v>44</v>
      </c>
      <c r="U534" s="3">
        <v>9.0102619999999998E-3</v>
      </c>
      <c r="V534" s="3" t="str">
        <f t="shared" si="8"/>
        <v/>
      </c>
    </row>
    <row r="535" spans="1:22" x14ac:dyDescent="0.35">
      <c r="A535">
        <v>4</v>
      </c>
      <c r="B535">
        <v>70</v>
      </c>
      <c r="C535">
        <v>1000</v>
      </c>
      <c r="D535" s="3">
        <v>0.8</v>
      </c>
      <c r="E535">
        <v>70.420967989999994</v>
      </c>
      <c r="F535">
        <v>2</v>
      </c>
      <c r="G535">
        <v>21922.283909999998</v>
      </c>
      <c r="H535">
        <v>4952.3866109999999</v>
      </c>
      <c r="I535">
        <v>4000</v>
      </c>
      <c r="J535">
        <v>952.38661100000002</v>
      </c>
      <c r="K535" s="3">
        <v>0.80769138500000004</v>
      </c>
      <c r="L535">
        <v>13.52419085</v>
      </c>
      <c r="M535">
        <v>6654.0504920000003</v>
      </c>
      <c r="N535">
        <v>6702.3367440000002</v>
      </c>
      <c r="O535">
        <v>2051.7688469999998</v>
      </c>
      <c r="P535">
        <v>606.80188980000003</v>
      </c>
      <c r="Q535">
        <v>954.93932859999995</v>
      </c>
      <c r="R535">
        <v>4</v>
      </c>
      <c r="S535" s="3">
        <v>0.45946327100000001</v>
      </c>
      <c r="T535">
        <v>17</v>
      </c>
      <c r="U535" s="3">
        <v>6.6525279999999996E-3</v>
      </c>
      <c r="V535" s="3" t="str">
        <f t="shared" si="8"/>
        <v/>
      </c>
    </row>
    <row r="536" spans="1:22" x14ac:dyDescent="0.35">
      <c r="A536">
        <v>4</v>
      </c>
      <c r="B536">
        <v>70</v>
      </c>
      <c r="C536">
        <v>1000</v>
      </c>
      <c r="D536" s="3">
        <v>0.6</v>
      </c>
      <c r="E536">
        <v>187.78924799999999</v>
      </c>
      <c r="F536">
        <v>1</v>
      </c>
      <c r="G536">
        <v>24068.926650000001</v>
      </c>
      <c r="H536">
        <v>6679.2155839999996</v>
      </c>
      <c r="I536">
        <v>4000</v>
      </c>
      <c r="J536">
        <v>2679.215584</v>
      </c>
      <c r="K536" s="3">
        <v>0.59887271900000005</v>
      </c>
      <c r="L536">
        <v>14.267140489999999</v>
      </c>
      <c r="M536">
        <v>6825.8520559999997</v>
      </c>
      <c r="N536">
        <v>6877.2703700000002</v>
      </c>
      <c r="O536">
        <v>2123.7085419999999</v>
      </c>
      <c r="P536">
        <v>606.80188980000003</v>
      </c>
      <c r="Q536">
        <v>956.07820830000003</v>
      </c>
      <c r="R536">
        <v>4</v>
      </c>
      <c r="S536" s="3">
        <v>0.47145544299999997</v>
      </c>
      <c r="T536">
        <v>21</v>
      </c>
      <c r="U536" s="3">
        <v>3.9813440000000004E-3</v>
      </c>
      <c r="V536" s="3" t="str">
        <f t="shared" si="8"/>
        <v/>
      </c>
    </row>
    <row r="537" spans="1:22" x14ac:dyDescent="0.35">
      <c r="A537">
        <v>4</v>
      </c>
      <c r="B537">
        <v>70</v>
      </c>
      <c r="C537">
        <v>1000</v>
      </c>
      <c r="D537" s="3">
        <v>0.8</v>
      </c>
      <c r="E537">
        <v>70.420967989999994</v>
      </c>
      <c r="F537">
        <v>1</v>
      </c>
      <c r="G537">
        <v>22502.99755</v>
      </c>
      <c r="H537">
        <v>5086.0494129999997</v>
      </c>
      <c r="I537">
        <v>4000</v>
      </c>
      <c r="J537">
        <v>1086.049413</v>
      </c>
      <c r="K537" s="3">
        <v>0.78646502900000004</v>
      </c>
      <c r="L537">
        <v>15.422244879999999</v>
      </c>
      <c r="M537">
        <v>6840.8526009999996</v>
      </c>
      <c r="N537">
        <v>6905.3190050000003</v>
      </c>
      <c r="O537">
        <v>2111.616055</v>
      </c>
      <c r="P537">
        <v>606.80188980000003</v>
      </c>
      <c r="Q537">
        <v>952.35858589999998</v>
      </c>
      <c r="R537">
        <v>4</v>
      </c>
      <c r="S537" s="3">
        <v>0.47337825300000003</v>
      </c>
      <c r="T537">
        <v>19</v>
      </c>
      <c r="U537" s="3">
        <v>9.8390700000000001E-3</v>
      </c>
      <c r="V537" s="3" t="str">
        <f t="shared" si="8"/>
        <v/>
      </c>
    </row>
    <row r="538" spans="1:22" x14ac:dyDescent="0.35">
      <c r="A538">
        <v>4</v>
      </c>
      <c r="B538">
        <v>70</v>
      </c>
      <c r="C538">
        <v>1000</v>
      </c>
      <c r="D538" s="3">
        <v>0.6</v>
      </c>
      <c r="E538">
        <v>187.78924799999999</v>
      </c>
      <c r="F538">
        <v>3</v>
      </c>
      <c r="G538">
        <v>32863.909849999996</v>
      </c>
      <c r="H538">
        <v>7625.973387</v>
      </c>
      <c r="I538">
        <v>4000.0003190000002</v>
      </c>
      <c r="J538">
        <v>3625.9730679999998</v>
      </c>
      <c r="K538" s="3">
        <v>0.52452324699999997</v>
      </c>
      <c r="L538">
        <v>19.308736289999999</v>
      </c>
      <c r="M538">
        <v>9844.0067350000008</v>
      </c>
      <c r="N538">
        <v>9655.4975190000005</v>
      </c>
      <c r="O538">
        <v>4176.6904240000003</v>
      </c>
      <c r="P538">
        <v>606.80188989999999</v>
      </c>
      <c r="Q538">
        <v>954.93989399999998</v>
      </c>
      <c r="R538">
        <v>4</v>
      </c>
      <c r="S538" s="3">
        <v>0.66191035499999995</v>
      </c>
      <c r="T538">
        <v>59</v>
      </c>
      <c r="U538" s="3">
        <v>9.8429469999999995E-3</v>
      </c>
      <c r="V538" s="3">
        <f t="shared" si="8"/>
        <v>0.31085844309775124</v>
      </c>
    </row>
    <row r="539" spans="1:22" x14ac:dyDescent="0.35">
      <c r="A539">
        <v>4</v>
      </c>
      <c r="B539">
        <v>70</v>
      </c>
      <c r="C539">
        <v>1000</v>
      </c>
      <c r="D539" s="3">
        <v>0.8</v>
      </c>
      <c r="E539">
        <v>70.420967989999994</v>
      </c>
      <c r="F539">
        <v>3</v>
      </c>
      <c r="G539">
        <v>30599.76237</v>
      </c>
      <c r="H539">
        <v>5359.8191440000001</v>
      </c>
      <c r="I539">
        <v>4000</v>
      </c>
      <c r="J539">
        <v>1359.8191440000001</v>
      </c>
      <c r="K539" s="3">
        <v>0.74629383800000004</v>
      </c>
      <c r="L539">
        <v>19.30986158</v>
      </c>
      <c r="M539">
        <v>9841.878541</v>
      </c>
      <c r="N539">
        <v>9653.7026879999994</v>
      </c>
      <c r="O539">
        <v>4180.0281930000001</v>
      </c>
      <c r="P539">
        <v>606.80188980000003</v>
      </c>
      <c r="Q539">
        <v>957.53191730000003</v>
      </c>
      <c r="R539">
        <v>4</v>
      </c>
      <c r="S539" s="3">
        <v>0.66178737099999996</v>
      </c>
      <c r="T539">
        <v>19</v>
      </c>
      <c r="U539" s="3">
        <v>9.2060649999999994E-3</v>
      </c>
      <c r="V539" s="3">
        <f t="shared" si="8"/>
        <v>0.31120836234764959</v>
      </c>
    </row>
    <row r="540" spans="1:22" x14ac:dyDescent="0.35">
      <c r="A540" s="55">
        <v>4</v>
      </c>
      <c r="B540" s="55">
        <v>70</v>
      </c>
      <c r="C540" s="55">
        <v>1000</v>
      </c>
      <c r="D540" s="75">
        <v>1</v>
      </c>
      <c r="E540" s="76">
        <v>0</v>
      </c>
      <c r="F540" s="55">
        <v>1</v>
      </c>
      <c r="G540" s="77">
        <v>21378.082200000001</v>
      </c>
      <c r="H540" s="77">
        <v>4000</v>
      </c>
      <c r="I540" s="77">
        <v>4000</v>
      </c>
      <c r="J540" s="55">
        <v>0</v>
      </c>
      <c r="K540" s="75">
        <v>1</v>
      </c>
      <c r="L540" s="55"/>
      <c r="M540" s="77">
        <v>6816.3548870000004</v>
      </c>
      <c r="N540" s="77">
        <v>6875.4280749999998</v>
      </c>
      <c r="O540" s="77">
        <v>2123.5699180000001</v>
      </c>
      <c r="P540" s="77">
        <v>606.80188980000003</v>
      </c>
      <c r="Q540" s="77">
        <v>955.92743240000004</v>
      </c>
      <c r="R540" s="55">
        <v>4</v>
      </c>
      <c r="S540" s="75">
        <v>0.471329149</v>
      </c>
      <c r="T540" s="55">
        <v>20</v>
      </c>
      <c r="U540" s="78">
        <v>9.3981580000000002E-3</v>
      </c>
      <c r="V540" s="75" t="str">
        <f t="shared" si="8"/>
        <v/>
      </c>
    </row>
    <row r="541" spans="1:22" x14ac:dyDescent="0.35">
      <c r="A541" s="55">
        <v>4</v>
      </c>
      <c r="B541" s="55">
        <v>70</v>
      </c>
      <c r="C541" s="55">
        <v>1000</v>
      </c>
      <c r="D541" s="75">
        <v>1</v>
      </c>
      <c r="E541" s="76">
        <v>0</v>
      </c>
      <c r="F541" s="55">
        <v>2</v>
      </c>
      <c r="G541" s="77">
        <v>21011.697749999999</v>
      </c>
      <c r="H541" s="77">
        <v>4000</v>
      </c>
      <c r="I541" s="77">
        <v>4000</v>
      </c>
      <c r="J541" s="55">
        <v>0</v>
      </c>
      <c r="K541" s="75">
        <v>1</v>
      </c>
      <c r="L541" s="55"/>
      <c r="M541" s="77">
        <v>6674.2477699999999</v>
      </c>
      <c r="N541" s="77">
        <v>6722.5340230000002</v>
      </c>
      <c r="O541" s="77">
        <v>2053.037828</v>
      </c>
      <c r="P541" s="77">
        <v>606.80188980000003</v>
      </c>
      <c r="Q541" s="77">
        <v>955.07624410000005</v>
      </c>
      <c r="R541" s="55">
        <v>4</v>
      </c>
      <c r="S541" s="75">
        <v>0.46084784899999998</v>
      </c>
      <c r="T541" s="55">
        <v>17</v>
      </c>
      <c r="U541" s="78">
        <v>9.7127099999999994E-3</v>
      </c>
      <c r="V541" s="75" t="str">
        <f t="shared" si="8"/>
        <v/>
      </c>
    </row>
    <row r="542" spans="1:22" x14ac:dyDescent="0.35">
      <c r="A542" s="55">
        <v>4</v>
      </c>
      <c r="B542" s="55">
        <v>70</v>
      </c>
      <c r="C542" s="55">
        <v>1000</v>
      </c>
      <c r="D542" s="75">
        <v>1</v>
      </c>
      <c r="E542" s="76">
        <v>0</v>
      </c>
      <c r="F542" s="55">
        <v>3</v>
      </c>
      <c r="G542" s="77">
        <v>29040.707890000001</v>
      </c>
      <c r="H542" s="77">
        <v>5000</v>
      </c>
      <c r="I542" s="77">
        <v>5000</v>
      </c>
      <c r="J542" s="55">
        <v>0</v>
      </c>
      <c r="K542" s="75">
        <v>1</v>
      </c>
      <c r="L542" s="55"/>
      <c r="M542" s="77">
        <v>8849.1824670000005</v>
      </c>
      <c r="N542" s="77">
        <v>8857.6777320000001</v>
      </c>
      <c r="O542" s="77">
        <v>4657.9316680000002</v>
      </c>
      <c r="P542" s="77">
        <v>606.80188980000003</v>
      </c>
      <c r="Q542" s="77">
        <v>1069.114131</v>
      </c>
      <c r="R542" s="55">
        <v>5</v>
      </c>
      <c r="S542" s="75">
        <v>0.60721771300000005</v>
      </c>
      <c r="T542" s="55">
        <v>40</v>
      </c>
      <c r="U542" s="78">
        <v>5.1261420000000002E-3</v>
      </c>
      <c r="V542" s="75">
        <f t="shared" si="8"/>
        <v>0.31491251135876669</v>
      </c>
    </row>
    <row r="543" spans="1:22" x14ac:dyDescent="0.35">
      <c r="A543" s="74">
        <v>4</v>
      </c>
      <c r="B543" s="51">
        <v>100</v>
      </c>
      <c r="C543" s="51">
        <v>1000</v>
      </c>
      <c r="D543" s="52">
        <v>0.4</v>
      </c>
      <c r="E543" s="51">
        <v>410.5535165</v>
      </c>
      <c r="F543" s="51">
        <v>2</v>
      </c>
      <c r="G543" s="51">
        <v>25783.217649999999</v>
      </c>
      <c r="H543" s="51">
        <v>4996.5538630000001</v>
      </c>
      <c r="I543" s="51">
        <v>2000</v>
      </c>
      <c r="J543" s="51">
        <v>2996.5538630000001</v>
      </c>
      <c r="K543" s="52">
        <v>0.400275881</v>
      </c>
      <c r="L543" s="51">
        <v>7.2988142649999999</v>
      </c>
      <c r="M543" s="51">
        <v>9028.7997990000003</v>
      </c>
      <c r="N543" s="51">
        <v>9028.7997990000003</v>
      </c>
      <c r="O543" s="51">
        <v>1449.110105</v>
      </c>
      <c r="P543" s="51">
        <v>606.80188980000003</v>
      </c>
      <c r="Q543" s="51">
        <v>673.15219279999997</v>
      </c>
      <c r="R543" s="51">
        <v>2</v>
      </c>
      <c r="S543" s="52">
        <v>0.34184485999999997</v>
      </c>
      <c r="T543" s="51">
        <v>70</v>
      </c>
      <c r="U543" s="52">
        <v>2.219805E-3</v>
      </c>
      <c r="V543" s="79" t="str">
        <f t="shared" si="8"/>
        <v/>
      </c>
    </row>
    <row r="544" spans="1:22" x14ac:dyDescent="0.35">
      <c r="A544" s="74">
        <v>4</v>
      </c>
      <c r="B544" s="51">
        <v>100</v>
      </c>
      <c r="C544" s="51">
        <v>1000</v>
      </c>
      <c r="D544" s="52">
        <v>0.4</v>
      </c>
      <c r="E544" s="51">
        <v>410.5535165</v>
      </c>
      <c r="F544" s="51">
        <v>1</v>
      </c>
      <c r="G544" s="51">
        <v>26685.43476</v>
      </c>
      <c r="H544" s="51">
        <v>6442.9392269999998</v>
      </c>
      <c r="I544" s="51">
        <v>3000</v>
      </c>
      <c r="J544" s="51">
        <v>3442.9392269999998</v>
      </c>
      <c r="K544" s="52">
        <v>0.46562599700000001</v>
      </c>
      <c r="L544" s="51">
        <v>8.386091188</v>
      </c>
      <c r="M544" s="51">
        <v>8484.9835189999994</v>
      </c>
      <c r="N544" s="51">
        <v>8484.9835189999994</v>
      </c>
      <c r="O544" s="51">
        <v>1837.498521</v>
      </c>
      <c r="P544" s="51">
        <v>606.80188980000003</v>
      </c>
      <c r="Q544" s="51">
        <v>828.22808299999997</v>
      </c>
      <c r="R544" s="51">
        <v>3</v>
      </c>
      <c r="S544" s="52">
        <v>0.32125510200000001</v>
      </c>
      <c r="T544" s="51">
        <v>66</v>
      </c>
      <c r="U544" s="52">
        <v>6.8699099999999999E-3</v>
      </c>
      <c r="V544" s="79" t="str">
        <f t="shared" si="8"/>
        <v/>
      </c>
    </row>
    <row r="545" spans="1:22" x14ac:dyDescent="0.35">
      <c r="A545" s="74">
        <v>4</v>
      </c>
      <c r="B545" s="51">
        <v>100</v>
      </c>
      <c r="C545" s="51">
        <v>1000</v>
      </c>
      <c r="D545" s="52">
        <v>0.4</v>
      </c>
      <c r="E545" s="51">
        <v>410.5535165</v>
      </c>
      <c r="F545" s="51">
        <v>3</v>
      </c>
      <c r="G545" s="51">
        <v>36485.290540000002</v>
      </c>
      <c r="H545" s="51">
        <v>9392.6240369999996</v>
      </c>
      <c r="I545" s="51">
        <v>4000</v>
      </c>
      <c r="J545" s="51">
        <v>5392.6240369999996</v>
      </c>
      <c r="K545" s="52">
        <v>0.42586608199999998</v>
      </c>
      <c r="L545" s="51">
        <v>13.135008770000001</v>
      </c>
      <c r="M545" s="51">
        <v>10679.222400000001</v>
      </c>
      <c r="N545" s="51">
        <v>10679.222400000001</v>
      </c>
      <c r="O545" s="51">
        <v>4174.1325429999997</v>
      </c>
      <c r="P545" s="51">
        <v>606.80188980000003</v>
      </c>
      <c r="Q545" s="51">
        <v>953.28727119999996</v>
      </c>
      <c r="R545" s="51">
        <v>4</v>
      </c>
      <c r="S545" s="52">
        <v>0.40433250999999998</v>
      </c>
      <c r="T545" s="51">
        <v>93</v>
      </c>
      <c r="U545" s="52">
        <v>5.5363490000000003E-3</v>
      </c>
      <c r="V545" s="79">
        <f t="shared" si="8"/>
        <v>0.30462687978153075</v>
      </c>
    </row>
    <row r="546" spans="1:22" x14ac:dyDescent="0.35">
      <c r="A546" s="74">
        <v>4</v>
      </c>
      <c r="B546" s="51">
        <v>100</v>
      </c>
      <c r="C546" s="51">
        <v>1000</v>
      </c>
      <c r="D546" s="52">
        <v>0.8</v>
      </c>
      <c r="E546" s="51">
        <v>68.425586080000002</v>
      </c>
      <c r="F546" s="51">
        <v>2</v>
      </c>
      <c r="G546" s="51">
        <v>21993.3001</v>
      </c>
      <c r="H546" s="51">
        <v>4956.7232180000001</v>
      </c>
      <c r="I546" s="51">
        <v>4000</v>
      </c>
      <c r="J546" s="51">
        <v>956.72321769999996</v>
      </c>
      <c r="K546" s="52">
        <v>0.80698474099999995</v>
      </c>
      <c r="L546" s="51">
        <v>13.98195138</v>
      </c>
      <c r="M546" s="51">
        <v>6685.7941860000001</v>
      </c>
      <c r="N546" s="51">
        <v>6740.0476509999999</v>
      </c>
      <c r="O546" s="51">
        <v>2050.5602680000002</v>
      </c>
      <c r="P546" s="51">
        <v>606.80188980000003</v>
      </c>
      <c r="Q546" s="51">
        <v>953.37288469999999</v>
      </c>
      <c r="R546" s="51">
        <v>4</v>
      </c>
      <c r="S546" s="52">
        <v>0.25518902799999998</v>
      </c>
      <c r="T546" s="51">
        <v>19</v>
      </c>
      <c r="U546" s="52">
        <v>9.1492150000000005E-3</v>
      </c>
      <c r="V546" s="79" t="str">
        <f t="shared" si="8"/>
        <v/>
      </c>
    </row>
    <row r="547" spans="1:22" x14ac:dyDescent="0.35">
      <c r="A547" s="74">
        <v>4</v>
      </c>
      <c r="B547" s="51">
        <v>100</v>
      </c>
      <c r="C547" s="51">
        <v>1000</v>
      </c>
      <c r="D547" s="52">
        <v>0.6</v>
      </c>
      <c r="E547" s="51">
        <v>182.46822950000001</v>
      </c>
      <c r="F547" s="51">
        <v>2</v>
      </c>
      <c r="G547" s="51">
        <v>23561.342329999999</v>
      </c>
      <c r="H547" s="51">
        <v>6577.1495880000002</v>
      </c>
      <c r="I547" s="51">
        <v>4000</v>
      </c>
      <c r="J547" s="51">
        <v>2577.1495880000002</v>
      </c>
      <c r="K547" s="52">
        <v>0.60816618899999997</v>
      </c>
      <c r="L547" s="51">
        <v>14.12382635</v>
      </c>
      <c r="M547" s="51">
        <v>6656.753573</v>
      </c>
      <c r="N547" s="51">
        <v>6713.6893840000002</v>
      </c>
      <c r="O547" s="51">
        <v>2049.9337</v>
      </c>
      <c r="P547" s="51">
        <v>606.80188980000003</v>
      </c>
      <c r="Q547" s="51">
        <v>957.01419620000001</v>
      </c>
      <c r="R547" s="51">
        <v>4</v>
      </c>
      <c r="S547" s="52">
        <v>0.25419106200000002</v>
      </c>
      <c r="T547" s="51">
        <v>23</v>
      </c>
      <c r="U547" s="52">
        <v>9.4790529999999994E-3</v>
      </c>
      <c r="V547" s="79" t="str">
        <f t="shared" si="8"/>
        <v/>
      </c>
    </row>
    <row r="548" spans="1:22" x14ac:dyDescent="0.35">
      <c r="A548" s="74">
        <v>4</v>
      </c>
      <c r="B548" s="51">
        <v>100</v>
      </c>
      <c r="C548" s="51">
        <v>1000</v>
      </c>
      <c r="D548" s="52">
        <v>0.6</v>
      </c>
      <c r="E548" s="51">
        <v>182.46822950000001</v>
      </c>
      <c r="F548" s="51">
        <v>1</v>
      </c>
      <c r="G548" s="51">
        <v>24102.2107</v>
      </c>
      <c r="H548" s="51">
        <v>6644.5948079999998</v>
      </c>
      <c r="I548" s="51">
        <v>4000</v>
      </c>
      <c r="J548" s="51">
        <v>2644.5948079999998</v>
      </c>
      <c r="K548" s="52">
        <v>0.60199306600000002</v>
      </c>
      <c r="L548" s="51">
        <v>14.493453540000001</v>
      </c>
      <c r="M548" s="51">
        <v>6861.2496170000004</v>
      </c>
      <c r="N548" s="51">
        <v>6914.5089459999999</v>
      </c>
      <c r="O548" s="51">
        <v>2120.3196290000001</v>
      </c>
      <c r="P548" s="51">
        <v>606.80188980000003</v>
      </c>
      <c r="Q548" s="51">
        <v>954.73581019999995</v>
      </c>
      <c r="R548" s="51">
        <v>4</v>
      </c>
      <c r="S548" s="52">
        <v>0.261794413</v>
      </c>
      <c r="T548" s="51">
        <v>23</v>
      </c>
      <c r="U548" s="52">
        <v>8.8933069999999996E-3</v>
      </c>
      <c r="V548" s="79" t="str">
        <f t="shared" si="8"/>
        <v/>
      </c>
    </row>
    <row r="549" spans="1:22" x14ac:dyDescent="0.35">
      <c r="A549" s="74">
        <v>4</v>
      </c>
      <c r="B549" s="51">
        <v>100</v>
      </c>
      <c r="C549" s="51">
        <v>1000</v>
      </c>
      <c r="D549" s="52">
        <v>0.8</v>
      </c>
      <c r="E549" s="51">
        <v>68.425586080000002</v>
      </c>
      <c r="F549" s="51">
        <v>1</v>
      </c>
      <c r="G549" s="51">
        <v>22446.019489999999</v>
      </c>
      <c r="H549" s="51">
        <v>5056.3515289999996</v>
      </c>
      <c r="I549" s="51">
        <v>4000</v>
      </c>
      <c r="J549" s="51">
        <v>1056.351529</v>
      </c>
      <c r="K549" s="52">
        <v>0.79108423900000002</v>
      </c>
      <c r="L549" s="51">
        <v>15.437960990000001</v>
      </c>
      <c r="M549" s="51">
        <v>6820.001773</v>
      </c>
      <c r="N549" s="51">
        <v>6884.4681769999997</v>
      </c>
      <c r="O549" s="51">
        <v>2122.4613100000001</v>
      </c>
      <c r="P549" s="51">
        <v>606.80188980000003</v>
      </c>
      <c r="Q549" s="51">
        <v>955.93481180000003</v>
      </c>
      <c r="R549" s="51">
        <v>4</v>
      </c>
      <c r="S549" s="52">
        <v>0.26065702099999999</v>
      </c>
      <c r="T549" s="51">
        <v>17</v>
      </c>
      <c r="U549" s="52">
        <v>9.5464290000000004E-3</v>
      </c>
      <c r="V549" s="79" t="str">
        <f t="shared" si="8"/>
        <v/>
      </c>
    </row>
    <row r="550" spans="1:22" x14ac:dyDescent="0.35">
      <c r="A550" s="74">
        <v>4</v>
      </c>
      <c r="B550" s="51">
        <v>100</v>
      </c>
      <c r="C550" s="51">
        <v>1000</v>
      </c>
      <c r="D550" s="52">
        <v>0.6</v>
      </c>
      <c r="E550" s="51">
        <v>182.46822950000001</v>
      </c>
      <c r="F550" s="51">
        <v>3</v>
      </c>
      <c r="G550" s="51">
        <v>32701.677640000002</v>
      </c>
      <c r="H550" s="51">
        <v>7509.2368329999999</v>
      </c>
      <c r="I550" s="51">
        <v>4000</v>
      </c>
      <c r="J550" s="51">
        <v>3509.2368329999999</v>
      </c>
      <c r="K550" s="52">
        <v>0.53267730000000002</v>
      </c>
      <c r="L550" s="51">
        <v>19.232042979999999</v>
      </c>
      <c r="M550" s="51">
        <v>9692.6795590000002</v>
      </c>
      <c r="N550" s="51">
        <v>9757.1290939999999</v>
      </c>
      <c r="O550" s="51">
        <v>4179.2690229999998</v>
      </c>
      <c r="P550" s="51">
        <v>606.80188980000003</v>
      </c>
      <c r="Q550" s="51">
        <v>956.56124190000003</v>
      </c>
      <c r="R550" s="51">
        <v>4</v>
      </c>
      <c r="S550" s="52">
        <v>0.369420576</v>
      </c>
      <c r="T550" s="51">
        <v>53</v>
      </c>
      <c r="U550" s="52">
        <v>2.5380540000000001E-3</v>
      </c>
      <c r="V550" s="79">
        <f t="shared" si="8"/>
        <v>0.31390600236165389</v>
      </c>
    </row>
    <row r="551" spans="1:22" x14ac:dyDescent="0.35">
      <c r="A551" s="74">
        <v>4</v>
      </c>
      <c r="B551" s="51">
        <v>100</v>
      </c>
      <c r="C551" s="51">
        <v>1000</v>
      </c>
      <c r="D551" s="52">
        <v>0.8</v>
      </c>
      <c r="E551" s="51">
        <v>68.425586080000002</v>
      </c>
      <c r="F551" s="51">
        <v>3</v>
      </c>
      <c r="G551" s="51">
        <v>30577.148850000001</v>
      </c>
      <c r="H551" s="51">
        <v>5352.4119540000002</v>
      </c>
      <c r="I551" s="51">
        <v>4000</v>
      </c>
      <c r="J551" s="51">
        <v>1352.4119539999999</v>
      </c>
      <c r="K551" s="52">
        <v>0.74732663200000005</v>
      </c>
      <c r="L551" s="51">
        <v>19.764711290000001</v>
      </c>
      <c r="M551" s="51">
        <v>9705.3226250000007</v>
      </c>
      <c r="N551" s="51">
        <v>9776.5590279999997</v>
      </c>
      <c r="O551" s="51">
        <v>4179.9838110000001</v>
      </c>
      <c r="P551" s="51">
        <v>606.80188980000003</v>
      </c>
      <c r="Q551" s="51">
        <v>956.06954450000001</v>
      </c>
      <c r="R551" s="51">
        <v>4</v>
      </c>
      <c r="S551" s="52">
        <v>0.37015622500000001</v>
      </c>
      <c r="T551" s="51">
        <v>45</v>
      </c>
      <c r="U551" s="52">
        <v>7.3320850000000003E-3</v>
      </c>
      <c r="V551" s="79">
        <f t="shared" si="8"/>
        <v>0.31193481061126205</v>
      </c>
    </row>
    <row r="552" spans="1:22" x14ac:dyDescent="0.35">
      <c r="A552" s="33">
        <v>4</v>
      </c>
      <c r="B552" s="34">
        <v>100</v>
      </c>
      <c r="C552" s="34">
        <v>1000</v>
      </c>
      <c r="D552" s="35">
        <v>1</v>
      </c>
      <c r="E552" s="36">
        <v>0</v>
      </c>
      <c r="F552" s="34">
        <v>1</v>
      </c>
      <c r="G552" s="37">
        <v>21347.443719999999</v>
      </c>
      <c r="H552" s="37">
        <v>4000</v>
      </c>
      <c r="I552" s="37">
        <v>4000</v>
      </c>
      <c r="J552" s="34">
        <v>0</v>
      </c>
      <c r="K552" s="35">
        <v>1</v>
      </c>
      <c r="L552" s="34"/>
      <c r="M552" s="37">
        <v>6804.5250489999999</v>
      </c>
      <c r="N552" s="37">
        <v>6861.6232959999998</v>
      </c>
      <c r="O552" s="37">
        <v>2119.3627660000002</v>
      </c>
      <c r="P552" s="37">
        <v>606.80188980000003</v>
      </c>
      <c r="Q552" s="37">
        <v>955.13071790000004</v>
      </c>
      <c r="R552" s="34">
        <v>4</v>
      </c>
      <c r="S552" s="35">
        <v>0.25979207700000001</v>
      </c>
      <c r="T552" s="34">
        <v>39</v>
      </c>
      <c r="U552" s="38">
        <v>9.0181930000000007E-3</v>
      </c>
      <c r="V552" s="39" t="str">
        <f t="shared" si="8"/>
        <v/>
      </c>
    </row>
    <row r="553" spans="1:22" x14ac:dyDescent="0.35">
      <c r="A553" s="33">
        <v>4</v>
      </c>
      <c r="B553" s="34">
        <v>100</v>
      </c>
      <c r="C553" s="34">
        <v>1000</v>
      </c>
      <c r="D553" s="35">
        <v>1</v>
      </c>
      <c r="E553" s="36">
        <v>0</v>
      </c>
      <c r="F553" s="34">
        <v>2</v>
      </c>
      <c r="G553" s="37">
        <v>21061.671419999999</v>
      </c>
      <c r="H553" s="37">
        <v>4000</v>
      </c>
      <c r="I553" s="37">
        <v>4000</v>
      </c>
      <c r="J553" s="34">
        <v>0</v>
      </c>
      <c r="K553" s="35">
        <v>1</v>
      </c>
      <c r="L553" s="34"/>
      <c r="M553" s="37">
        <v>6697.1678069999998</v>
      </c>
      <c r="N553" s="37">
        <v>6758.9703410000002</v>
      </c>
      <c r="O553" s="37">
        <v>2047.6102089999999</v>
      </c>
      <c r="P553" s="37">
        <v>606.80188980000003</v>
      </c>
      <c r="Q553" s="37">
        <v>951.12117279999995</v>
      </c>
      <c r="R553" s="34">
        <v>4</v>
      </c>
      <c r="S553" s="35">
        <v>0.255905471</v>
      </c>
      <c r="T553" s="34">
        <v>29</v>
      </c>
      <c r="U553" s="38">
        <v>8.7758760000000002E-3</v>
      </c>
      <c r="V553" s="39" t="str">
        <f t="shared" si="8"/>
        <v/>
      </c>
    </row>
    <row r="554" spans="1:22" x14ac:dyDescent="0.35">
      <c r="A554" s="33">
        <v>4</v>
      </c>
      <c r="B554" s="34">
        <v>100</v>
      </c>
      <c r="C554" s="34">
        <v>1000</v>
      </c>
      <c r="D554" s="35">
        <v>1</v>
      </c>
      <c r="E554" s="36">
        <v>0</v>
      </c>
      <c r="F554" s="34">
        <v>3</v>
      </c>
      <c r="G554" s="37">
        <v>29094.760849999999</v>
      </c>
      <c r="H554" s="37">
        <v>5000</v>
      </c>
      <c r="I554" s="37">
        <v>5000</v>
      </c>
      <c r="J554" s="34">
        <v>0</v>
      </c>
      <c r="K554" s="35">
        <v>1</v>
      </c>
      <c r="L554" s="34"/>
      <c r="M554" s="37">
        <v>8845.3738819999999</v>
      </c>
      <c r="N554" s="37">
        <v>8947.930762</v>
      </c>
      <c r="O554" s="37">
        <v>4632.4655059999996</v>
      </c>
      <c r="P554" s="37">
        <v>606.80188980000003</v>
      </c>
      <c r="Q554" s="37">
        <v>1062.188811</v>
      </c>
      <c r="R554" s="34">
        <v>5</v>
      </c>
      <c r="S554" s="35">
        <v>0.33878302799999999</v>
      </c>
      <c r="T554" s="34">
        <v>55</v>
      </c>
      <c r="U554" s="38">
        <v>6.838467E-3</v>
      </c>
      <c r="V554" s="39">
        <f t="shared" si="8"/>
        <v>0.31395029691251414</v>
      </c>
    </row>
    <row r="555" spans="1:22" x14ac:dyDescent="0.35">
      <c r="A555" s="74">
        <v>4</v>
      </c>
      <c r="B555" s="51">
        <v>10</v>
      </c>
      <c r="C555" s="51">
        <v>2000</v>
      </c>
      <c r="D555" s="52">
        <v>0.4</v>
      </c>
      <c r="E555" s="51">
        <v>762.63638460000004</v>
      </c>
      <c r="F555" s="51">
        <v>2</v>
      </c>
      <c r="G555" s="51">
        <v>34615.465069999998</v>
      </c>
      <c r="H555" s="51">
        <v>11714.429749999999</v>
      </c>
      <c r="I555" s="51">
        <v>4000</v>
      </c>
      <c r="J555" s="51">
        <v>7714.4297470000001</v>
      </c>
      <c r="K555" s="52">
        <v>0.34145921600000001</v>
      </c>
      <c r="L555" s="51">
        <v>10.115475610000001</v>
      </c>
      <c r="M555" s="51">
        <v>13873.162480000001</v>
      </c>
      <c r="N555" s="51">
        <v>6298.8121170000004</v>
      </c>
      <c r="O555" s="51">
        <v>1449.10835</v>
      </c>
      <c r="P555" s="51">
        <v>606.80188980000003</v>
      </c>
      <c r="Q555" s="51">
        <v>673.15048009999998</v>
      </c>
      <c r="R555" s="51">
        <v>2</v>
      </c>
      <c r="S555" s="52">
        <v>0.95578636800000005</v>
      </c>
      <c r="T555" s="51">
        <v>39</v>
      </c>
      <c r="U555" s="52">
        <v>2.682589E-3</v>
      </c>
      <c r="V555" s="79" t="str">
        <f t="shared" si="8"/>
        <v/>
      </c>
    </row>
    <row r="556" spans="1:22" x14ac:dyDescent="0.35">
      <c r="A556" s="74">
        <v>4</v>
      </c>
      <c r="B556" s="51">
        <v>10</v>
      </c>
      <c r="C556" s="51">
        <v>2000</v>
      </c>
      <c r="D556" s="52">
        <v>0.4</v>
      </c>
      <c r="E556" s="51">
        <v>762.63638460000004</v>
      </c>
      <c r="F556" s="51">
        <v>1</v>
      </c>
      <c r="G556" s="51">
        <v>35965.685490000003</v>
      </c>
      <c r="H556" s="51">
        <v>14059.1492</v>
      </c>
      <c r="I556" s="51">
        <v>6000</v>
      </c>
      <c r="J556" s="51">
        <v>8059.1491990000004</v>
      </c>
      <c r="K556" s="52">
        <v>0.42676835699999999</v>
      </c>
      <c r="L556" s="51">
        <v>10.567485850000001</v>
      </c>
      <c r="M556" s="51">
        <v>12249.74826</v>
      </c>
      <c r="N556" s="51">
        <v>6398.8416360000001</v>
      </c>
      <c r="O556" s="51">
        <v>1826.218212</v>
      </c>
      <c r="P556" s="51">
        <v>606.80188980000003</v>
      </c>
      <c r="Q556" s="51">
        <v>824.92629720000002</v>
      </c>
      <c r="R556" s="51">
        <v>3</v>
      </c>
      <c r="S556" s="52">
        <v>0.97096492099999998</v>
      </c>
      <c r="T556" s="51">
        <v>52</v>
      </c>
      <c r="U556" s="52">
        <v>5.6847620000000003E-3</v>
      </c>
      <c r="V556" s="79" t="str">
        <f t="shared" si="8"/>
        <v/>
      </c>
    </row>
    <row r="557" spans="1:22" x14ac:dyDescent="0.35">
      <c r="A557" s="74">
        <v>4</v>
      </c>
      <c r="B557" s="51">
        <v>10</v>
      </c>
      <c r="C557" s="51">
        <v>2000</v>
      </c>
      <c r="D557" s="52">
        <v>0.6</v>
      </c>
      <c r="E557" s="51">
        <v>338.94950419999998</v>
      </c>
      <c r="F557" s="51">
        <v>1</v>
      </c>
      <c r="G557" s="51">
        <v>31080.30788</v>
      </c>
      <c r="H557" s="51">
        <v>10572.66367</v>
      </c>
      <c r="I557" s="51">
        <v>6000</v>
      </c>
      <c r="J557" s="51">
        <v>4572.6636710000002</v>
      </c>
      <c r="K557" s="52">
        <v>0.56750126400000001</v>
      </c>
      <c r="L557" s="51">
        <v>13.490692900000001</v>
      </c>
      <c r="M557" s="51">
        <v>11219.71631</v>
      </c>
      <c r="N557" s="51">
        <v>6026.8830740000003</v>
      </c>
      <c r="O557" s="51">
        <v>1829.0635569999999</v>
      </c>
      <c r="P557" s="51">
        <v>606.80188980000003</v>
      </c>
      <c r="Q557" s="51">
        <v>825.17937719999998</v>
      </c>
      <c r="R557" s="51">
        <v>3</v>
      </c>
      <c r="S557" s="52">
        <v>0.91452365599999996</v>
      </c>
      <c r="T557" s="51">
        <v>26</v>
      </c>
      <c r="U557" s="52">
        <v>7.4234099999999999E-4</v>
      </c>
      <c r="V557" s="79" t="str">
        <f t="shared" si="8"/>
        <v/>
      </c>
    </row>
    <row r="558" spans="1:22" x14ac:dyDescent="0.35">
      <c r="A558" s="74">
        <v>4</v>
      </c>
      <c r="B558" s="51">
        <v>10</v>
      </c>
      <c r="C558" s="51">
        <v>2000</v>
      </c>
      <c r="D558" s="52">
        <v>0.6</v>
      </c>
      <c r="E558" s="51">
        <v>338.94950419999998</v>
      </c>
      <c r="F558" s="51">
        <v>2</v>
      </c>
      <c r="G558" s="51">
        <v>30277.306779999999</v>
      </c>
      <c r="H558" s="51">
        <v>10578.46768</v>
      </c>
      <c r="I558" s="51">
        <v>6000</v>
      </c>
      <c r="J558" s="51">
        <v>4578.4676829999999</v>
      </c>
      <c r="K558" s="52">
        <v>0.567189897</v>
      </c>
      <c r="L558" s="51">
        <v>13.50781643</v>
      </c>
      <c r="M558" s="51">
        <v>10683.558419999999</v>
      </c>
      <c r="N558" s="51">
        <v>5825.1310729999996</v>
      </c>
      <c r="O558" s="51">
        <v>1761.2832659999999</v>
      </c>
      <c r="P558" s="51">
        <v>606.80188980000003</v>
      </c>
      <c r="Q558" s="51">
        <v>822.06445240000005</v>
      </c>
      <c r="R558" s="51">
        <v>3</v>
      </c>
      <c r="S558" s="52">
        <v>0.88390965899999996</v>
      </c>
      <c r="T558" s="51">
        <v>77</v>
      </c>
      <c r="U558" s="52">
        <v>9.8460839999999997E-3</v>
      </c>
      <c r="V558" s="79" t="str">
        <f t="shared" si="8"/>
        <v/>
      </c>
    </row>
    <row r="559" spans="1:22" x14ac:dyDescent="0.35">
      <c r="A559" s="74">
        <v>4</v>
      </c>
      <c r="B559" s="51">
        <v>10</v>
      </c>
      <c r="C559" s="51">
        <v>2000</v>
      </c>
      <c r="D559" s="52">
        <v>0.8</v>
      </c>
      <c r="E559" s="51">
        <v>127.1060641</v>
      </c>
      <c r="F559" s="51">
        <v>2</v>
      </c>
      <c r="G559" s="51">
        <v>27405.504140000001</v>
      </c>
      <c r="H559" s="51">
        <v>7788.6216990000003</v>
      </c>
      <c r="I559" s="51">
        <v>6000</v>
      </c>
      <c r="J559" s="51">
        <v>1788.621699</v>
      </c>
      <c r="K559" s="52">
        <v>0.77035452900000001</v>
      </c>
      <c r="L559" s="51">
        <v>14.071883290000001</v>
      </c>
      <c r="M559" s="51">
        <v>10547.27117</v>
      </c>
      <c r="N559" s="51">
        <v>5873.8957270000001</v>
      </c>
      <c r="O559" s="51">
        <v>1765.946097</v>
      </c>
      <c r="P559" s="51">
        <v>606.80188980000003</v>
      </c>
      <c r="Q559" s="51">
        <v>822.96755499999995</v>
      </c>
      <c r="R559" s="51">
        <v>3</v>
      </c>
      <c r="S559" s="52">
        <v>0.891309244</v>
      </c>
      <c r="T559" s="51">
        <v>186</v>
      </c>
      <c r="U559" s="52">
        <v>9.3213570000000006E-3</v>
      </c>
      <c r="V559" s="79" t="str">
        <f t="shared" si="8"/>
        <v/>
      </c>
    </row>
    <row r="560" spans="1:22" x14ac:dyDescent="0.35">
      <c r="A560" s="74">
        <v>4</v>
      </c>
      <c r="B560" s="51">
        <v>10</v>
      </c>
      <c r="C560" s="51">
        <v>2000</v>
      </c>
      <c r="D560" s="52">
        <v>0.8</v>
      </c>
      <c r="E560" s="51">
        <v>127.1060641</v>
      </c>
      <c r="F560" s="51">
        <v>1</v>
      </c>
      <c r="G560" s="51">
        <v>28026.16862</v>
      </c>
      <c r="H560" s="51">
        <v>10045.95465</v>
      </c>
      <c r="I560" s="51">
        <v>8000</v>
      </c>
      <c r="J560" s="51">
        <v>2045.9546479999999</v>
      </c>
      <c r="K560" s="52">
        <v>0.79634044599999998</v>
      </c>
      <c r="L560" s="51">
        <v>16.09643617</v>
      </c>
      <c r="M560" s="51">
        <v>8669.9482360000002</v>
      </c>
      <c r="N560" s="51">
        <v>5623.6778039999999</v>
      </c>
      <c r="O560" s="51">
        <v>2123.7082639999999</v>
      </c>
      <c r="P560" s="51">
        <v>606.80188980000003</v>
      </c>
      <c r="Q560" s="51">
        <v>956.07777480000004</v>
      </c>
      <c r="R560" s="51">
        <v>4</v>
      </c>
      <c r="S560" s="52">
        <v>0.85334099299999999</v>
      </c>
      <c r="T560" s="51">
        <v>17</v>
      </c>
      <c r="U560" s="52">
        <v>8.2554259999999997E-3</v>
      </c>
      <c r="V560" s="79" t="str">
        <f t="shared" si="8"/>
        <v/>
      </c>
    </row>
    <row r="561" spans="1:22" x14ac:dyDescent="0.35">
      <c r="A561" s="74">
        <v>4</v>
      </c>
      <c r="B561" s="51">
        <v>10</v>
      </c>
      <c r="C561" s="51">
        <v>2000</v>
      </c>
      <c r="D561" s="52">
        <v>0.4</v>
      </c>
      <c r="E561" s="51">
        <v>762.63638460000004</v>
      </c>
      <c r="F561" s="51">
        <v>3</v>
      </c>
      <c r="G561" s="51">
        <v>54618.904560000003</v>
      </c>
      <c r="H561" s="51">
        <v>23433.351019999998</v>
      </c>
      <c r="I561" s="51">
        <v>8000</v>
      </c>
      <c r="J561" s="51">
        <v>15433.35102</v>
      </c>
      <c r="K561" s="52">
        <v>0.34139376799999999</v>
      </c>
      <c r="L561" s="51">
        <v>20.236840690000001</v>
      </c>
      <c r="M561" s="51">
        <v>18967.59835</v>
      </c>
      <c r="N561" s="51">
        <v>6482.0273660000003</v>
      </c>
      <c r="O561" s="51">
        <v>4175.7932019999998</v>
      </c>
      <c r="P561" s="51">
        <v>606.80188980000003</v>
      </c>
      <c r="Q561" s="51">
        <v>953.33273310000004</v>
      </c>
      <c r="R561" s="51">
        <v>4</v>
      </c>
      <c r="S561" s="52">
        <v>0.98358758400000001</v>
      </c>
      <c r="T561" s="51">
        <v>47</v>
      </c>
      <c r="U561" s="52">
        <v>5.1992080000000003E-3</v>
      </c>
      <c r="V561" s="79">
        <f t="shared" si="8"/>
        <v>0.22615451679879792</v>
      </c>
    </row>
    <row r="562" spans="1:22" x14ac:dyDescent="0.35">
      <c r="A562" s="74">
        <v>4</v>
      </c>
      <c r="B562" s="51">
        <v>10</v>
      </c>
      <c r="C562" s="51">
        <v>2000</v>
      </c>
      <c r="D562" s="52">
        <v>0.6</v>
      </c>
      <c r="E562" s="51">
        <v>338.94950419999998</v>
      </c>
      <c r="F562" s="51">
        <v>3</v>
      </c>
      <c r="G562" s="51">
        <v>45439.255089999999</v>
      </c>
      <c r="H562" s="51">
        <v>16762.54189</v>
      </c>
      <c r="I562" s="51">
        <v>8000</v>
      </c>
      <c r="J562" s="51">
        <v>8762.5418929999996</v>
      </c>
      <c r="K562" s="52">
        <v>0.47725458700000001</v>
      </c>
      <c r="L562" s="51">
        <v>25.85205697</v>
      </c>
      <c r="M562" s="51">
        <v>16844.69615</v>
      </c>
      <c r="N562" s="51">
        <v>6091.7379469999996</v>
      </c>
      <c r="O562" s="51">
        <v>4178.400232</v>
      </c>
      <c r="P562" s="51">
        <v>606.80188980000003</v>
      </c>
      <c r="Q562" s="51">
        <v>955.07698779999998</v>
      </c>
      <c r="R562" s="51">
        <v>4</v>
      </c>
      <c r="S562" s="52">
        <v>0.92436478200000005</v>
      </c>
      <c r="T562" s="51">
        <v>21</v>
      </c>
      <c r="U562" s="52">
        <v>8.3614009999999992E-3</v>
      </c>
      <c r="V562" s="79">
        <f t="shared" si="8"/>
        <v>0.25943576291562442</v>
      </c>
    </row>
    <row r="563" spans="1:22" x14ac:dyDescent="0.35">
      <c r="A563" s="74">
        <v>4</v>
      </c>
      <c r="B563" s="51">
        <v>10</v>
      </c>
      <c r="C563" s="51">
        <v>2000</v>
      </c>
      <c r="D563" s="52">
        <v>0.8</v>
      </c>
      <c r="E563" s="51">
        <v>127.1060641</v>
      </c>
      <c r="F563" s="51">
        <v>3</v>
      </c>
      <c r="G563" s="51">
        <v>39758.547070000001</v>
      </c>
      <c r="H563" s="51">
        <v>11303.52802</v>
      </c>
      <c r="I563" s="51">
        <v>8000</v>
      </c>
      <c r="J563" s="51">
        <v>3303.5280170000001</v>
      </c>
      <c r="K563" s="52">
        <v>0.70774363399999995</v>
      </c>
      <c r="L563" s="51">
        <v>25.990325800000001</v>
      </c>
      <c r="M563" s="51">
        <v>16650.550319999998</v>
      </c>
      <c r="N563" s="51">
        <v>6068.5331509999996</v>
      </c>
      <c r="O563" s="51">
        <v>4174.0762549999999</v>
      </c>
      <c r="P563" s="51">
        <v>606.80188980000003</v>
      </c>
      <c r="Q563" s="51">
        <v>955.05743570000004</v>
      </c>
      <c r="R563" s="51">
        <v>4</v>
      </c>
      <c r="S563" s="52">
        <v>0.92084366900000003</v>
      </c>
      <c r="T563" s="51">
        <v>27</v>
      </c>
      <c r="U563" s="52">
        <v>2.390447E-3</v>
      </c>
      <c r="V563" s="79">
        <f t="shared" si="8"/>
        <v>0.28274675667572258</v>
      </c>
    </row>
    <row r="564" spans="1:22" x14ac:dyDescent="0.35">
      <c r="A564" s="33">
        <v>4</v>
      </c>
      <c r="B564" s="34">
        <v>10</v>
      </c>
      <c r="C564" s="34">
        <v>2000</v>
      </c>
      <c r="D564" s="35">
        <v>1</v>
      </c>
      <c r="E564" s="36">
        <v>0</v>
      </c>
      <c r="F564" s="34">
        <v>1</v>
      </c>
      <c r="G564" s="37">
        <v>25974.632720000001</v>
      </c>
      <c r="H564" s="37">
        <v>8000</v>
      </c>
      <c r="I564" s="37">
        <v>8000</v>
      </c>
      <c r="J564" s="34">
        <v>0</v>
      </c>
      <c r="K564" s="35">
        <v>1</v>
      </c>
      <c r="L564" s="34"/>
      <c r="M564" s="37">
        <v>8660.1809020000001</v>
      </c>
      <c r="N564" s="37">
        <v>5627.8630510000003</v>
      </c>
      <c r="O564" s="37">
        <v>2123.708666</v>
      </c>
      <c r="P564" s="37">
        <v>606.80188980000003</v>
      </c>
      <c r="Q564" s="37">
        <v>956.07820800000002</v>
      </c>
      <c r="R564" s="34">
        <v>4</v>
      </c>
      <c r="S564" s="35">
        <v>0.85397606500000001</v>
      </c>
      <c r="T564" s="34">
        <v>10</v>
      </c>
      <c r="U564" s="38">
        <v>8.3944750000000002E-3</v>
      </c>
      <c r="V564" s="39" t="str">
        <f t="shared" si="8"/>
        <v/>
      </c>
    </row>
    <row r="565" spans="1:22" x14ac:dyDescent="0.35">
      <c r="A565" s="33">
        <v>4</v>
      </c>
      <c r="B565" s="34">
        <v>10</v>
      </c>
      <c r="C565" s="34">
        <v>2000</v>
      </c>
      <c r="D565" s="35">
        <v>1</v>
      </c>
      <c r="E565" s="36">
        <v>0</v>
      </c>
      <c r="F565" s="34">
        <v>2</v>
      </c>
      <c r="G565" s="37">
        <v>25588.37023</v>
      </c>
      <c r="H565" s="37">
        <v>8000</v>
      </c>
      <c r="I565" s="37">
        <v>8000</v>
      </c>
      <c r="J565" s="34">
        <v>0</v>
      </c>
      <c r="K565" s="35">
        <v>1</v>
      </c>
      <c r="L565" s="34"/>
      <c r="M565" s="37">
        <v>8465.7794819999999</v>
      </c>
      <c r="N565" s="37">
        <v>5518.8211309999997</v>
      </c>
      <c r="O565" s="37">
        <v>2046.0532040000001</v>
      </c>
      <c r="P565" s="37">
        <v>606.80188980000003</v>
      </c>
      <c r="Q565" s="37">
        <v>950.91452460000005</v>
      </c>
      <c r="R565" s="34">
        <v>4</v>
      </c>
      <c r="S565" s="35">
        <v>0.83742996400000003</v>
      </c>
      <c r="T565" s="34">
        <v>16</v>
      </c>
      <c r="U565" s="38">
        <v>7.4731290000000002E-3</v>
      </c>
      <c r="V565" s="39" t="str">
        <f t="shared" si="8"/>
        <v/>
      </c>
    </row>
    <row r="566" spans="1:22" x14ac:dyDescent="0.35">
      <c r="A566" s="33">
        <v>4</v>
      </c>
      <c r="B566" s="34">
        <v>10</v>
      </c>
      <c r="C566" s="34">
        <v>2000</v>
      </c>
      <c r="D566" s="35">
        <v>1</v>
      </c>
      <c r="E566" s="36">
        <v>0</v>
      </c>
      <c r="F566" s="34">
        <v>3</v>
      </c>
      <c r="G566" s="37">
        <v>36363.661760000003</v>
      </c>
      <c r="H566" s="37">
        <v>10000</v>
      </c>
      <c r="I566" s="37">
        <v>10000</v>
      </c>
      <c r="J566" s="34">
        <v>0</v>
      </c>
      <c r="K566" s="35">
        <v>1</v>
      </c>
      <c r="L566" s="34"/>
      <c r="M566" s="37">
        <v>14091.976619999999</v>
      </c>
      <c r="N566" s="37">
        <v>5934.2376270000004</v>
      </c>
      <c r="O566" s="37">
        <v>4661.1863940000003</v>
      </c>
      <c r="P566" s="37">
        <v>606.80188980000003</v>
      </c>
      <c r="Q566" s="37">
        <v>1069.4592259999999</v>
      </c>
      <c r="R566" s="34">
        <v>5</v>
      </c>
      <c r="S566" s="35">
        <v>0.90046556799999999</v>
      </c>
      <c r="T566" s="34">
        <v>7</v>
      </c>
      <c r="U566" s="38">
        <v>2.2705410000000001E-3</v>
      </c>
      <c r="V566" s="39">
        <f t="shared" si="8"/>
        <v>0.29477222660477337</v>
      </c>
    </row>
    <row r="567" spans="1:22" x14ac:dyDescent="0.35">
      <c r="A567" s="74">
        <v>4</v>
      </c>
      <c r="B567" s="51">
        <v>40</v>
      </c>
      <c r="C567" s="51">
        <v>2000</v>
      </c>
      <c r="D567" s="52">
        <v>0.4</v>
      </c>
      <c r="E567" s="51">
        <v>576.34240869999996</v>
      </c>
      <c r="F567" s="51">
        <v>2</v>
      </c>
      <c r="G567" s="51">
        <v>29509.186730000001</v>
      </c>
      <c r="H567" s="51">
        <v>8265.6578910000007</v>
      </c>
      <c r="I567" s="51">
        <v>4000</v>
      </c>
      <c r="J567" s="51">
        <v>4265.6578909999998</v>
      </c>
      <c r="K567" s="52">
        <v>0.48393002099999999</v>
      </c>
      <c r="L567" s="51">
        <v>7.4012563130000002</v>
      </c>
      <c r="M567" s="51">
        <v>9969.2608789999995</v>
      </c>
      <c r="N567" s="51">
        <v>8544.9948850000001</v>
      </c>
      <c r="O567" s="51">
        <v>1448.2337279999999</v>
      </c>
      <c r="P567" s="51">
        <v>606.80188980000003</v>
      </c>
      <c r="Q567" s="51">
        <v>674.23745710000003</v>
      </c>
      <c r="R567" s="51">
        <v>2</v>
      </c>
      <c r="S567" s="52">
        <v>0.78317236899999998</v>
      </c>
      <c r="T567" s="51">
        <v>22</v>
      </c>
      <c r="U567" s="52">
        <v>8.9591849999999997E-3</v>
      </c>
      <c r="V567" s="79" t="str">
        <f t="shared" si="8"/>
        <v/>
      </c>
    </row>
    <row r="568" spans="1:22" x14ac:dyDescent="0.35">
      <c r="A568" s="74">
        <v>4</v>
      </c>
      <c r="B568" s="51">
        <v>40</v>
      </c>
      <c r="C568" s="51">
        <v>2000</v>
      </c>
      <c r="D568" s="52">
        <v>0.4</v>
      </c>
      <c r="E568" s="51">
        <v>576.34240869999996</v>
      </c>
      <c r="F568" s="51">
        <v>1</v>
      </c>
      <c r="G568" s="51">
        <v>30191.43302</v>
      </c>
      <c r="H568" s="51">
        <v>8523.4765009999992</v>
      </c>
      <c r="I568" s="51">
        <v>4000</v>
      </c>
      <c r="J568" s="51">
        <v>4523.4765010000001</v>
      </c>
      <c r="K568" s="52">
        <v>0.469292078</v>
      </c>
      <c r="L568" s="51">
        <v>7.8485921440000004</v>
      </c>
      <c r="M568" s="51">
        <v>10117.785470000001</v>
      </c>
      <c r="N568" s="51">
        <v>8770.3427059999995</v>
      </c>
      <c r="O568" s="51">
        <v>1499.02261</v>
      </c>
      <c r="P568" s="51">
        <v>606.80188980000003</v>
      </c>
      <c r="Q568" s="51">
        <v>674.00384880000001</v>
      </c>
      <c r="R568" s="51">
        <v>2</v>
      </c>
      <c r="S568" s="52">
        <v>0.80382611900000001</v>
      </c>
      <c r="T568" s="51">
        <v>27</v>
      </c>
      <c r="U568" s="52">
        <v>8.3095319999999997E-3</v>
      </c>
      <c r="V568" s="79" t="str">
        <f t="shared" si="8"/>
        <v/>
      </c>
    </row>
    <row r="569" spans="1:22" x14ac:dyDescent="0.35">
      <c r="A569" s="74">
        <v>4</v>
      </c>
      <c r="B569" s="51">
        <v>40</v>
      </c>
      <c r="C569" s="51">
        <v>2000</v>
      </c>
      <c r="D569" s="52">
        <v>0.6</v>
      </c>
      <c r="E569" s="51">
        <v>256.15218160000001</v>
      </c>
      <c r="F569" s="51">
        <v>1</v>
      </c>
      <c r="G569" s="51">
        <v>27481.634129999999</v>
      </c>
      <c r="H569" s="51">
        <v>6605.2975489999999</v>
      </c>
      <c r="I569" s="51">
        <v>4000</v>
      </c>
      <c r="J569" s="51">
        <v>2605.2975489999999</v>
      </c>
      <c r="K569" s="52">
        <v>0.605574536</v>
      </c>
      <c r="L569" s="51">
        <v>10.17089737</v>
      </c>
      <c r="M569" s="51">
        <v>9647.9450990000005</v>
      </c>
      <c r="N569" s="51">
        <v>8446.2427719999996</v>
      </c>
      <c r="O569" s="51">
        <v>1500.1297549999999</v>
      </c>
      <c r="P569" s="51">
        <v>606.80188980000003</v>
      </c>
      <c r="Q569" s="51">
        <v>675.21706119999999</v>
      </c>
      <c r="R569" s="51">
        <v>2</v>
      </c>
      <c r="S569" s="52">
        <v>0.77412146500000001</v>
      </c>
      <c r="T569" s="51">
        <v>33</v>
      </c>
      <c r="U569" s="52">
        <v>9.2396199999999997E-7</v>
      </c>
      <c r="V569" s="79" t="str">
        <f t="shared" si="8"/>
        <v/>
      </c>
    </row>
    <row r="570" spans="1:22" x14ac:dyDescent="0.35">
      <c r="A570" s="74">
        <v>4</v>
      </c>
      <c r="B570" s="51">
        <v>40</v>
      </c>
      <c r="C570" s="51">
        <v>2000</v>
      </c>
      <c r="D570" s="52">
        <v>0.8</v>
      </c>
      <c r="E570" s="51">
        <v>96.057068119999997</v>
      </c>
      <c r="F570" s="51">
        <v>2</v>
      </c>
      <c r="G570" s="51">
        <v>25196.692849999999</v>
      </c>
      <c r="H570" s="51">
        <v>4991.9299080000001</v>
      </c>
      <c r="I570" s="51">
        <v>4000</v>
      </c>
      <c r="J570" s="51">
        <v>991.92990769999994</v>
      </c>
      <c r="K570" s="52">
        <v>0.80129330200000004</v>
      </c>
      <c r="L570" s="51">
        <v>10.32646454</v>
      </c>
      <c r="M570" s="51">
        <v>9262.2125359999991</v>
      </c>
      <c r="N570" s="51">
        <v>8213.3875000000007</v>
      </c>
      <c r="O570" s="51">
        <v>1448.5104570000001</v>
      </c>
      <c r="P570" s="51">
        <v>606.80188980000003</v>
      </c>
      <c r="Q570" s="51">
        <v>673.85055520000003</v>
      </c>
      <c r="R570" s="51">
        <v>2</v>
      </c>
      <c r="S570" s="52">
        <v>0.75277963699999995</v>
      </c>
      <c r="T570" s="51">
        <v>36</v>
      </c>
      <c r="U570" s="52">
        <v>8.5057290000000001E-3</v>
      </c>
      <c r="V570" s="79" t="str">
        <f t="shared" si="8"/>
        <v/>
      </c>
    </row>
    <row r="571" spans="1:22" x14ac:dyDescent="0.35">
      <c r="A571" s="74">
        <v>4</v>
      </c>
      <c r="B571" s="51">
        <v>40</v>
      </c>
      <c r="C571" s="51">
        <v>2000</v>
      </c>
      <c r="D571" s="52">
        <v>0.6</v>
      </c>
      <c r="E571" s="51">
        <v>256.15218160000001</v>
      </c>
      <c r="F571" s="51">
        <v>2</v>
      </c>
      <c r="G571" s="51">
        <v>26849.883030000001</v>
      </c>
      <c r="H571" s="51">
        <v>6645.1464210000004</v>
      </c>
      <c r="I571" s="51">
        <v>4000</v>
      </c>
      <c r="J571" s="51">
        <v>2645.1464209999999</v>
      </c>
      <c r="K571" s="52">
        <v>0.60194309499999998</v>
      </c>
      <c r="L571" s="51">
        <v>10.32646454</v>
      </c>
      <c r="M571" s="51">
        <v>9262.2125359999991</v>
      </c>
      <c r="N571" s="51">
        <v>8213.3875000000007</v>
      </c>
      <c r="O571" s="51">
        <v>1448.5029440000001</v>
      </c>
      <c r="P571" s="51">
        <v>606.80188980000003</v>
      </c>
      <c r="Q571" s="51">
        <v>673.83173969999996</v>
      </c>
      <c r="R571" s="51">
        <v>2</v>
      </c>
      <c r="S571" s="52">
        <v>0.75277963699999995</v>
      </c>
      <c r="T571" s="51">
        <v>9</v>
      </c>
      <c r="U571" s="52">
        <v>4.6079550000000004E-3</v>
      </c>
      <c r="V571" s="79" t="str">
        <f t="shared" si="8"/>
        <v/>
      </c>
    </row>
    <row r="572" spans="1:22" x14ac:dyDescent="0.35">
      <c r="A572" s="74">
        <v>4</v>
      </c>
      <c r="B572" s="51">
        <v>40</v>
      </c>
      <c r="C572" s="51">
        <v>2000</v>
      </c>
      <c r="D572" s="52">
        <v>0.8</v>
      </c>
      <c r="E572" s="51">
        <v>96.057068119999997</v>
      </c>
      <c r="F572" s="51">
        <v>1</v>
      </c>
      <c r="G572" s="51">
        <v>25830.304690000001</v>
      </c>
      <c r="H572" s="51">
        <v>5039.5452969999997</v>
      </c>
      <c r="I572" s="51">
        <v>4000</v>
      </c>
      <c r="J572" s="51">
        <v>1039.5452969999999</v>
      </c>
      <c r="K572" s="52">
        <v>0.79372240199999999</v>
      </c>
      <c r="L572" s="51">
        <v>10.822163509999999</v>
      </c>
      <c r="M572" s="51">
        <v>9601.3295369999996</v>
      </c>
      <c r="N572" s="51">
        <v>8411.7371330000005</v>
      </c>
      <c r="O572" s="51">
        <v>1497.066374</v>
      </c>
      <c r="P572" s="51">
        <v>606.80188980000003</v>
      </c>
      <c r="Q572" s="51">
        <v>673.82446049999999</v>
      </c>
      <c r="R572" s="51">
        <v>2</v>
      </c>
      <c r="S572" s="52">
        <v>0.77095892799999999</v>
      </c>
      <c r="T572" s="51">
        <v>33</v>
      </c>
      <c r="U572" s="52">
        <v>3.9899599999999999E-4</v>
      </c>
      <c r="V572" s="79" t="str">
        <f t="shared" si="8"/>
        <v/>
      </c>
    </row>
    <row r="573" spans="1:22" x14ac:dyDescent="0.35">
      <c r="A573" s="74">
        <v>4</v>
      </c>
      <c r="B573" s="51">
        <v>40</v>
      </c>
      <c r="C573" s="51">
        <v>2000</v>
      </c>
      <c r="D573" s="52">
        <v>0.4</v>
      </c>
      <c r="E573" s="51">
        <v>576.34240869999996</v>
      </c>
      <c r="F573" s="51">
        <v>3</v>
      </c>
      <c r="G573" s="51">
        <v>43622.984040000003</v>
      </c>
      <c r="H573" s="51">
        <v>13469.3017</v>
      </c>
      <c r="I573" s="51">
        <v>6000</v>
      </c>
      <c r="J573" s="51">
        <v>7469.3017049999999</v>
      </c>
      <c r="K573" s="52">
        <v>0.44545739099999998</v>
      </c>
      <c r="L573" s="51">
        <v>12.959833590000001</v>
      </c>
      <c r="M573" s="51">
        <v>14958.35592</v>
      </c>
      <c r="N573" s="51">
        <v>10180.38507</v>
      </c>
      <c r="O573" s="51">
        <v>3586.471321</v>
      </c>
      <c r="P573" s="51">
        <v>606.80188980000003</v>
      </c>
      <c r="Q573" s="51">
        <v>821.66812779999998</v>
      </c>
      <c r="R573" s="51">
        <v>3</v>
      </c>
      <c r="S573" s="52">
        <v>0.93306039399999996</v>
      </c>
      <c r="T573" s="51">
        <v>108</v>
      </c>
      <c r="U573" s="52">
        <v>6.7697160000000003E-3</v>
      </c>
      <c r="V573" s="79">
        <f t="shared" si="8"/>
        <v>0.26930433515307012</v>
      </c>
    </row>
    <row r="574" spans="1:22" x14ac:dyDescent="0.35">
      <c r="A574" s="74">
        <v>4</v>
      </c>
      <c r="B574" s="51">
        <v>40</v>
      </c>
      <c r="C574" s="51">
        <v>2000</v>
      </c>
      <c r="D574" s="52">
        <v>0.6</v>
      </c>
      <c r="E574" s="51">
        <v>256.15218160000001</v>
      </c>
      <c r="F574" s="51">
        <v>3</v>
      </c>
      <c r="G574" s="51">
        <v>38626.470209999999</v>
      </c>
      <c r="H574" s="51">
        <v>13064.086380000001</v>
      </c>
      <c r="I574" s="51">
        <v>8000</v>
      </c>
      <c r="J574" s="51">
        <v>5064.0863820000004</v>
      </c>
      <c r="K574" s="52">
        <v>0.612365822</v>
      </c>
      <c r="L574" s="51">
        <v>19.769835059999998</v>
      </c>
      <c r="M574" s="51">
        <v>10945.945009999999</v>
      </c>
      <c r="N574" s="51">
        <v>8878.2966539999998</v>
      </c>
      <c r="O574" s="51">
        <v>4177.0955039999999</v>
      </c>
      <c r="P574" s="51">
        <v>606.80188980000003</v>
      </c>
      <c r="Q574" s="51">
        <v>954.2447664</v>
      </c>
      <c r="R574" s="51">
        <v>4</v>
      </c>
      <c r="S574" s="52">
        <v>0.81372039600000001</v>
      </c>
      <c r="T574" s="51">
        <v>56</v>
      </c>
      <c r="U574" s="52">
        <v>7.069362E-3</v>
      </c>
      <c r="V574" s="79">
        <f t="shared" si="8"/>
        <v>0.28905960611684128</v>
      </c>
    </row>
    <row r="575" spans="1:22" x14ac:dyDescent="0.35">
      <c r="A575" s="74">
        <v>4</v>
      </c>
      <c r="B575" s="51">
        <v>40</v>
      </c>
      <c r="C575" s="51">
        <v>2000</v>
      </c>
      <c r="D575" s="52">
        <v>0.8</v>
      </c>
      <c r="E575" s="51">
        <v>96.057068119999997</v>
      </c>
      <c r="F575" s="51">
        <v>3</v>
      </c>
      <c r="G575" s="51">
        <v>35519.095730000001</v>
      </c>
      <c r="H575" s="51">
        <v>10013.548989999999</v>
      </c>
      <c r="I575" s="51">
        <v>8000</v>
      </c>
      <c r="J575" s="51">
        <v>2013.5489930000001</v>
      </c>
      <c r="K575" s="52">
        <v>0.79891754699999995</v>
      </c>
      <c r="L575" s="51">
        <v>20.962007610000001</v>
      </c>
      <c r="M575" s="51">
        <v>10980.05774</v>
      </c>
      <c r="N575" s="51">
        <v>8780.4489680000006</v>
      </c>
      <c r="O575" s="51">
        <v>4181.2001440000004</v>
      </c>
      <c r="P575" s="51">
        <v>606.80188980000003</v>
      </c>
      <c r="Q575" s="51">
        <v>957.03799200000003</v>
      </c>
      <c r="R575" s="51">
        <v>4</v>
      </c>
      <c r="S575" s="52">
        <v>0.80475238500000001</v>
      </c>
      <c r="T575" s="51">
        <v>38</v>
      </c>
      <c r="U575" s="52">
        <v>8.8206480000000004E-3</v>
      </c>
      <c r="V575" s="79">
        <f t="shared" si="8"/>
        <v>0.30391562423094504</v>
      </c>
    </row>
    <row r="576" spans="1:22" x14ac:dyDescent="0.35">
      <c r="A576" s="33">
        <v>4</v>
      </c>
      <c r="B576" s="34">
        <v>40</v>
      </c>
      <c r="C576" s="34">
        <v>2000</v>
      </c>
      <c r="D576" s="35">
        <v>1</v>
      </c>
      <c r="E576" s="36">
        <v>0</v>
      </c>
      <c r="F576" s="34">
        <v>1</v>
      </c>
      <c r="G576" s="37">
        <v>24790.761750000001</v>
      </c>
      <c r="H576" s="37">
        <v>4000</v>
      </c>
      <c r="I576" s="37">
        <v>4000</v>
      </c>
      <c r="J576" s="34">
        <v>0</v>
      </c>
      <c r="K576" s="35">
        <v>1</v>
      </c>
      <c r="L576" s="34"/>
      <c r="M576" s="37">
        <v>9601.3295369999996</v>
      </c>
      <c r="N576" s="37">
        <v>8411.7371330000005</v>
      </c>
      <c r="O576" s="37">
        <v>1497.0671830000001</v>
      </c>
      <c r="P576" s="37">
        <v>606.80188980000003</v>
      </c>
      <c r="Q576" s="37">
        <v>673.82600319999995</v>
      </c>
      <c r="R576" s="34">
        <v>2</v>
      </c>
      <c r="S576" s="35">
        <v>0.77095892799999999</v>
      </c>
      <c r="T576" s="34">
        <v>40</v>
      </c>
      <c r="U576" s="38">
        <v>4.9999729999999996E-3</v>
      </c>
      <c r="V576" s="39" t="str">
        <f t="shared" si="8"/>
        <v/>
      </c>
    </row>
    <row r="577" spans="1:22" x14ac:dyDescent="0.35">
      <c r="A577" s="33">
        <v>4</v>
      </c>
      <c r="B577" s="34">
        <v>40</v>
      </c>
      <c r="C577" s="34">
        <v>2000</v>
      </c>
      <c r="D577" s="35">
        <v>1</v>
      </c>
      <c r="E577" s="36">
        <v>0</v>
      </c>
      <c r="F577" s="34">
        <v>2</v>
      </c>
      <c r="G577" s="37">
        <v>24238.59446</v>
      </c>
      <c r="H577" s="37">
        <v>4000</v>
      </c>
      <c r="I577" s="37">
        <v>4000</v>
      </c>
      <c r="J577" s="34">
        <v>0</v>
      </c>
      <c r="K577" s="35">
        <v>1</v>
      </c>
      <c r="L577" s="34"/>
      <c r="M577" s="37">
        <v>9277.572596</v>
      </c>
      <c r="N577" s="37">
        <v>8231.8969570000008</v>
      </c>
      <c r="O577" s="37">
        <v>1448.4975850000001</v>
      </c>
      <c r="P577" s="37">
        <v>606.80188980000003</v>
      </c>
      <c r="Q577" s="37">
        <v>673.82542709999996</v>
      </c>
      <c r="R577" s="34">
        <v>2</v>
      </c>
      <c r="S577" s="35">
        <v>0.75447607900000002</v>
      </c>
      <c r="T577" s="34">
        <v>20</v>
      </c>
      <c r="U577" s="38">
        <v>8.6310420000000002E-3</v>
      </c>
      <c r="V577" s="39" t="str">
        <f t="shared" si="8"/>
        <v/>
      </c>
    </row>
    <row r="578" spans="1:22" x14ac:dyDescent="0.35">
      <c r="A578" s="33">
        <v>4</v>
      </c>
      <c r="B578" s="34">
        <v>40</v>
      </c>
      <c r="C578" s="34">
        <v>2000</v>
      </c>
      <c r="D578" s="35">
        <v>1</v>
      </c>
      <c r="E578" s="36">
        <v>0</v>
      </c>
      <c r="F578" s="34">
        <v>3</v>
      </c>
      <c r="G578" s="37">
        <v>33412.226110000003</v>
      </c>
      <c r="H578" s="37">
        <v>8000</v>
      </c>
      <c r="I578" s="37">
        <v>8000</v>
      </c>
      <c r="J578" s="34">
        <v>0</v>
      </c>
      <c r="K578" s="35">
        <v>1</v>
      </c>
      <c r="L578" s="34"/>
      <c r="M578" s="37">
        <v>10951.360629999999</v>
      </c>
      <c r="N578" s="37">
        <v>8725.7595440000005</v>
      </c>
      <c r="O578" s="37">
        <v>4172.320984</v>
      </c>
      <c r="P578" s="37">
        <v>606.80188980000003</v>
      </c>
      <c r="Q578" s="37">
        <v>955.9830637</v>
      </c>
      <c r="R578" s="34">
        <v>4</v>
      </c>
      <c r="S578" s="35">
        <v>0.79973994900000001</v>
      </c>
      <c r="T578" s="34">
        <v>27</v>
      </c>
      <c r="U578" s="38">
        <v>5.7843510000000001E-3</v>
      </c>
      <c r="V578" s="39">
        <f t="shared" si="8"/>
        <v>0.31852610980877483</v>
      </c>
    </row>
    <row r="579" spans="1:22" x14ac:dyDescent="0.35">
      <c r="A579" s="74">
        <v>4</v>
      </c>
      <c r="B579" s="51">
        <v>70</v>
      </c>
      <c r="C579" s="51">
        <v>2000</v>
      </c>
      <c r="D579" s="52">
        <v>0.4</v>
      </c>
      <c r="E579" s="51">
        <v>610.64219619999994</v>
      </c>
      <c r="F579" s="51">
        <v>2</v>
      </c>
      <c r="G579" s="51">
        <v>29362.048930000001</v>
      </c>
      <c r="H579" s="51">
        <v>8298.6177520000001</v>
      </c>
      <c r="I579" s="51">
        <v>4000</v>
      </c>
      <c r="J579" s="51">
        <v>4298.6177520000001</v>
      </c>
      <c r="K579" s="52">
        <v>0.482007982</v>
      </c>
      <c r="L579" s="51">
        <v>7.0395032940000002</v>
      </c>
      <c r="M579" s="51">
        <v>9213.9784359999994</v>
      </c>
      <c r="N579" s="51">
        <v>9120.1796670000003</v>
      </c>
      <c r="O579" s="51">
        <v>1448.2337279999999</v>
      </c>
      <c r="P579" s="51">
        <v>606.80188980000003</v>
      </c>
      <c r="Q579" s="51">
        <v>674.23745710000003</v>
      </c>
      <c r="R579" s="51">
        <v>2</v>
      </c>
      <c r="S579" s="52">
        <v>0.62521292900000003</v>
      </c>
      <c r="T579" s="51">
        <v>34</v>
      </c>
      <c r="U579" s="52">
        <v>7.3661539999999998E-3</v>
      </c>
      <c r="V579" s="79" t="str">
        <f t="shared" ref="V579:V642" si="9">IF($F579&lt;&gt;3,"",(
SUMIFS($G:$G,$A:$A,$A579,$B:$B,$B579,$C:$C,$C579,$D:$D,$D579,$E:$E,$E579,$F:$F,1)
+
SUMIFS($G:$G,$A:$A,$A579,$B:$B,$B579,$C:$C,$C579,$D:$D,$D579,$E:$E,$E579,$F:$F,2)
-
$G579
)
/
(
SUMIFS($G:$G,$A:$A,$A579,$B:$B,$B579,$C:$C,$C579,$D:$D,$D579,$E:$E,$E579,$F:$F,1)
+
SUMIFS($G:$G,$A:$A,$A579,$B:$B,$B579,$C:$C,$C579,$D:$D,$D579,$E:$E,$E579,$F:$F,2)
))</f>
        <v/>
      </c>
    </row>
    <row r="580" spans="1:22" x14ac:dyDescent="0.35">
      <c r="A580" s="74">
        <v>4</v>
      </c>
      <c r="B580" s="51">
        <v>70</v>
      </c>
      <c r="C580" s="51">
        <v>2000</v>
      </c>
      <c r="D580" s="52">
        <v>0.4</v>
      </c>
      <c r="E580" s="51">
        <v>610.64219619999994</v>
      </c>
      <c r="F580" s="51">
        <v>1</v>
      </c>
      <c r="G580" s="51">
        <v>30248.498250000001</v>
      </c>
      <c r="H580" s="51">
        <v>8564.9068129999996</v>
      </c>
      <c r="I580" s="51">
        <v>4000</v>
      </c>
      <c r="J580" s="51">
        <v>4564.9068129999996</v>
      </c>
      <c r="K580" s="52">
        <v>0.46702201100000001</v>
      </c>
      <c r="L580" s="51">
        <v>7.4755836420000001</v>
      </c>
      <c r="M580" s="51">
        <v>9525.1550759999991</v>
      </c>
      <c r="N580" s="51">
        <v>9379.0706680000003</v>
      </c>
      <c r="O580" s="51">
        <v>1497.6849130000001</v>
      </c>
      <c r="P580" s="51">
        <v>606.80188980000003</v>
      </c>
      <c r="Q580" s="51">
        <v>674.87888699999996</v>
      </c>
      <c r="R580" s="51">
        <v>2</v>
      </c>
      <c r="S580" s="52">
        <v>0.64296060499999996</v>
      </c>
      <c r="T580" s="51">
        <v>28</v>
      </c>
      <c r="U580" s="52">
        <v>9.3843250000000007E-3</v>
      </c>
      <c r="V580" s="79" t="str">
        <f t="shared" si="9"/>
        <v/>
      </c>
    </row>
    <row r="581" spans="1:22" x14ac:dyDescent="0.35">
      <c r="A581" s="74">
        <v>4</v>
      </c>
      <c r="B581" s="51">
        <v>70</v>
      </c>
      <c r="C581" s="51">
        <v>2000</v>
      </c>
      <c r="D581" s="52">
        <v>0.6</v>
      </c>
      <c r="E581" s="51">
        <v>271.3965316</v>
      </c>
      <c r="F581" s="51">
        <v>2</v>
      </c>
      <c r="G581" s="51">
        <v>26805.720659999999</v>
      </c>
      <c r="H581" s="51">
        <v>6553.4470840000004</v>
      </c>
      <c r="I581" s="51">
        <v>4000</v>
      </c>
      <c r="J581" s="51">
        <v>2553.4470839999999</v>
      </c>
      <c r="K581" s="52">
        <v>0.61036580399999996</v>
      </c>
      <c r="L581" s="51">
        <v>9.4085472209999992</v>
      </c>
      <c r="M581" s="51">
        <v>8773.6346819999999</v>
      </c>
      <c r="N581" s="51">
        <v>8745.9948060000006</v>
      </c>
      <c r="O581" s="51">
        <v>1450.73089</v>
      </c>
      <c r="P581" s="51">
        <v>606.80188980000003</v>
      </c>
      <c r="Q581" s="51">
        <v>675.11130779999996</v>
      </c>
      <c r="R581" s="51">
        <v>2</v>
      </c>
      <c r="S581" s="52">
        <v>0.59956154699999997</v>
      </c>
      <c r="T581" s="51">
        <v>18</v>
      </c>
      <c r="U581" s="52">
        <v>9.4631119999999992E-3</v>
      </c>
      <c r="V581" s="79" t="str">
        <f t="shared" si="9"/>
        <v/>
      </c>
    </row>
    <row r="582" spans="1:22" x14ac:dyDescent="0.35">
      <c r="A582" s="74">
        <v>4</v>
      </c>
      <c r="B582" s="51">
        <v>70</v>
      </c>
      <c r="C582" s="51">
        <v>2000</v>
      </c>
      <c r="D582" s="52">
        <v>0.6</v>
      </c>
      <c r="E582" s="51">
        <v>271.3965316</v>
      </c>
      <c r="F582" s="51">
        <v>1</v>
      </c>
      <c r="G582" s="51">
        <v>27431.717909999999</v>
      </c>
      <c r="H582" s="51">
        <v>6722.3550539999997</v>
      </c>
      <c r="I582" s="51">
        <v>4000</v>
      </c>
      <c r="J582" s="51">
        <v>2722.3550540000001</v>
      </c>
      <c r="K582" s="52">
        <v>0.59502956399999996</v>
      </c>
      <c r="L582" s="51">
        <v>10.03091321</v>
      </c>
      <c r="M582" s="51">
        <v>9017.6193220000005</v>
      </c>
      <c r="N582" s="51">
        <v>8914.0506150000001</v>
      </c>
      <c r="O582" s="51">
        <v>1497.066462</v>
      </c>
      <c r="P582" s="51">
        <v>606.80188980000003</v>
      </c>
      <c r="Q582" s="51">
        <v>673.82457150000005</v>
      </c>
      <c r="R582" s="51">
        <v>2</v>
      </c>
      <c r="S582" s="52">
        <v>0.61108222599999995</v>
      </c>
      <c r="T582" s="51">
        <v>10</v>
      </c>
      <c r="U582" s="52">
        <v>9.1949739999999999E-3</v>
      </c>
      <c r="V582" s="79" t="str">
        <f t="shared" si="9"/>
        <v/>
      </c>
    </row>
    <row r="583" spans="1:22" x14ac:dyDescent="0.35">
      <c r="A583" s="74">
        <v>4</v>
      </c>
      <c r="B583" s="51">
        <v>70</v>
      </c>
      <c r="C583" s="51">
        <v>2000</v>
      </c>
      <c r="D583" s="52">
        <v>0.8</v>
      </c>
      <c r="E583" s="51">
        <v>101.7736994</v>
      </c>
      <c r="F583" s="51">
        <v>2</v>
      </c>
      <c r="G583" s="51">
        <v>25101.687720000002</v>
      </c>
      <c r="H583" s="51">
        <v>5021.4100790000002</v>
      </c>
      <c r="I583" s="51">
        <v>4000</v>
      </c>
      <c r="J583" s="51">
        <v>1021.410079</v>
      </c>
      <c r="K583" s="52">
        <v>0.79658899299999997</v>
      </c>
      <c r="L583" s="51">
        <v>10.03609071</v>
      </c>
      <c r="M583" s="51">
        <v>8685.1337870000007</v>
      </c>
      <c r="N583" s="51">
        <v>8666.0198939999991</v>
      </c>
      <c r="O583" s="51">
        <v>1448.4972789999999</v>
      </c>
      <c r="P583" s="51">
        <v>606.80188980000003</v>
      </c>
      <c r="Q583" s="51">
        <v>673.82479620000004</v>
      </c>
      <c r="R583" s="51">
        <v>2</v>
      </c>
      <c r="S583" s="52">
        <v>0.59407905000000005</v>
      </c>
      <c r="T583" s="51">
        <v>36</v>
      </c>
      <c r="U583" s="52">
        <v>9.5131710000000008E-3</v>
      </c>
      <c r="V583" s="79" t="str">
        <f t="shared" si="9"/>
        <v/>
      </c>
    </row>
    <row r="584" spans="1:22" x14ac:dyDescent="0.35">
      <c r="A584" s="74">
        <v>4</v>
      </c>
      <c r="B584" s="51">
        <v>70</v>
      </c>
      <c r="C584" s="51">
        <v>2000</v>
      </c>
      <c r="D584" s="52">
        <v>0.8</v>
      </c>
      <c r="E584" s="51">
        <v>101.7736994</v>
      </c>
      <c r="F584" s="51">
        <v>1</v>
      </c>
      <c r="G584" s="51">
        <v>25727.399170000001</v>
      </c>
      <c r="H584" s="51">
        <v>5068.2868490000001</v>
      </c>
      <c r="I584" s="51">
        <v>4000</v>
      </c>
      <c r="J584" s="51">
        <v>1068.2868490000001</v>
      </c>
      <c r="K584" s="52">
        <v>0.78922131299999998</v>
      </c>
      <c r="L584" s="51">
        <v>10.49668879</v>
      </c>
      <c r="M584" s="51">
        <v>8956.2171280000002</v>
      </c>
      <c r="N584" s="51">
        <v>8925.1972040000001</v>
      </c>
      <c r="O584" s="51">
        <v>1497.068685</v>
      </c>
      <c r="P584" s="51">
        <v>606.80188980000003</v>
      </c>
      <c r="Q584" s="51">
        <v>673.82741220000003</v>
      </c>
      <c r="R584" s="51">
        <v>2</v>
      </c>
      <c r="S584" s="52">
        <v>0.61184635499999995</v>
      </c>
      <c r="T584" s="51">
        <v>11</v>
      </c>
      <c r="U584" s="52">
        <v>3.8341100000000001E-4</v>
      </c>
      <c r="V584" s="79" t="str">
        <f t="shared" si="9"/>
        <v/>
      </c>
    </row>
    <row r="585" spans="1:22" x14ac:dyDescent="0.35">
      <c r="A585" s="74">
        <v>4</v>
      </c>
      <c r="B585" s="51">
        <v>70</v>
      </c>
      <c r="C585" s="51">
        <v>2000</v>
      </c>
      <c r="D585" s="52">
        <v>0.4</v>
      </c>
      <c r="E585" s="51">
        <v>610.64219619999994</v>
      </c>
      <c r="F585" s="51">
        <v>3</v>
      </c>
      <c r="G585" s="51">
        <v>41861.632259999998</v>
      </c>
      <c r="H585" s="51">
        <v>10610.80933</v>
      </c>
      <c r="I585" s="51">
        <v>4000</v>
      </c>
      <c r="J585" s="51">
        <v>6610.8093259999996</v>
      </c>
      <c r="K585" s="52">
        <v>0.37697407199999999</v>
      </c>
      <c r="L585" s="51">
        <v>10.825994939999999</v>
      </c>
      <c r="M585" s="51">
        <v>14498.393309999999</v>
      </c>
      <c r="N585" s="51">
        <v>12524.59504</v>
      </c>
      <c r="O585" s="51">
        <v>2946.8363599999998</v>
      </c>
      <c r="P585" s="51">
        <v>606.80188980000003</v>
      </c>
      <c r="Q585" s="51">
        <v>674.19634029999997</v>
      </c>
      <c r="R585" s="51">
        <v>2</v>
      </c>
      <c r="S585" s="52">
        <v>0.85859479000000005</v>
      </c>
      <c r="T585" s="51">
        <v>67</v>
      </c>
      <c r="U585" s="52">
        <v>9.8923980000000002E-3</v>
      </c>
      <c r="V585" s="79">
        <f t="shared" si="9"/>
        <v>0.29774789462014806</v>
      </c>
    </row>
    <row r="586" spans="1:22" x14ac:dyDescent="0.35">
      <c r="A586" s="74">
        <v>4</v>
      </c>
      <c r="B586" s="51">
        <v>70</v>
      </c>
      <c r="C586" s="51">
        <v>2000</v>
      </c>
      <c r="D586" s="52">
        <v>0.8</v>
      </c>
      <c r="E586" s="51">
        <v>101.7736994</v>
      </c>
      <c r="F586" s="51">
        <v>3</v>
      </c>
      <c r="G586" s="51">
        <v>35168.985339999999</v>
      </c>
      <c r="H586" s="51">
        <v>5449.3522910000002</v>
      </c>
      <c r="I586" s="51">
        <v>4000</v>
      </c>
      <c r="J586" s="51">
        <v>1449.3522909999999</v>
      </c>
      <c r="K586" s="52">
        <v>0.73403219099999995</v>
      </c>
      <c r="L586" s="51">
        <v>14.2409316</v>
      </c>
      <c r="M586" s="51">
        <v>13702.45708</v>
      </c>
      <c r="N586" s="51">
        <v>11790.96039</v>
      </c>
      <c r="O586" s="51">
        <v>2945.578047</v>
      </c>
      <c r="P586" s="51">
        <v>606.80188980000003</v>
      </c>
      <c r="Q586" s="51">
        <v>673.83564899999999</v>
      </c>
      <c r="R586" s="51">
        <v>2</v>
      </c>
      <c r="S586" s="52">
        <v>0.80830215400000005</v>
      </c>
      <c r="T586" s="51">
        <v>76</v>
      </c>
      <c r="U586" s="52">
        <v>9.3942780000000007E-3</v>
      </c>
      <c r="V586" s="79">
        <f t="shared" si="9"/>
        <v>0.30809330853985767</v>
      </c>
    </row>
    <row r="587" spans="1:22" x14ac:dyDescent="0.35">
      <c r="A587" s="74">
        <v>4</v>
      </c>
      <c r="B587" s="51">
        <v>70</v>
      </c>
      <c r="C587" s="51">
        <v>2000</v>
      </c>
      <c r="D587" s="52">
        <v>0.6</v>
      </c>
      <c r="E587" s="51">
        <v>271.3965316</v>
      </c>
      <c r="F587" s="51">
        <v>3</v>
      </c>
      <c r="G587" s="51">
        <v>37645.76008</v>
      </c>
      <c r="H587" s="51">
        <v>8006.765746</v>
      </c>
      <c r="I587" s="51">
        <v>4000</v>
      </c>
      <c r="J587" s="51">
        <v>4006.765746</v>
      </c>
      <c r="K587" s="52">
        <v>0.49957749800000001</v>
      </c>
      <c r="L587" s="51">
        <v>14.76351124</v>
      </c>
      <c r="M587" s="51">
        <v>13571.79961</v>
      </c>
      <c r="N587" s="51">
        <v>11840.970660000001</v>
      </c>
      <c r="O587" s="51">
        <v>2945.5819969999998</v>
      </c>
      <c r="P587" s="51">
        <v>606.80188980000003</v>
      </c>
      <c r="Q587" s="51">
        <v>673.84016729999996</v>
      </c>
      <c r="R587" s="51">
        <v>2</v>
      </c>
      <c r="S587" s="52">
        <v>0.81173049399999997</v>
      </c>
      <c r="T587" s="51">
        <v>39</v>
      </c>
      <c r="U587" s="52">
        <v>6.870223E-3</v>
      </c>
      <c r="V587" s="79">
        <f t="shared" si="9"/>
        <v>0.3059082236818102</v>
      </c>
    </row>
    <row r="588" spans="1:22" x14ac:dyDescent="0.35">
      <c r="A588" s="33">
        <v>4</v>
      </c>
      <c r="B588" s="34">
        <v>70</v>
      </c>
      <c r="C588" s="34">
        <v>2000</v>
      </c>
      <c r="D588" s="35">
        <v>1</v>
      </c>
      <c r="E588" s="36">
        <v>0</v>
      </c>
      <c r="F588" s="34">
        <v>1</v>
      </c>
      <c r="G588" s="37">
        <v>24659.108130000001</v>
      </c>
      <c r="H588" s="37">
        <v>4000.000912</v>
      </c>
      <c r="I588" s="37">
        <v>4000.000912</v>
      </c>
      <c r="J588" s="34">
        <v>0</v>
      </c>
      <c r="K588" s="35">
        <v>1</v>
      </c>
      <c r="L588" s="34"/>
      <c r="M588" s="37">
        <v>8956.2170740000001</v>
      </c>
      <c r="N588" s="37">
        <v>8925.1970120000005</v>
      </c>
      <c r="O588" s="37">
        <v>1497.0664790000001</v>
      </c>
      <c r="P588" s="37">
        <v>606.80188989999999</v>
      </c>
      <c r="Q588" s="37">
        <v>673.82476050000002</v>
      </c>
      <c r="R588" s="34">
        <v>2</v>
      </c>
      <c r="S588" s="35">
        <v>0.61184635499999995</v>
      </c>
      <c r="T588" s="34">
        <v>28</v>
      </c>
      <c r="U588" s="38">
        <v>4.1823300000000003E-5</v>
      </c>
      <c r="V588" s="39" t="str">
        <f t="shared" si="9"/>
        <v/>
      </c>
    </row>
    <row r="589" spans="1:22" x14ac:dyDescent="0.35">
      <c r="A589" s="33">
        <v>4</v>
      </c>
      <c r="B589" s="34">
        <v>70</v>
      </c>
      <c r="C589" s="34">
        <v>2000</v>
      </c>
      <c r="D589" s="35">
        <v>1</v>
      </c>
      <c r="E589" s="36">
        <v>0</v>
      </c>
      <c r="F589" s="34">
        <v>2</v>
      </c>
      <c r="G589" s="37">
        <v>24173.927629999998</v>
      </c>
      <c r="H589" s="37">
        <v>4000</v>
      </c>
      <c r="I589" s="37">
        <v>4000</v>
      </c>
      <c r="J589" s="34">
        <v>0</v>
      </c>
      <c r="K589" s="35">
        <v>1</v>
      </c>
      <c r="L589" s="34"/>
      <c r="M589" s="37">
        <v>8769.9006489999992</v>
      </c>
      <c r="N589" s="37">
        <v>8674.9035220000005</v>
      </c>
      <c r="O589" s="37">
        <v>1448.4971089999999</v>
      </c>
      <c r="P589" s="37">
        <v>606.80188980000003</v>
      </c>
      <c r="Q589" s="37">
        <v>673.82445859999996</v>
      </c>
      <c r="R589" s="34">
        <v>2</v>
      </c>
      <c r="S589" s="35">
        <v>0.594688047</v>
      </c>
      <c r="T589" s="34">
        <v>23</v>
      </c>
      <c r="U589" s="38">
        <v>8.9861539999999997E-3</v>
      </c>
      <c r="V589" s="39" t="str">
        <f t="shared" si="9"/>
        <v/>
      </c>
    </row>
    <row r="590" spans="1:22" x14ac:dyDescent="0.35">
      <c r="A590" s="33">
        <v>4</v>
      </c>
      <c r="B590" s="34">
        <v>70</v>
      </c>
      <c r="C590" s="34">
        <v>2000</v>
      </c>
      <c r="D590" s="35">
        <v>1</v>
      </c>
      <c r="E590" s="36">
        <v>0</v>
      </c>
      <c r="F590" s="34">
        <v>3</v>
      </c>
      <c r="G590" s="37">
        <v>33260.758809999999</v>
      </c>
      <c r="H590" s="37">
        <v>8000</v>
      </c>
      <c r="I590" s="37">
        <v>8000</v>
      </c>
      <c r="J590" s="34">
        <v>0</v>
      </c>
      <c r="K590" s="35">
        <v>1</v>
      </c>
      <c r="L590" s="34"/>
      <c r="M590" s="37">
        <v>9893.7050450000006</v>
      </c>
      <c r="N590" s="37">
        <v>9632.0428599999996</v>
      </c>
      <c r="O590" s="37">
        <v>4172.2707069999997</v>
      </c>
      <c r="P590" s="37">
        <v>606.80188980000003</v>
      </c>
      <c r="Q590" s="37">
        <v>955.93830509999998</v>
      </c>
      <c r="R590" s="34">
        <v>4</v>
      </c>
      <c r="S590" s="35">
        <v>0.660302532</v>
      </c>
      <c r="T590" s="34">
        <v>45</v>
      </c>
      <c r="U590" s="38">
        <v>9.2401540000000004E-3</v>
      </c>
      <c r="V590" s="39">
        <f t="shared" si="9"/>
        <v>0.31888816059958175</v>
      </c>
    </row>
    <row r="591" spans="1:22" x14ac:dyDescent="0.35">
      <c r="A591" s="74">
        <v>4</v>
      </c>
      <c r="B591" s="51">
        <v>100</v>
      </c>
      <c r="C591" s="51">
        <v>2000</v>
      </c>
      <c r="D591" s="52">
        <v>0.4</v>
      </c>
      <c r="E591" s="51">
        <v>613.61092480000002</v>
      </c>
      <c r="F591" s="51">
        <v>2</v>
      </c>
      <c r="G591" s="51">
        <v>29396.750759999999</v>
      </c>
      <c r="H591" s="51">
        <v>8410.2350420000002</v>
      </c>
      <c r="I591" s="51">
        <v>4000</v>
      </c>
      <c r="J591" s="51">
        <v>4410.2350420000002</v>
      </c>
      <c r="K591" s="52">
        <v>0.47561096400000002</v>
      </c>
      <c r="L591" s="51">
        <v>7.187347656</v>
      </c>
      <c r="M591" s="51">
        <v>9126.1178209999998</v>
      </c>
      <c r="N591" s="51">
        <v>9126.1178209999998</v>
      </c>
      <c r="O591" s="51">
        <v>1451.8146099999999</v>
      </c>
      <c r="P591" s="51">
        <v>606.80188980000003</v>
      </c>
      <c r="Q591" s="51">
        <v>675.66357349999998</v>
      </c>
      <c r="R591" s="51">
        <v>2</v>
      </c>
      <c r="S591" s="52">
        <v>0.345529476</v>
      </c>
      <c r="T591" s="51">
        <v>62</v>
      </c>
      <c r="U591" s="52">
        <v>9.1579450000000007E-3</v>
      </c>
      <c r="V591" s="79" t="str">
        <f t="shared" si="9"/>
        <v/>
      </c>
    </row>
    <row r="592" spans="1:22" x14ac:dyDescent="0.35">
      <c r="A592" s="74">
        <v>4</v>
      </c>
      <c r="B592" s="51">
        <v>100</v>
      </c>
      <c r="C592" s="51">
        <v>2000</v>
      </c>
      <c r="D592" s="52">
        <v>0.4</v>
      </c>
      <c r="E592" s="51">
        <v>613.61092480000002</v>
      </c>
      <c r="F592" s="51">
        <v>1</v>
      </c>
      <c r="G592" s="51">
        <v>30093.62372</v>
      </c>
      <c r="H592" s="51">
        <v>8600.9772489999996</v>
      </c>
      <c r="I592" s="51">
        <v>4000</v>
      </c>
      <c r="J592" s="51">
        <v>4600.9772489999996</v>
      </c>
      <c r="K592" s="52">
        <v>0.465063432</v>
      </c>
      <c r="L592" s="51">
        <v>7.4981996950000003</v>
      </c>
      <c r="M592" s="51">
        <v>9358.9623850000007</v>
      </c>
      <c r="N592" s="51">
        <v>9358.9623850000007</v>
      </c>
      <c r="O592" s="51">
        <v>1495.5997990000001</v>
      </c>
      <c r="P592" s="51">
        <v>606.80188980000003</v>
      </c>
      <c r="Q592" s="51">
        <v>672.32001130000003</v>
      </c>
      <c r="R592" s="51">
        <v>2</v>
      </c>
      <c r="S592" s="52">
        <v>0.35434534499999998</v>
      </c>
      <c r="T592" s="51">
        <v>61</v>
      </c>
      <c r="U592" s="52">
        <v>6.5908690000000001E-3</v>
      </c>
      <c r="V592" s="79" t="str">
        <f t="shared" si="9"/>
        <v/>
      </c>
    </row>
    <row r="593" spans="1:22" x14ac:dyDescent="0.35">
      <c r="A593" s="74">
        <v>4</v>
      </c>
      <c r="B593" s="51">
        <v>100</v>
      </c>
      <c r="C593" s="51">
        <v>2000</v>
      </c>
      <c r="D593" s="52">
        <v>0.6</v>
      </c>
      <c r="E593" s="51">
        <v>272.7159666</v>
      </c>
      <c r="F593" s="51">
        <v>2</v>
      </c>
      <c r="G593" s="51">
        <v>26812.90986</v>
      </c>
      <c r="H593" s="51">
        <v>6562.6476839999996</v>
      </c>
      <c r="I593" s="51">
        <v>4000</v>
      </c>
      <c r="J593" s="51">
        <v>2562.647684</v>
      </c>
      <c r="K593" s="52">
        <v>0.60951009300000003</v>
      </c>
      <c r="L593" s="51">
        <v>9.3967643929999998</v>
      </c>
      <c r="M593" s="51">
        <v>8747.0287649999991</v>
      </c>
      <c r="N593" s="51">
        <v>8770.5869349999994</v>
      </c>
      <c r="O593" s="51">
        <v>1450.731761</v>
      </c>
      <c r="P593" s="51">
        <v>606.80188980000003</v>
      </c>
      <c r="Q593" s="51">
        <v>675.11282419999998</v>
      </c>
      <c r="R593" s="51">
        <v>2</v>
      </c>
      <c r="S593" s="52">
        <v>0.33206850599999999</v>
      </c>
      <c r="T593" s="51">
        <v>18</v>
      </c>
      <c r="U593" s="52">
        <v>9.9943050000000002E-3</v>
      </c>
      <c r="V593" s="79" t="str">
        <f t="shared" si="9"/>
        <v/>
      </c>
    </row>
    <row r="594" spans="1:22" x14ac:dyDescent="0.35">
      <c r="A594" s="74">
        <v>4</v>
      </c>
      <c r="B594" s="51">
        <v>100</v>
      </c>
      <c r="C594" s="51">
        <v>2000</v>
      </c>
      <c r="D594" s="52">
        <v>0.8</v>
      </c>
      <c r="E594" s="51">
        <v>102.26848750000001</v>
      </c>
      <c r="F594" s="51">
        <v>2</v>
      </c>
      <c r="G594" s="51">
        <v>25103.43435</v>
      </c>
      <c r="H594" s="51">
        <v>5025.1708049999997</v>
      </c>
      <c r="I594" s="51">
        <v>4000</v>
      </c>
      <c r="J594" s="51">
        <v>1025.170805</v>
      </c>
      <c r="K594" s="52">
        <v>0.79599284400000003</v>
      </c>
      <c r="L594" s="51">
        <v>10.02430788</v>
      </c>
      <c r="M594" s="51">
        <v>8658.5278689999996</v>
      </c>
      <c r="N594" s="51">
        <v>8690.6120219999993</v>
      </c>
      <c r="O594" s="51">
        <v>1448.4971720000001</v>
      </c>
      <c r="P594" s="51">
        <v>606.80188980000003</v>
      </c>
      <c r="Q594" s="51">
        <v>673.82458959999997</v>
      </c>
      <c r="R594" s="51">
        <v>2</v>
      </c>
      <c r="S594" s="52">
        <v>0.32904052700000003</v>
      </c>
      <c r="T594" s="51">
        <v>12</v>
      </c>
      <c r="U594" s="52">
        <v>7.5347000000000001E-3</v>
      </c>
      <c r="V594" s="79" t="str">
        <f t="shared" si="9"/>
        <v/>
      </c>
    </row>
    <row r="595" spans="1:22" x14ac:dyDescent="0.35">
      <c r="A595" s="74">
        <v>4</v>
      </c>
      <c r="B595" s="51">
        <v>100</v>
      </c>
      <c r="C595" s="51">
        <v>2000</v>
      </c>
      <c r="D595" s="52">
        <v>0.4</v>
      </c>
      <c r="E595" s="51">
        <v>613.61092480000002</v>
      </c>
      <c r="F595" s="51">
        <v>3</v>
      </c>
      <c r="G595" s="51">
        <v>41031.3105</v>
      </c>
      <c r="H595" s="51">
        <v>10406.7045</v>
      </c>
      <c r="I595" s="51">
        <v>4000</v>
      </c>
      <c r="J595" s="51">
        <v>6406.7044960000003</v>
      </c>
      <c r="K595" s="52">
        <v>0.38436759700000001</v>
      </c>
      <c r="L595" s="51">
        <v>10.440988320000001</v>
      </c>
      <c r="M595" s="51">
        <v>13201.44958</v>
      </c>
      <c r="N595" s="51">
        <v>13201.44958</v>
      </c>
      <c r="O595" s="51">
        <v>2942.5300309999998</v>
      </c>
      <c r="P595" s="51">
        <v>606.80188980000003</v>
      </c>
      <c r="Q595" s="51">
        <v>672.37491750000004</v>
      </c>
      <c r="R595" s="51">
        <v>2</v>
      </c>
      <c r="S595" s="52">
        <v>0.49982808099999998</v>
      </c>
      <c r="T595" s="51">
        <v>149</v>
      </c>
      <c r="U595" s="52">
        <v>6.0630199999999997E-4</v>
      </c>
      <c r="V595" s="79">
        <f t="shared" si="9"/>
        <v>0.3102865655385264</v>
      </c>
    </row>
    <row r="596" spans="1:22" x14ac:dyDescent="0.35">
      <c r="A596" s="74">
        <v>4</v>
      </c>
      <c r="B596" s="51">
        <v>100</v>
      </c>
      <c r="C596" s="51">
        <v>2000</v>
      </c>
      <c r="D596" s="52">
        <v>0.8</v>
      </c>
      <c r="E596" s="51">
        <v>102.26848750000001</v>
      </c>
      <c r="F596" s="51">
        <v>1</v>
      </c>
      <c r="G596" s="51">
        <v>25728.357510000002</v>
      </c>
      <c r="H596" s="51">
        <v>5072.0024960000001</v>
      </c>
      <c r="I596" s="51">
        <v>4000</v>
      </c>
      <c r="J596" s="51">
        <v>1072.0024960000001</v>
      </c>
      <c r="K596" s="52">
        <v>0.78864314499999999</v>
      </c>
      <c r="L596" s="51">
        <v>10.48223673</v>
      </c>
      <c r="M596" s="51">
        <v>8923.1456670000007</v>
      </c>
      <c r="N596" s="51">
        <v>8955.5161279999993</v>
      </c>
      <c r="O596" s="51">
        <v>1497.0665710000001</v>
      </c>
      <c r="P596" s="51">
        <v>606.80188980000003</v>
      </c>
      <c r="Q596" s="51">
        <v>673.82476080000004</v>
      </c>
      <c r="R596" s="51">
        <v>2</v>
      </c>
      <c r="S596" s="52">
        <v>0.33907022199999998</v>
      </c>
      <c r="T596" s="51">
        <v>24</v>
      </c>
      <c r="U596" s="52">
        <v>6.8607300000000004E-4</v>
      </c>
      <c r="V596" s="79" t="str">
        <f t="shared" si="9"/>
        <v/>
      </c>
    </row>
    <row r="597" spans="1:22" x14ac:dyDescent="0.35">
      <c r="A597" s="74">
        <v>4</v>
      </c>
      <c r="B597" s="51">
        <v>100</v>
      </c>
      <c r="C597" s="51">
        <v>2000</v>
      </c>
      <c r="D597" s="52">
        <v>0.6</v>
      </c>
      <c r="E597" s="51">
        <v>272.7159666</v>
      </c>
      <c r="F597" s="51">
        <v>1</v>
      </c>
      <c r="G597" s="51">
        <v>27515.04479</v>
      </c>
      <c r="H597" s="51">
        <v>6858.6733219999996</v>
      </c>
      <c r="I597" s="51">
        <v>4000</v>
      </c>
      <c r="J597" s="51">
        <v>2858.6733220000001</v>
      </c>
      <c r="K597" s="52">
        <v>0.58320316699999997</v>
      </c>
      <c r="L597" s="51">
        <v>10.48223673</v>
      </c>
      <c r="M597" s="51">
        <v>8923.1456670000007</v>
      </c>
      <c r="N597" s="51">
        <v>8955.5161279999993</v>
      </c>
      <c r="O597" s="51">
        <v>1497.072044</v>
      </c>
      <c r="P597" s="51">
        <v>606.80188980000003</v>
      </c>
      <c r="Q597" s="51">
        <v>673.83574420000002</v>
      </c>
      <c r="R597" s="51">
        <v>2</v>
      </c>
      <c r="S597" s="52">
        <v>0.33907022199999998</v>
      </c>
      <c r="T597" s="51">
        <v>36</v>
      </c>
      <c r="U597" s="52">
        <v>5.6714469999999996E-3</v>
      </c>
      <c r="V597" s="79" t="str">
        <f t="shared" si="9"/>
        <v/>
      </c>
    </row>
    <row r="598" spans="1:22" x14ac:dyDescent="0.35">
      <c r="A598" s="74">
        <v>4</v>
      </c>
      <c r="B598" s="51">
        <v>100</v>
      </c>
      <c r="C598" s="51">
        <v>2000</v>
      </c>
      <c r="D598" s="52">
        <v>0.6</v>
      </c>
      <c r="E598" s="51">
        <v>272.7159666</v>
      </c>
      <c r="F598" s="51">
        <v>3</v>
      </c>
      <c r="G598" s="51">
        <v>37265.933409999998</v>
      </c>
      <c r="H598" s="51">
        <v>7735.967439</v>
      </c>
      <c r="I598" s="51">
        <v>4000</v>
      </c>
      <c r="J598" s="51">
        <v>3735.967439</v>
      </c>
      <c r="K598" s="52">
        <v>0.51706525800000003</v>
      </c>
      <c r="L598" s="51">
        <v>13.69911518</v>
      </c>
      <c r="M598" s="51">
        <v>12632.42722</v>
      </c>
      <c r="N598" s="51">
        <v>12665.297640000001</v>
      </c>
      <c r="O598" s="51">
        <v>2950.224338</v>
      </c>
      <c r="P598" s="51">
        <v>606.80188980000003</v>
      </c>
      <c r="Q598" s="51">
        <v>675.21488120000004</v>
      </c>
      <c r="R598" s="51">
        <v>2</v>
      </c>
      <c r="S598" s="52">
        <v>0.47952850800000002</v>
      </c>
      <c r="T598" s="51">
        <v>42</v>
      </c>
      <c r="U598" s="52">
        <v>8.5244750000000001E-3</v>
      </c>
      <c r="V598" s="79">
        <f t="shared" si="9"/>
        <v>0.31405602051318898</v>
      </c>
    </row>
    <row r="599" spans="1:22" x14ac:dyDescent="0.35">
      <c r="A599" s="74">
        <v>4</v>
      </c>
      <c r="B599" s="51">
        <v>100</v>
      </c>
      <c r="C599" s="51">
        <v>2000</v>
      </c>
      <c r="D599" s="52">
        <v>0.8</v>
      </c>
      <c r="E599" s="51">
        <v>102.26848750000001</v>
      </c>
      <c r="F599" s="51">
        <v>3</v>
      </c>
      <c r="G599" s="51">
        <v>34915.123829999997</v>
      </c>
      <c r="H599" s="51">
        <v>5459.1706329999997</v>
      </c>
      <c r="I599" s="51">
        <v>4000</v>
      </c>
      <c r="J599" s="51">
        <v>1459.170633</v>
      </c>
      <c r="K599" s="52">
        <v>0.73271203100000004</v>
      </c>
      <c r="L599" s="51">
        <v>14.268037680000001</v>
      </c>
      <c r="M599" s="51">
        <v>12594.60598</v>
      </c>
      <c r="N599" s="51">
        <v>12635.154839999999</v>
      </c>
      <c r="O599" s="51">
        <v>2945.5647760000002</v>
      </c>
      <c r="P599" s="51">
        <v>606.80188980000003</v>
      </c>
      <c r="Q599" s="51">
        <v>673.82570180000005</v>
      </c>
      <c r="R599" s="51">
        <v>2</v>
      </c>
      <c r="S599" s="52">
        <v>0.47838725300000001</v>
      </c>
      <c r="T599" s="51">
        <v>62</v>
      </c>
      <c r="U599" s="52">
        <v>6.4490349999999997E-3</v>
      </c>
      <c r="V599" s="79">
        <f t="shared" si="9"/>
        <v>0.31312427611911459</v>
      </c>
    </row>
    <row r="600" spans="1:22" x14ac:dyDescent="0.35">
      <c r="A600" s="33">
        <v>4</v>
      </c>
      <c r="B600" s="34">
        <v>100</v>
      </c>
      <c r="C600" s="34">
        <v>2000</v>
      </c>
      <c r="D600" s="35">
        <v>1</v>
      </c>
      <c r="E600" s="36">
        <v>0</v>
      </c>
      <c r="F600" s="34">
        <v>1</v>
      </c>
      <c r="G600" s="37">
        <v>24714.725439999998</v>
      </c>
      <c r="H600" s="37">
        <v>4000</v>
      </c>
      <c r="I600" s="37">
        <v>4000</v>
      </c>
      <c r="J600" s="34">
        <v>0</v>
      </c>
      <c r="K600" s="35">
        <v>1</v>
      </c>
      <c r="L600" s="34"/>
      <c r="M600" s="37">
        <v>8953.7658429999992</v>
      </c>
      <c r="N600" s="37">
        <v>8978.8143610000006</v>
      </c>
      <c r="O600" s="37">
        <v>1500.1286170000001</v>
      </c>
      <c r="P600" s="37">
        <v>606.80188980000003</v>
      </c>
      <c r="Q600" s="37">
        <v>675.21472540000002</v>
      </c>
      <c r="R600" s="34">
        <v>2</v>
      </c>
      <c r="S600" s="35">
        <v>0.339952331</v>
      </c>
      <c r="T600" s="34">
        <v>17</v>
      </c>
      <c r="U600" s="38">
        <v>6.5064500000000004E-3</v>
      </c>
      <c r="V600" s="39" t="str">
        <f t="shared" si="9"/>
        <v/>
      </c>
    </row>
    <row r="601" spans="1:22" x14ac:dyDescent="0.35">
      <c r="A601" s="33">
        <v>4</v>
      </c>
      <c r="B601" s="34">
        <v>100</v>
      </c>
      <c r="C601" s="34">
        <v>2000</v>
      </c>
      <c r="D601" s="35">
        <v>1</v>
      </c>
      <c r="E601" s="36">
        <v>0</v>
      </c>
      <c r="F601" s="34">
        <v>2</v>
      </c>
      <c r="G601" s="37">
        <v>24095.61306</v>
      </c>
      <c r="H601" s="37">
        <v>4000</v>
      </c>
      <c r="I601" s="37">
        <v>4000</v>
      </c>
      <c r="J601" s="34">
        <v>0</v>
      </c>
      <c r="K601" s="35">
        <v>1</v>
      </c>
      <c r="L601" s="34"/>
      <c r="M601" s="37">
        <v>8669.3819480000002</v>
      </c>
      <c r="N601" s="37">
        <v>8697.1052149999996</v>
      </c>
      <c r="O601" s="37">
        <v>1448.4979000000001</v>
      </c>
      <c r="P601" s="37">
        <v>606.80188980000003</v>
      </c>
      <c r="Q601" s="37">
        <v>673.82610910000005</v>
      </c>
      <c r="R601" s="34">
        <v>2</v>
      </c>
      <c r="S601" s="35">
        <v>0.32928636999999999</v>
      </c>
      <c r="T601" s="34">
        <v>39</v>
      </c>
      <c r="U601" s="38">
        <v>1.495789E-3</v>
      </c>
      <c r="V601" s="39" t="str">
        <f t="shared" si="9"/>
        <v/>
      </c>
    </row>
    <row r="602" spans="1:22" x14ac:dyDescent="0.35">
      <c r="A602" s="33">
        <v>4</v>
      </c>
      <c r="B602" s="34">
        <v>100</v>
      </c>
      <c r="C602" s="34">
        <v>2000</v>
      </c>
      <c r="D602" s="35">
        <v>1</v>
      </c>
      <c r="E602" s="36">
        <v>0</v>
      </c>
      <c r="F602" s="34">
        <v>3</v>
      </c>
      <c r="G602" s="37">
        <v>33241.650110000002</v>
      </c>
      <c r="H602" s="37">
        <v>8000</v>
      </c>
      <c r="I602" s="37">
        <v>8000</v>
      </c>
      <c r="J602" s="34">
        <v>0</v>
      </c>
      <c r="K602" s="35">
        <v>1</v>
      </c>
      <c r="L602" s="34"/>
      <c r="M602" s="37">
        <v>9715.8958199999997</v>
      </c>
      <c r="N602" s="37">
        <v>9790.7433939999992</v>
      </c>
      <c r="O602" s="37">
        <v>4172.2707069999997</v>
      </c>
      <c r="P602" s="37">
        <v>606.80188980000003</v>
      </c>
      <c r="Q602" s="37">
        <v>955.93830509999998</v>
      </c>
      <c r="R602" s="34">
        <v>4</v>
      </c>
      <c r="S602" s="35">
        <v>0.37069326800000002</v>
      </c>
      <c r="T602" s="34">
        <v>305</v>
      </c>
      <c r="U602" s="38">
        <v>3.8147917000000003E-2</v>
      </c>
      <c r="V602" s="39">
        <f t="shared" si="9"/>
        <v>0.31896292606124821</v>
      </c>
    </row>
    <row r="603" spans="1:22" x14ac:dyDescent="0.35">
      <c r="A603" s="33">
        <v>4</v>
      </c>
      <c r="B603" s="34">
        <v>10</v>
      </c>
      <c r="C603" s="34">
        <v>4000</v>
      </c>
      <c r="D603" s="35">
        <v>1</v>
      </c>
      <c r="E603" s="36">
        <v>0</v>
      </c>
      <c r="F603" s="34">
        <v>1</v>
      </c>
      <c r="G603" s="37">
        <v>30812.652839999999</v>
      </c>
      <c r="H603" s="37">
        <v>8000</v>
      </c>
      <c r="I603" s="37">
        <v>8000</v>
      </c>
      <c r="J603" s="34">
        <v>0</v>
      </c>
      <c r="K603" s="35">
        <v>1</v>
      </c>
      <c r="L603" s="34"/>
      <c r="M603" s="37">
        <v>13899.935960000001</v>
      </c>
      <c r="N603" s="37">
        <v>6135.0180319999999</v>
      </c>
      <c r="O603" s="37">
        <v>1497.068407</v>
      </c>
      <c r="P603" s="37">
        <v>606.80188980000003</v>
      </c>
      <c r="Q603" s="37">
        <v>673.8285568</v>
      </c>
      <c r="R603" s="34">
        <v>2</v>
      </c>
      <c r="S603" s="35">
        <v>0.93093213399999997</v>
      </c>
      <c r="T603" s="34">
        <v>8</v>
      </c>
      <c r="U603" s="38">
        <v>8.6765269999999999E-3</v>
      </c>
      <c r="V603" s="39" t="str">
        <f t="shared" si="9"/>
        <v/>
      </c>
    </row>
    <row r="604" spans="1:22" x14ac:dyDescent="0.35">
      <c r="A604" s="33">
        <v>4</v>
      </c>
      <c r="B604" s="34">
        <v>10</v>
      </c>
      <c r="C604" s="34">
        <v>4000</v>
      </c>
      <c r="D604" s="35">
        <v>1</v>
      </c>
      <c r="E604" s="36">
        <v>0</v>
      </c>
      <c r="F604" s="34">
        <v>2</v>
      </c>
      <c r="G604" s="37">
        <v>30036.796729999998</v>
      </c>
      <c r="H604" s="37">
        <v>8000</v>
      </c>
      <c r="I604" s="37">
        <v>8000</v>
      </c>
      <c r="J604" s="34">
        <v>0</v>
      </c>
      <c r="K604" s="35">
        <v>1</v>
      </c>
      <c r="L604" s="34"/>
      <c r="M604" s="37">
        <v>13190.76391</v>
      </c>
      <c r="N604" s="37">
        <v>6116.908977</v>
      </c>
      <c r="O604" s="37">
        <v>1448.497241</v>
      </c>
      <c r="P604" s="37">
        <v>606.80188980000003</v>
      </c>
      <c r="Q604" s="37">
        <v>673.8247179</v>
      </c>
      <c r="R604" s="34">
        <v>2</v>
      </c>
      <c r="S604" s="35">
        <v>0.92818425199999999</v>
      </c>
      <c r="T604" s="34">
        <v>19</v>
      </c>
      <c r="U604" s="38">
        <v>9.5775299999999993E-7</v>
      </c>
      <c r="V604" s="39" t="str">
        <f t="shared" si="9"/>
        <v/>
      </c>
    </row>
    <row r="605" spans="1:22" x14ac:dyDescent="0.35">
      <c r="A605" s="33">
        <v>4</v>
      </c>
      <c r="B605" s="34">
        <v>10</v>
      </c>
      <c r="C605" s="34">
        <v>4000</v>
      </c>
      <c r="D605" s="35">
        <v>1</v>
      </c>
      <c r="E605" s="36">
        <v>0</v>
      </c>
      <c r="F605" s="34">
        <v>3</v>
      </c>
      <c r="G605" s="37">
        <v>44597.574639999999</v>
      </c>
      <c r="H605" s="37">
        <v>16000</v>
      </c>
      <c r="I605" s="37">
        <v>16000</v>
      </c>
      <c r="J605" s="34">
        <v>0</v>
      </c>
      <c r="K605" s="35">
        <v>1</v>
      </c>
      <c r="L605" s="34"/>
      <c r="M605" s="37">
        <v>16768.150229999999</v>
      </c>
      <c r="N605" s="37">
        <v>6090.6220599999997</v>
      </c>
      <c r="O605" s="37">
        <v>4175.9212950000001</v>
      </c>
      <c r="P605" s="37">
        <v>606.80188980000003</v>
      </c>
      <c r="Q605" s="37">
        <v>956.07916209999996</v>
      </c>
      <c r="R605" s="34">
        <v>4</v>
      </c>
      <c r="S605" s="35">
        <v>0.92419545599999997</v>
      </c>
      <c r="T605" s="34">
        <v>18</v>
      </c>
      <c r="U605" s="38">
        <v>8.5795750000000007E-3</v>
      </c>
      <c r="V605" s="39">
        <f t="shared" si="9"/>
        <v>0.2670833515314574</v>
      </c>
    </row>
    <row r="606" spans="1:22" x14ac:dyDescent="0.35">
      <c r="A606" s="33">
        <v>4</v>
      </c>
      <c r="B606" s="34">
        <v>40</v>
      </c>
      <c r="C606" s="34">
        <v>4000</v>
      </c>
      <c r="D606" s="35">
        <v>1</v>
      </c>
      <c r="E606" s="36">
        <v>0</v>
      </c>
      <c r="F606" s="34">
        <v>1</v>
      </c>
      <c r="G606" s="37">
        <v>28307.021789999999</v>
      </c>
      <c r="H606" s="37">
        <v>4000</v>
      </c>
      <c r="I606" s="37">
        <v>4000</v>
      </c>
      <c r="J606" s="34">
        <v>0</v>
      </c>
      <c r="K606" s="35">
        <v>1</v>
      </c>
      <c r="L606" s="34"/>
      <c r="M606" s="37">
        <v>12496.00397</v>
      </c>
      <c r="N606" s="37">
        <v>9661.3741840000002</v>
      </c>
      <c r="O606" s="37">
        <v>1063.722497</v>
      </c>
      <c r="P606" s="37">
        <v>606.80188980000003</v>
      </c>
      <c r="Q606" s="37">
        <v>479.11924800000003</v>
      </c>
      <c r="R606" s="34">
        <v>1</v>
      </c>
      <c r="S606" s="35">
        <v>0.88549161300000001</v>
      </c>
      <c r="T606" s="34">
        <v>17</v>
      </c>
      <c r="U606" s="38">
        <v>9.5230200000000001E-3</v>
      </c>
      <c r="V606" s="39" t="str">
        <f t="shared" si="9"/>
        <v/>
      </c>
    </row>
    <row r="607" spans="1:22" x14ac:dyDescent="0.35">
      <c r="A607" s="33">
        <v>4</v>
      </c>
      <c r="B607" s="34">
        <v>40</v>
      </c>
      <c r="C607" s="34">
        <v>4000</v>
      </c>
      <c r="D607" s="35">
        <v>1</v>
      </c>
      <c r="E607" s="36">
        <v>0</v>
      </c>
      <c r="F607" s="34">
        <v>2</v>
      </c>
      <c r="G607" s="37">
        <v>27587.65006</v>
      </c>
      <c r="H607" s="37">
        <v>4000</v>
      </c>
      <c r="I607" s="37">
        <v>4000</v>
      </c>
      <c r="J607" s="34">
        <v>0</v>
      </c>
      <c r="K607" s="35">
        <v>1</v>
      </c>
      <c r="L607" s="34"/>
      <c r="M607" s="37">
        <v>12092.30818</v>
      </c>
      <c r="N607" s="37">
        <v>9382.2350370000004</v>
      </c>
      <c r="O607" s="37">
        <v>1027.1927760000001</v>
      </c>
      <c r="P607" s="37">
        <v>606.80188980000003</v>
      </c>
      <c r="Q607" s="37">
        <v>479.11217670000002</v>
      </c>
      <c r="R607" s="34">
        <v>1</v>
      </c>
      <c r="S607" s="35">
        <v>0.85990774000000003</v>
      </c>
      <c r="T607" s="34">
        <v>15</v>
      </c>
      <c r="U607" s="38">
        <v>1.3187000000000001E-16</v>
      </c>
      <c r="V607" s="39" t="str">
        <f t="shared" si="9"/>
        <v/>
      </c>
    </row>
    <row r="608" spans="1:22" x14ac:dyDescent="0.35">
      <c r="A608" s="33">
        <v>4</v>
      </c>
      <c r="B608" s="34">
        <v>40</v>
      </c>
      <c r="C608" s="34">
        <v>4000</v>
      </c>
      <c r="D608" s="35">
        <v>1</v>
      </c>
      <c r="E608" s="36">
        <v>0</v>
      </c>
      <c r="F608" s="34">
        <v>3</v>
      </c>
      <c r="G608" s="37">
        <v>38775.648549999998</v>
      </c>
      <c r="H608" s="37">
        <v>8000</v>
      </c>
      <c r="I608" s="37">
        <v>8000</v>
      </c>
      <c r="J608" s="34">
        <v>0</v>
      </c>
      <c r="K608" s="35">
        <v>1</v>
      </c>
      <c r="L608" s="34"/>
      <c r="M608" s="37">
        <v>16561.88565</v>
      </c>
      <c r="N608" s="37">
        <v>9981.4902880000009</v>
      </c>
      <c r="O608" s="37">
        <v>2950.2288579999999</v>
      </c>
      <c r="P608" s="37">
        <v>606.80188980000003</v>
      </c>
      <c r="Q608" s="37">
        <v>675.24185990000001</v>
      </c>
      <c r="R608" s="34">
        <v>2</v>
      </c>
      <c r="S608" s="35">
        <v>0.91483113800000004</v>
      </c>
      <c r="T608" s="34">
        <v>12</v>
      </c>
      <c r="U608" s="38">
        <v>1.500948E-3</v>
      </c>
      <c r="V608" s="39">
        <f t="shared" si="9"/>
        <v>0.30627290103680965</v>
      </c>
    </row>
    <row r="609" spans="1:22" x14ac:dyDescent="0.35">
      <c r="A609" s="33">
        <v>4</v>
      </c>
      <c r="B609" s="34">
        <v>70</v>
      </c>
      <c r="C609" s="34">
        <v>4000</v>
      </c>
      <c r="D609" s="35">
        <v>1</v>
      </c>
      <c r="E609" s="36">
        <v>0</v>
      </c>
      <c r="F609" s="34">
        <v>1</v>
      </c>
      <c r="G609" s="37">
        <v>27915.80099</v>
      </c>
      <c r="H609" s="37">
        <v>4000</v>
      </c>
      <c r="I609" s="37">
        <v>4000</v>
      </c>
      <c r="J609" s="34">
        <v>0</v>
      </c>
      <c r="K609" s="35">
        <v>1</v>
      </c>
      <c r="L609" s="34"/>
      <c r="M609" s="37">
        <v>11061.62127</v>
      </c>
      <c r="N609" s="37">
        <v>10704.54177</v>
      </c>
      <c r="O609" s="37">
        <v>1063.7212500000001</v>
      </c>
      <c r="P609" s="37">
        <v>606.80188980000003</v>
      </c>
      <c r="Q609" s="37">
        <v>479.11481550000002</v>
      </c>
      <c r="R609" s="34">
        <v>1</v>
      </c>
      <c r="S609" s="35">
        <v>0.733825226</v>
      </c>
      <c r="T609" s="34">
        <v>6</v>
      </c>
      <c r="U609" s="38">
        <v>5.0549760000000001E-3</v>
      </c>
      <c r="V609" s="39" t="str">
        <f t="shared" si="9"/>
        <v/>
      </c>
    </row>
    <row r="610" spans="1:22" x14ac:dyDescent="0.35">
      <c r="A610" s="33">
        <v>4</v>
      </c>
      <c r="B610" s="34">
        <v>70</v>
      </c>
      <c r="C610" s="34">
        <v>4000</v>
      </c>
      <c r="D610" s="35">
        <v>1</v>
      </c>
      <c r="E610" s="36">
        <v>0</v>
      </c>
      <c r="F610" s="34">
        <v>2</v>
      </c>
      <c r="G610" s="37">
        <v>27320.918409999998</v>
      </c>
      <c r="H610" s="37">
        <v>4000</v>
      </c>
      <c r="I610" s="37">
        <v>4000</v>
      </c>
      <c r="J610" s="34">
        <v>0</v>
      </c>
      <c r="K610" s="35">
        <v>1</v>
      </c>
      <c r="L610" s="34"/>
      <c r="M610" s="37">
        <v>10834.333430000001</v>
      </c>
      <c r="N610" s="37">
        <v>10373.455809999999</v>
      </c>
      <c r="O610" s="37">
        <v>1027.2020789999999</v>
      </c>
      <c r="P610" s="37">
        <v>606.80188980000003</v>
      </c>
      <c r="Q610" s="37">
        <v>479.1251992</v>
      </c>
      <c r="R610" s="34">
        <v>1</v>
      </c>
      <c r="S610" s="35">
        <v>0.71112839000000005</v>
      </c>
      <c r="T610" s="34">
        <v>7</v>
      </c>
      <c r="U610" s="38">
        <v>4.3923060000000003E-3</v>
      </c>
      <c r="V610" s="39" t="str">
        <f t="shared" si="9"/>
        <v/>
      </c>
    </row>
    <row r="611" spans="1:22" x14ac:dyDescent="0.35">
      <c r="A611" s="33">
        <v>4</v>
      </c>
      <c r="B611" s="34">
        <v>70</v>
      </c>
      <c r="C611" s="34">
        <v>4000</v>
      </c>
      <c r="D611" s="35">
        <v>1</v>
      </c>
      <c r="E611" s="36">
        <v>0</v>
      </c>
      <c r="F611" s="34">
        <v>3</v>
      </c>
      <c r="G611" s="37">
        <v>37719.607389999997</v>
      </c>
      <c r="H611" s="37">
        <v>8000</v>
      </c>
      <c r="I611" s="37">
        <v>8000</v>
      </c>
      <c r="J611" s="34">
        <v>0</v>
      </c>
      <c r="K611" s="35">
        <v>1</v>
      </c>
      <c r="L611" s="34"/>
      <c r="M611" s="37">
        <v>13702.45708</v>
      </c>
      <c r="N611" s="37">
        <v>11790.96039</v>
      </c>
      <c r="O611" s="37">
        <v>2945.5635240000001</v>
      </c>
      <c r="P611" s="37">
        <v>606.80188980000003</v>
      </c>
      <c r="Q611" s="37">
        <v>673.82450840000001</v>
      </c>
      <c r="R611" s="34">
        <v>2</v>
      </c>
      <c r="S611" s="35">
        <v>0.80830215400000005</v>
      </c>
      <c r="T611" s="34">
        <v>45</v>
      </c>
      <c r="U611" s="38">
        <v>3.3553900000000002E-3</v>
      </c>
      <c r="V611" s="39">
        <f t="shared" si="9"/>
        <v>0.31712803005458728</v>
      </c>
    </row>
    <row r="612" spans="1:22" x14ac:dyDescent="0.35">
      <c r="A612" s="33">
        <v>4</v>
      </c>
      <c r="B612" s="34">
        <v>100</v>
      </c>
      <c r="C612" s="34">
        <v>4000</v>
      </c>
      <c r="D612" s="35">
        <v>1</v>
      </c>
      <c r="E612" s="36">
        <v>0</v>
      </c>
      <c r="F612" s="34">
        <v>1</v>
      </c>
      <c r="G612" s="37">
        <v>27888.46646</v>
      </c>
      <c r="H612" s="37">
        <v>4000</v>
      </c>
      <c r="I612" s="37">
        <v>4000</v>
      </c>
      <c r="J612" s="34">
        <v>0</v>
      </c>
      <c r="K612" s="35">
        <v>1</v>
      </c>
      <c r="L612" s="34"/>
      <c r="M612" s="37">
        <v>10861.87364</v>
      </c>
      <c r="N612" s="37">
        <v>10876.956749999999</v>
      </c>
      <c r="O612" s="37">
        <v>1063.72029</v>
      </c>
      <c r="P612" s="37">
        <v>606.80188980000003</v>
      </c>
      <c r="Q612" s="37">
        <v>479.11389109999999</v>
      </c>
      <c r="R612" s="34">
        <v>1</v>
      </c>
      <c r="S612" s="35">
        <v>0.41181905000000002</v>
      </c>
      <c r="T612" s="34">
        <v>6</v>
      </c>
      <c r="U612" s="38">
        <v>9.5232609999999999E-3</v>
      </c>
      <c r="V612" s="39" t="str">
        <f t="shared" si="9"/>
        <v/>
      </c>
    </row>
    <row r="613" spans="1:22" x14ac:dyDescent="0.35">
      <c r="A613" s="33">
        <v>4</v>
      </c>
      <c r="B613" s="34">
        <v>100</v>
      </c>
      <c r="C613" s="34">
        <v>4000</v>
      </c>
      <c r="D613" s="35">
        <v>1</v>
      </c>
      <c r="E613" s="36">
        <v>0</v>
      </c>
      <c r="F613" s="34">
        <v>2</v>
      </c>
      <c r="G613" s="37">
        <v>27290.160650000002</v>
      </c>
      <c r="H613" s="37">
        <v>4000</v>
      </c>
      <c r="I613" s="37">
        <v>4000</v>
      </c>
      <c r="J613" s="34">
        <v>0</v>
      </c>
      <c r="K613" s="35">
        <v>1</v>
      </c>
      <c r="L613" s="34"/>
      <c r="M613" s="37">
        <v>10581.62372</v>
      </c>
      <c r="N613" s="37">
        <v>10595.40776</v>
      </c>
      <c r="O613" s="37">
        <v>1027.2020789999999</v>
      </c>
      <c r="P613" s="37">
        <v>606.80188980000003</v>
      </c>
      <c r="Q613" s="37">
        <v>479.1251992</v>
      </c>
      <c r="R613" s="34">
        <v>1</v>
      </c>
      <c r="S613" s="35">
        <v>0.40115915299999999</v>
      </c>
      <c r="T613" s="34">
        <v>9</v>
      </c>
      <c r="U613" s="38">
        <v>4.1236729999999996E-3</v>
      </c>
      <c r="V613" s="39" t="str">
        <f t="shared" si="9"/>
        <v/>
      </c>
    </row>
    <row r="614" spans="1:22" x14ac:dyDescent="0.35">
      <c r="A614" s="33">
        <v>4</v>
      </c>
      <c r="B614" s="34">
        <v>100</v>
      </c>
      <c r="C614" s="34">
        <v>4000</v>
      </c>
      <c r="D614" s="35">
        <v>1</v>
      </c>
      <c r="E614" s="36">
        <v>0</v>
      </c>
      <c r="F614" s="34">
        <v>3</v>
      </c>
      <c r="G614" s="37">
        <v>37456.097020000001</v>
      </c>
      <c r="H614" s="37">
        <v>8000</v>
      </c>
      <c r="I614" s="37">
        <v>8000</v>
      </c>
      <c r="J614" s="34">
        <v>0</v>
      </c>
      <c r="K614" s="35">
        <v>1</v>
      </c>
      <c r="L614" s="34"/>
      <c r="M614" s="37">
        <v>12594.60598</v>
      </c>
      <c r="N614" s="37">
        <v>12635.154839999999</v>
      </c>
      <c r="O614" s="37">
        <v>2945.636739</v>
      </c>
      <c r="P614" s="37">
        <v>606.80188980000003</v>
      </c>
      <c r="Q614" s="37">
        <v>673.89756969999996</v>
      </c>
      <c r="R614" s="34">
        <v>2</v>
      </c>
      <c r="S614" s="35">
        <v>0.47838725300000001</v>
      </c>
      <c r="T614" s="34">
        <v>47</v>
      </c>
      <c r="U614" s="38">
        <v>7.6171269999999996E-3</v>
      </c>
      <c r="V614" s="39">
        <f t="shared" si="9"/>
        <v>0.32118468722807625</v>
      </c>
    </row>
    <row r="615" spans="1:22" x14ac:dyDescent="0.35">
      <c r="A615" s="33">
        <v>4</v>
      </c>
      <c r="B615" s="34">
        <v>10</v>
      </c>
      <c r="C615" s="34">
        <v>8000</v>
      </c>
      <c r="D615" s="35">
        <v>1</v>
      </c>
      <c r="E615" s="36">
        <v>0</v>
      </c>
      <c r="F615" s="34">
        <v>1</v>
      </c>
      <c r="G615" s="37">
        <v>36082.004370000002</v>
      </c>
      <c r="H615" s="37">
        <v>8000</v>
      </c>
      <c r="I615" s="37">
        <v>8000</v>
      </c>
      <c r="J615" s="34">
        <v>0</v>
      </c>
      <c r="K615" s="35">
        <v>1</v>
      </c>
      <c r="L615" s="34"/>
      <c r="M615" s="37">
        <v>19463.229179999998</v>
      </c>
      <c r="N615" s="37">
        <v>6469.1119179999996</v>
      </c>
      <c r="O615" s="37">
        <v>1063.7292170000001</v>
      </c>
      <c r="P615" s="37">
        <v>606.80188980000003</v>
      </c>
      <c r="Q615" s="37">
        <v>479.13216799999998</v>
      </c>
      <c r="R615" s="34">
        <v>1</v>
      </c>
      <c r="S615" s="35">
        <v>0.98162778500000003</v>
      </c>
      <c r="T615" s="34">
        <v>5</v>
      </c>
      <c r="U615" s="38">
        <v>8.5845420000000006E-3</v>
      </c>
      <c r="V615" s="39" t="str">
        <f t="shared" si="9"/>
        <v/>
      </c>
    </row>
    <row r="616" spans="1:22" x14ac:dyDescent="0.35">
      <c r="A616" s="33">
        <v>4</v>
      </c>
      <c r="B616" s="34">
        <v>10</v>
      </c>
      <c r="C616" s="34">
        <v>8000</v>
      </c>
      <c r="D616" s="35">
        <v>1</v>
      </c>
      <c r="E616" s="36">
        <v>0</v>
      </c>
      <c r="F616" s="34">
        <v>2</v>
      </c>
      <c r="G616" s="37">
        <v>35373.80298</v>
      </c>
      <c r="H616" s="37">
        <v>8000</v>
      </c>
      <c r="I616" s="37">
        <v>8000</v>
      </c>
      <c r="J616" s="34">
        <v>0</v>
      </c>
      <c r="K616" s="35">
        <v>1</v>
      </c>
      <c r="L616" s="34"/>
      <c r="M616" s="37">
        <v>18844.29033</v>
      </c>
      <c r="N616" s="37">
        <v>6416.3834829999996</v>
      </c>
      <c r="O616" s="37">
        <v>1027.2020789999999</v>
      </c>
      <c r="P616" s="37">
        <v>606.80188980000003</v>
      </c>
      <c r="Q616" s="37">
        <v>479.1251992</v>
      </c>
      <c r="R616" s="34">
        <v>1</v>
      </c>
      <c r="S616" s="35">
        <v>0.97362673300000002</v>
      </c>
      <c r="T616" s="34">
        <v>6</v>
      </c>
      <c r="U616" s="38">
        <v>8.5462709999999994E-3</v>
      </c>
      <c r="V616" s="39" t="str">
        <f t="shared" si="9"/>
        <v/>
      </c>
    </row>
    <row r="617" spans="1:22" x14ac:dyDescent="0.35">
      <c r="A617" s="33">
        <v>4</v>
      </c>
      <c r="B617" s="34">
        <v>10</v>
      </c>
      <c r="C617" s="34">
        <v>8000</v>
      </c>
      <c r="D617" s="35">
        <v>1</v>
      </c>
      <c r="E617" s="36">
        <v>0</v>
      </c>
      <c r="F617" s="34">
        <v>3</v>
      </c>
      <c r="G617" s="37">
        <v>53300.442040000002</v>
      </c>
      <c r="H617" s="37">
        <v>16000</v>
      </c>
      <c r="I617" s="37">
        <v>16000</v>
      </c>
      <c r="J617" s="34">
        <v>0</v>
      </c>
      <c r="K617" s="35">
        <v>1</v>
      </c>
      <c r="L617" s="34"/>
      <c r="M617" s="37">
        <v>26711.70032</v>
      </c>
      <c r="N617" s="37">
        <v>6362.5518849999999</v>
      </c>
      <c r="O617" s="37">
        <v>2945.5634850000001</v>
      </c>
      <c r="P617" s="37">
        <v>606.80188980000003</v>
      </c>
      <c r="Q617" s="37">
        <v>673.82445819999998</v>
      </c>
      <c r="R617" s="34">
        <v>2</v>
      </c>
      <c r="S617" s="35">
        <v>0.96545828700000003</v>
      </c>
      <c r="T617" s="34">
        <v>5</v>
      </c>
      <c r="U617" s="38">
        <v>6.2793899999999997E-15</v>
      </c>
      <c r="V617" s="39">
        <f t="shared" si="9"/>
        <v>0.25407823357271186</v>
      </c>
    </row>
    <row r="618" spans="1:22" x14ac:dyDescent="0.35">
      <c r="A618" s="33">
        <v>4</v>
      </c>
      <c r="B618" s="34">
        <v>40</v>
      </c>
      <c r="C618" s="34">
        <v>8000</v>
      </c>
      <c r="D618" s="35">
        <v>1</v>
      </c>
      <c r="E618" s="36">
        <v>0</v>
      </c>
      <c r="F618" s="34">
        <v>1</v>
      </c>
      <c r="G618" s="37">
        <v>32307.020329999999</v>
      </c>
      <c r="H618" s="37">
        <v>8000</v>
      </c>
      <c r="I618" s="37">
        <v>8000</v>
      </c>
      <c r="J618" s="34">
        <v>0</v>
      </c>
      <c r="K618" s="35">
        <v>1</v>
      </c>
      <c r="L618" s="34"/>
      <c r="M618" s="37">
        <v>12496.00397</v>
      </c>
      <c r="N618" s="37">
        <v>9661.3741840000002</v>
      </c>
      <c r="O618" s="37">
        <v>1063.721845</v>
      </c>
      <c r="P618" s="37">
        <v>606.80188980000003</v>
      </c>
      <c r="Q618" s="37">
        <v>479.11844150000002</v>
      </c>
      <c r="R618" s="34">
        <v>1</v>
      </c>
      <c r="S618" s="35">
        <v>0.88549161300000001</v>
      </c>
      <c r="T618" s="34">
        <v>6</v>
      </c>
      <c r="U618" s="38">
        <v>4.7607980000000001E-3</v>
      </c>
      <c r="V618" s="39" t="str">
        <f t="shared" si="9"/>
        <v/>
      </c>
    </row>
    <row r="619" spans="1:22" x14ac:dyDescent="0.35">
      <c r="A619" s="33">
        <v>4</v>
      </c>
      <c r="B619" s="34">
        <v>40</v>
      </c>
      <c r="C619" s="34">
        <v>8000</v>
      </c>
      <c r="D619" s="35">
        <v>1</v>
      </c>
      <c r="E619" s="36">
        <v>0</v>
      </c>
      <c r="F619" s="34">
        <v>2</v>
      </c>
      <c r="G619" s="37">
        <v>31754.586729999999</v>
      </c>
      <c r="H619" s="37">
        <v>8000</v>
      </c>
      <c r="I619" s="37">
        <v>8000</v>
      </c>
      <c r="J619" s="34">
        <v>0</v>
      </c>
      <c r="K619" s="35">
        <v>1</v>
      </c>
      <c r="L619" s="34"/>
      <c r="M619" s="37">
        <v>12268.708989999999</v>
      </c>
      <c r="N619" s="37">
        <v>9372.7649739999997</v>
      </c>
      <c r="O619" s="37">
        <v>1027.193381</v>
      </c>
      <c r="P619" s="37">
        <v>606.80188980000003</v>
      </c>
      <c r="Q619" s="37">
        <v>479.11749980000002</v>
      </c>
      <c r="R619" s="34">
        <v>1</v>
      </c>
      <c r="S619" s="35">
        <v>0.85903978199999997</v>
      </c>
      <c r="T619" s="34">
        <v>6</v>
      </c>
      <c r="U619" s="38">
        <v>9.0418640000000002E-3</v>
      </c>
      <c r="V619" s="39" t="str">
        <f t="shared" si="9"/>
        <v/>
      </c>
    </row>
    <row r="620" spans="1:22" x14ac:dyDescent="0.35">
      <c r="A620" s="33">
        <v>4</v>
      </c>
      <c r="B620" s="34">
        <v>40</v>
      </c>
      <c r="C620" s="34">
        <v>8000</v>
      </c>
      <c r="D620" s="35">
        <v>1</v>
      </c>
      <c r="E620" s="36">
        <v>0</v>
      </c>
      <c r="F620" s="34">
        <v>3</v>
      </c>
      <c r="G620" s="37">
        <v>44978.519820000001</v>
      </c>
      <c r="H620" s="37">
        <v>8000</v>
      </c>
      <c r="I620" s="37">
        <v>8000</v>
      </c>
      <c r="J620" s="34">
        <v>0</v>
      </c>
      <c r="K620" s="35">
        <v>1</v>
      </c>
      <c r="L620" s="34"/>
      <c r="M620" s="37">
        <v>23222.95088</v>
      </c>
      <c r="N620" s="37">
        <v>10578.726989999999</v>
      </c>
      <c r="O620" s="37">
        <v>2090.9156010000002</v>
      </c>
      <c r="P620" s="37">
        <v>606.80188980000003</v>
      </c>
      <c r="Q620" s="37">
        <v>479.1244658</v>
      </c>
      <c r="R620" s="34">
        <v>1</v>
      </c>
      <c r="S620" s="35">
        <v>0.96956953000000001</v>
      </c>
      <c r="T620" s="34">
        <v>8</v>
      </c>
      <c r="U620" s="38">
        <v>7.9328579999999992E-3</v>
      </c>
      <c r="V620" s="39">
        <f t="shared" si="9"/>
        <v>0.29788648951823526</v>
      </c>
    </row>
    <row r="621" spans="1:22" x14ac:dyDescent="0.35">
      <c r="A621" s="33">
        <v>4</v>
      </c>
      <c r="B621" s="34">
        <v>70</v>
      </c>
      <c r="C621" s="34">
        <v>8000</v>
      </c>
      <c r="D621" s="35">
        <v>1</v>
      </c>
      <c r="E621" s="36">
        <v>0</v>
      </c>
      <c r="F621" s="34">
        <v>1</v>
      </c>
      <c r="G621" s="37">
        <v>31915.800210000001</v>
      </c>
      <c r="H621" s="37">
        <v>8000</v>
      </c>
      <c r="I621" s="37">
        <v>8000</v>
      </c>
      <c r="J621" s="34">
        <v>0</v>
      </c>
      <c r="K621" s="35">
        <v>1</v>
      </c>
      <c r="L621" s="34"/>
      <c r="M621" s="37">
        <v>11061.62127</v>
      </c>
      <c r="N621" s="37">
        <v>10704.54177</v>
      </c>
      <c r="O621" s="37">
        <v>1063.720961</v>
      </c>
      <c r="P621" s="37">
        <v>606.80188980000003</v>
      </c>
      <c r="Q621" s="37">
        <v>479.1143194</v>
      </c>
      <c r="R621" s="34">
        <v>1</v>
      </c>
      <c r="S621" s="35">
        <v>0.733825226</v>
      </c>
      <c r="T621" s="34">
        <v>7</v>
      </c>
      <c r="U621" s="38">
        <v>6.4060710000000002E-3</v>
      </c>
      <c r="V621" s="39" t="str">
        <f t="shared" si="9"/>
        <v/>
      </c>
    </row>
    <row r="622" spans="1:22" x14ac:dyDescent="0.35">
      <c r="A622" s="33">
        <v>4</v>
      </c>
      <c r="B622" s="34">
        <v>70</v>
      </c>
      <c r="C622" s="34">
        <v>8000</v>
      </c>
      <c r="D622" s="35">
        <v>1</v>
      </c>
      <c r="E622" s="36">
        <v>0</v>
      </c>
      <c r="F622" s="34">
        <v>2</v>
      </c>
      <c r="G622" s="37">
        <v>31320.918409999998</v>
      </c>
      <c r="H622" s="37">
        <v>8000</v>
      </c>
      <c r="I622" s="37">
        <v>8000</v>
      </c>
      <c r="J622" s="34">
        <v>0</v>
      </c>
      <c r="K622" s="35">
        <v>1</v>
      </c>
      <c r="L622" s="34"/>
      <c r="M622" s="37">
        <v>10834.333430000001</v>
      </c>
      <c r="N622" s="37">
        <v>10373.455809999999</v>
      </c>
      <c r="O622" s="37">
        <v>1027.2020789999999</v>
      </c>
      <c r="P622" s="37">
        <v>606.80188980000003</v>
      </c>
      <c r="Q622" s="37">
        <v>479.1251992</v>
      </c>
      <c r="R622" s="34">
        <v>1</v>
      </c>
      <c r="S622" s="35">
        <v>0.71112839000000005</v>
      </c>
      <c r="T622" s="34">
        <v>6</v>
      </c>
      <c r="U622" s="38">
        <v>7.9565E-3</v>
      </c>
      <c r="V622" s="39" t="str">
        <f t="shared" si="9"/>
        <v/>
      </c>
    </row>
    <row r="623" spans="1:22" x14ac:dyDescent="0.35">
      <c r="A623" s="33">
        <v>4</v>
      </c>
      <c r="B623" s="34">
        <v>70</v>
      </c>
      <c r="C623" s="34">
        <v>8000</v>
      </c>
      <c r="D623" s="35">
        <v>1</v>
      </c>
      <c r="E623" s="36">
        <v>0</v>
      </c>
      <c r="F623" s="34">
        <v>3</v>
      </c>
      <c r="G623" s="37">
        <v>42537.073790000002</v>
      </c>
      <c r="H623" s="37">
        <v>8000</v>
      </c>
      <c r="I623" s="37">
        <v>8000</v>
      </c>
      <c r="J623" s="34">
        <v>0</v>
      </c>
      <c r="K623" s="35">
        <v>1</v>
      </c>
      <c r="L623" s="34"/>
      <c r="M623" s="37">
        <v>17990.4908</v>
      </c>
      <c r="N623" s="37">
        <v>13369.741040000001</v>
      </c>
      <c r="O623" s="37">
        <v>2090.9156010000002</v>
      </c>
      <c r="P623" s="37">
        <v>606.80188980000003</v>
      </c>
      <c r="Q623" s="37">
        <v>479.1244658</v>
      </c>
      <c r="R623" s="34">
        <v>1</v>
      </c>
      <c r="S623" s="35">
        <v>0.91653182899999996</v>
      </c>
      <c r="T623" s="34">
        <v>11</v>
      </c>
      <c r="U623" s="38">
        <v>5.7082319999999997E-3</v>
      </c>
      <c r="V623" s="39">
        <f t="shared" si="9"/>
        <v>0.32733584666825644</v>
      </c>
    </row>
    <row r="624" spans="1:22" x14ac:dyDescent="0.35">
      <c r="A624" s="33">
        <v>4</v>
      </c>
      <c r="B624" s="34">
        <v>100</v>
      </c>
      <c r="C624" s="34">
        <v>8000</v>
      </c>
      <c r="D624" s="35">
        <v>1</v>
      </c>
      <c r="E624" s="36">
        <v>0</v>
      </c>
      <c r="F624" s="34">
        <v>1</v>
      </c>
      <c r="G624" s="37">
        <v>31888.48993</v>
      </c>
      <c r="H624" s="37">
        <v>8000</v>
      </c>
      <c r="I624" s="37">
        <v>8000</v>
      </c>
      <c r="J624" s="34">
        <v>0</v>
      </c>
      <c r="K624" s="35">
        <v>1</v>
      </c>
      <c r="L624" s="34"/>
      <c r="M624" s="37">
        <v>10861.87364</v>
      </c>
      <c r="N624" s="37">
        <v>10876.956749999999</v>
      </c>
      <c r="O624" s="37">
        <v>1063.7249059999999</v>
      </c>
      <c r="P624" s="37">
        <v>606.80188980000003</v>
      </c>
      <c r="Q624" s="37">
        <v>479.13275019999998</v>
      </c>
      <c r="R624" s="34">
        <v>1</v>
      </c>
      <c r="S624" s="35">
        <v>0.41181905000000002</v>
      </c>
      <c r="T624" s="34">
        <v>5</v>
      </c>
      <c r="U624" s="38">
        <v>9.0048219999999991E-3</v>
      </c>
      <c r="V624" s="39" t="str">
        <f t="shared" si="9"/>
        <v/>
      </c>
    </row>
    <row r="625" spans="1:22" x14ac:dyDescent="0.35">
      <c r="A625" s="33">
        <v>4</v>
      </c>
      <c r="B625" s="34">
        <v>100</v>
      </c>
      <c r="C625" s="34">
        <v>8000</v>
      </c>
      <c r="D625" s="35">
        <v>1</v>
      </c>
      <c r="E625" s="36">
        <v>0</v>
      </c>
      <c r="F625" s="34">
        <v>2</v>
      </c>
      <c r="G625" s="37">
        <v>31290.160650000002</v>
      </c>
      <c r="H625" s="37">
        <v>8000</v>
      </c>
      <c r="I625" s="37">
        <v>8000</v>
      </c>
      <c r="J625" s="34">
        <v>0</v>
      </c>
      <c r="K625" s="35">
        <v>1</v>
      </c>
      <c r="L625" s="34"/>
      <c r="M625" s="37">
        <v>10581.62372</v>
      </c>
      <c r="N625" s="37">
        <v>10595.40776</v>
      </c>
      <c r="O625" s="37">
        <v>1027.2020789999999</v>
      </c>
      <c r="P625" s="37">
        <v>606.80188980000003</v>
      </c>
      <c r="Q625" s="37">
        <v>479.1251992</v>
      </c>
      <c r="R625" s="34">
        <v>1</v>
      </c>
      <c r="S625" s="35">
        <v>0.40115915299999999</v>
      </c>
      <c r="T625" s="34">
        <v>6</v>
      </c>
      <c r="U625" s="38">
        <v>7.8289540000000008E-3</v>
      </c>
      <c r="V625" s="39" t="str">
        <f t="shared" si="9"/>
        <v/>
      </c>
    </row>
    <row r="626" spans="1:22" x14ac:dyDescent="0.35">
      <c r="A626" s="33">
        <v>4</v>
      </c>
      <c r="B626" s="34">
        <v>100</v>
      </c>
      <c r="C626" s="34">
        <v>8000</v>
      </c>
      <c r="D626" s="35">
        <v>1</v>
      </c>
      <c r="E626" s="36">
        <v>0</v>
      </c>
      <c r="F626" s="34">
        <v>3</v>
      </c>
      <c r="G626" s="37">
        <v>41863.795969999999</v>
      </c>
      <c r="H626" s="37">
        <v>8000</v>
      </c>
      <c r="I626" s="37">
        <v>8000</v>
      </c>
      <c r="J626" s="34">
        <v>0</v>
      </c>
      <c r="K626" s="35">
        <v>1</v>
      </c>
      <c r="L626" s="34"/>
      <c r="M626" s="37">
        <v>15333.2606</v>
      </c>
      <c r="N626" s="37">
        <v>15353.69341</v>
      </c>
      <c r="O626" s="37">
        <v>2090.9156010000002</v>
      </c>
      <c r="P626" s="37">
        <v>606.80188980000003</v>
      </c>
      <c r="Q626" s="37">
        <v>479.1244658</v>
      </c>
      <c r="R626" s="34">
        <v>1</v>
      </c>
      <c r="S626" s="35">
        <v>0.58131548899999996</v>
      </c>
      <c r="T626" s="34">
        <v>9</v>
      </c>
      <c r="U626" s="38">
        <v>5.0819400000000001E-3</v>
      </c>
      <c r="V626" s="39">
        <f t="shared" si="9"/>
        <v>0.33737432525580863</v>
      </c>
    </row>
    <row r="627" spans="1:22" x14ac:dyDescent="0.35">
      <c r="A627" s="74">
        <v>5</v>
      </c>
      <c r="B627" s="51">
        <v>10</v>
      </c>
      <c r="C627" s="51">
        <v>500</v>
      </c>
      <c r="D627" s="52">
        <v>0.4</v>
      </c>
      <c r="E627" s="51">
        <v>242.86746640000001</v>
      </c>
      <c r="F627" s="51">
        <v>2</v>
      </c>
      <c r="G627" s="51">
        <v>24150.683720000001</v>
      </c>
      <c r="H627" s="51">
        <v>6369.7186609999999</v>
      </c>
      <c r="I627" s="51">
        <v>2500</v>
      </c>
      <c r="J627" s="51">
        <v>3869.7186609999999</v>
      </c>
      <c r="K627" s="52">
        <v>0.39248201300000002</v>
      </c>
      <c r="L627" s="51">
        <v>15.93345835</v>
      </c>
      <c r="M627" s="51">
        <v>7989.4213069999996</v>
      </c>
      <c r="N627" s="51">
        <v>5734.5556219999999</v>
      </c>
      <c r="O627" s="51">
        <v>2350.6286230000001</v>
      </c>
      <c r="P627" s="51">
        <v>613.87430119999999</v>
      </c>
      <c r="Q627" s="51">
        <v>1092.4852080000001</v>
      </c>
      <c r="R627" s="51">
        <v>5</v>
      </c>
      <c r="S627" s="52">
        <v>0.82687421800000005</v>
      </c>
      <c r="T627" s="51">
        <v>25</v>
      </c>
      <c r="U627" s="52">
        <v>3.514035E-3</v>
      </c>
      <c r="V627" s="79" t="str">
        <f t="shared" si="9"/>
        <v/>
      </c>
    </row>
    <row r="628" spans="1:22" x14ac:dyDescent="0.35">
      <c r="A628" s="74">
        <v>5</v>
      </c>
      <c r="B628" s="51">
        <v>10</v>
      </c>
      <c r="C628" s="51">
        <v>500</v>
      </c>
      <c r="D628" s="52">
        <v>0.6</v>
      </c>
      <c r="E628" s="51">
        <v>107.9410962</v>
      </c>
      <c r="F628" s="51">
        <v>2</v>
      </c>
      <c r="G628" s="51">
        <v>21999.893769999999</v>
      </c>
      <c r="H628" s="51">
        <v>4271.5939410000001</v>
      </c>
      <c r="I628" s="51">
        <v>2500</v>
      </c>
      <c r="J628" s="51">
        <v>1771.5939410000001</v>
      </c>
      <c r="K628" s="52">
        <v>0.58526162199999998</v>
      </c>
      <c r="L628" s="51">
        <v>16.41259913</v>
      </c>
      <c r="M628" s="51">
        <v>7898.0459899999996</v>
      </c>
      <c r="N628" s="51">
        <v>5802.6738189999996</v>
      </c>
      <c r="O628" s="51">
        <v>2333.2944520000001</v>
      </c>
      <c r="P628" s="51">
        <v>613.87430119999999</v>
      </c>
      <c r="Q628" s="51">
        <v>1080.4112620000001</v>
      </c>
      <c r="R628" s="51">
        <v>5</v>
      </c>
      <c r="S628" s="52">
        <v>0.83669628299999999</v>
      </c>
      <c r="T628" s="51">
        <v>42</v>
      </c>
      <c r="U628" s="52">
        <v>4.393966E-3</v>
      </c>
      <c r="V628" s="79" t="str">
        <f t="shared" si="9"/>
        <v/>
      </c>
    </row>
    <row r="629" spans="1:22" x14ac:dyDescent="0.35">
      <c r="A629" s="74">
        <v>5</v>
      </c>
      <c r="B629" s="51">
        <v>10</v>
      </c>
      <c r="C629" s="51">
        <v>500</v>
      </c>
      <c r="D629" s="52">
        <v>0.4</v>
      </c>
      <c r="E629" s="51">
        <v>242.86746640000001</v>
      </c>
      <c r="F629" s="51">
        <v>1</v>
      </c>
      <c r="G629" s="51">
        <v>24512.149679999999</v>
      </c>
      <c r="H629" s="51">
        <v>6641.7644909999999</v>
      </c>
      <c r="I629" s="51">
        <v>2500</v>
      </c>
      <c r="J629" s="51">
        <v>4141.7644909999999</v>
      </c>
      <c r="K629" s="52">
        <v>0.37640599899999999</v>
      </c>
      <c r="L629" s="51">
        <v>17.053599439999999</v>
      </c>
      <c r="M629" s="51">
        <v>8137.120011</v>
      </c>
      <c r="N629" s="51">
        <v>5665.0120290000004</v>
      </c>
      <c r="O629" s="51">
        <v>2364.7035310000001</v>
      </c>
      <c r="P629" s="51">
        <v>613.87430119999999</v>
      </c>
      <c r="Q629" s="51">
        <v>1089.6753180000001</v>
      </c>
      <c r="R629" s="51">
        <v>5</v>
      </c>
      <c r="S629" s="52">
        <v>0.81684662200000002</v>
      </c>
      <c r="T629" s="51">
        <v>32</v>
      </c>
      <c r="U629" s="52">
        <v>8.3391019999999993E-3</v>
      </c>
      <c r="V629" s="79" t="str">
        <f t="shared" si="9"/>
        <v/>
      </c>
    </row>
    <row r="630" spans="1:22" x14ac:dyDescent="0.35">
      <c r="A630" s="74">
        <v>5</v>
      </c>
      <c r="B630" s="51">
        <v>10</v>
      </c>
      <c r="C630" s="51">
        <v>500</v>
      </c>
      <c r="D630" s="52">
        <v>0.8</v>
      </c>
      <c r="E630" s="51">
        <v>40.477911069999998</v>
      </c>
      <c r="F630" s="51">
        <v>2</v>
      </c>
      <c r="G630" s="51">
        <v>20913.105390000001</v>
      </c>
      <c r="H630" s="51">
        <v>3725.6846869999999</v>
      </c>
      <c r="I630" s="51">
        <v>3000</v>
      </c>
      <c r="J630" s="51">
        <v>725.68468700000005</v>
      </c>
      <c r="K630" s="52">
        <v>0.80522112099999998</v>
      </c>
      <c r="L630" s="51">
        <v>17.92791841</v>
      </c>
      <c r="M630" s="51">
        <v>7484.9231209999998</v>
      </c>
      <c r="N630" s="51">
        <v>5328.5246360000001</v>
      </c>
      <c r="O630" s="51">
        <v>2568.9636799999998</v>
      </c>
      <c r="P630" s="51">
        <v>613.87430119999999</v>
      </c>
      <c r="Q630" s="51">
        <v>1191.134969</v>
      </c>
      <c r="R630" s="51">
        <v>6</v>
      </c>
      <c r="S630" s="52">
        <v>0.76832799799999996</v>
      </c>
      <c r="T630" s="51">
        <v>52</v>
      </c>
      <c r="U630" s="52">
        <v>8.8099570000000002E-3</v>
      </c>
      <c r="V630" s="79" t="str">
        <f t="shared" si="9"/>
        <v/>
      </c>
    </row>
    <row r="631" spans="1:22" x14ac:dyDescent="0.35">
      <c r="A631" s="74">
        <v>5</v>
      </c>
      <c r="B631" s="51">
        <v>10</v>
      </c>
      <c r="C631" s="51">
        <v>500</v>
      </c>
      <c r="D631" s="52">
        <v>0.6</v>
      </c>
      <c r="E631" s="51">
        <v>107.9410962</v>
      </c>
      <c r="F631" s="51">
        <v>1</v>
      </c>
      <c r="G631" s="51">
        <v>22107.653119999999</v>
      </c>
      <c r="H631" s="51">
        <v>4972.2321620000002</v>
      </c>
      <c r="I631" s="51">
        <v>3000</v>
      </c>
      <c r="J631" s="51">
        <v>1972.232162</v>
      </c>
      <c r="K631" s="52">
        <v>0.60335074899999996</v>
      </c>
      <c r="L631" s="51">
        <v>18.271374210000001</v>
      </c>
      <c r="M631" s="51">
        <v>7307.1366470000003</v>
      </c>
      <c r="N631" s="51">
        <v>5427.9440800000002</v>
      </c>
      <c r="O631" s="51">
        <v>2593.827123</v>
      </c>
      <c r="P631" s="51">
        <v>613.87430119999999</v>
      </c>
      <c r="Q631" s="51">
        <v>1192.638809</v>
      </c>
      <c r="R631" s="51">
        <v>6</v>
      </c>
      <c r="S631" s="52">
        <v>0.78266343699999996</v>
      </c>
      <c r="T631" s="51">
        <v>25</v>
      </c>
      <c r="U631" s="52">
        <v>9.0346479999999993E-3</v>
      </c>
      <c r="V631" s="79" t="str">
        <f t="shared" si="9"/>
        <v/>
      </c>
    </row>
    <row r="632" spans="1:22" x14ac:dyDescent="0.35">
      <c r="A632" s="74">
        <v>5</v>
      </c>
      <c r="B632" s="51">
        <v>10</v>
      </c>
      <c r="C632" s="51">
        <v>500</v>
      </c>
      <c r="D632" s="52">
        <v>0.8</v>
      </c>
      <c r="E632" s="51">
        <v>40.477911069999998</v>
      </c>
      <c r="F632" s="51">
        <v>1</v>
      </c>
      <c r="G632" s="51">
        <v>20798.119930000001</v>
      </c>
      <c r="H632" s="51">
        <v>3812.1205359999999</v>
      </c>
      <c r="I632" s="51">
        <v>3000</v>
      </c>
      <c r="J632" s="51">
        <v>812.12053619999995</v>
      </c>
      <c r="K632" s="52">
        <v>0.78696357400000005</v>
      </c>
      <c r="L632" s="51">
        <v>20.063301549999998</v>
      </c>
      <c r="M632" s="51">
        <v>7312.1468640000003</v>
      </c>
      <c r="N632" s="51">
        <v>5283.2938620000004</v>
      </c>
      <c r="O632" s="51">
        <v>2586.2663379999999</v>
      </c>
      <c r="P632" s="51">
        <v>613.87430119999999</v>
      </c>
      <c r="Q632" s="51">
        <v>1190.4180329999999</v>
      </c>
      <c r="R632" s="51">
        <v>6</v>
      </c>
      <c r="S632" s="52">
        <v>0.76180610400000004</v>
      </c>
      <c r="T632" s="51">
        <v>23</v>
      </c>
      <c r="U632" s="52">
        <v>9.5659460000000005E-3</v>
      </c>
      <c r="V632" s="79" t="str">
        <f t="shared" si="9"/>
        <v/>
      </c>
    </row>
    <row r="633" spans="1:22" x14ac:dyDescent="0.35">
      <c r="A633" s="74">
        <v>5</v>
      </c>
      <c r="B633" s="51">
        <v>10</v>
      </c>
      <c r="C633" s="51">
        <v>500</v>
      </c>
      <c r="D633" s="52">
        <v>0.4</v>
      </c>
      <c r="E633" s="51">
        <v>242.86746640000001</v>
      </c>
      <c r="F633" s="51">
        <v>3</v>
      </c>
      <c r="G633" s="51">
        <v>36997.963839999997</v>
      </c>
      <c r="H633" s="51">
        <v>10068.2232</v>
      </c>
      <c r="I633" s="51">
        <v>3000</v>
      </c>
      <c r="J633" s="51">
        <v>7068.2232050000002</v>
      </c>
      <c r="K633" s="52">
        <v>0.297967172</v>
      </c>
      <c r="L633" s="51">
        <v>29.103211349999999</v>
      </c>
      <c r="M633" s="51">
        <v>13881.49251</v>
      </c>
      <c r="N633" s="51">
        <v>6078.4863409999998</v>
      </c>
      <c r="O633" s="51">
        <v>5164.2817020000002</v>
      </c>
      <c r="P633" s="51">
        <v>613.87430119999999</v>
      </c>
      <c r="Q633" s="51">
        <v>1191.6057800000001</v>
      </c>
      <c r="R633" s="51">
        <v>6</v>
      </c>
      <c r="S633" s="52">
        <v>0.87646610599999997</v>
      </c>
      <c r="T633" s="51">
        <v>83</v>
      </c>
      <c r="U633" s="52">
        <v>4.5155719999999998E-3</v>
      </c>
      <c r="V633" s="79">
        <f t="shared" si="9"/>
        <v>0.2397079813276965</v>
      </c>
    </row>
    <row r="634" spans="1:22" x14ac:dyDescent="0.35">
      <c r="A634" s="74">
        <v>5</v>
      </c>
      <c r="B634" s="51">
        <v>10</v>
      </c>
      <c r="C634" s="51">
        <v>500</v>
      </c>
      <c r="D634" s="52">
        <v>0.6</v>
      </c>
      <c r="E634" s="51">
        <v>107.9410962</v>
      </c>
      <c r="F634" s="51">
        <v>3</v>
      </c>
      <c r="G634" s="51">
        <v>32814.985840000001</v>
      </c>
      <c r="H634" s="51">
        <v>6907.5622059999996</v>
      </c>
      <c r="I634" s="51">
        <v>3500</v>
      </c>
      <c r="J634" s="51">
        <v>3407.5622060000001</v>
      </c>
      <c r="K634" s="52">
        <v>0.50669105800000003</v>
      </c>
      <c r="L634" s="51">
        <v>31.568719659999999</v>
      </c>
      <c r="M634" s="51">
        <v>12620.976780000001</v>
      </c>
      <c r="N634" s="51">
        <v>5810.843605</v>
      </c>
      <c r="O634" s="51">
        <v>5573.7746500000003</v>
      </c>
      <c r="P634" s="51">
        <v>613.87430119999999</v>
      </c>
      <c r="Q634" s="51">
        <v>1287.954299</v>
      </c>
      <c r="R634" s="51">
        <v>7</v>
      </c>
      <c r="S634" s="52">
        <v>0.83787429700000005</v>
      </c>
      <c r="T634" s="51">
        <v>52</v>
      </c>
      <c r="U634" s="52">
        <v>6.2338619999999997E-3</v>
      </c>
      <c r="V634" s="79">
        <f t="shared" si="9"/>
        <v>0.25602333038748593</v>
      </c>
    </row>
    <row r="635" spans="1:22" x14ac:dyDescent="0.35">
      <c r="A635" s="74">
        <v>5</v>
      </c>
      <c r="B635" s="51">
        <v>10</v>
      </c>
      <c r="C635" s="51">
        <v>500</v>
      </c>
      <c r="D635" s="52">
        <v>0.8</v>
      </c>
      <c r="E635" s="51">
        <v>40.477911069999998</v>
      </c>
      <c r="F635" s="51">
        <v>3</v>
      </c>
      <c r="G635" s="51">
        <v>30611.93016</v>
      </c>
      <c r="H635" s="51">
        <v>4793.377751</v>
      </c>
      <c r="I635" s="51">
        <v>3500</v>
      </c>
      <c r="J635" s="51">
        <v>1293.377751</v>
      </c>
      <c r="K635" s="52">
        <v>0.73017404100000005</v>
      </c>
      <c r="L635" s="51">
        <v>31.952680279999999</v>
      </c>
      <c r="M635" s="51">
        <v>12534.265429999999</v>
      </c>
      <c r="N635" s="51">
        <v>5797.1378999999997</v>
      </c>
      <c r="O635" s="51">
        <v>5582.950675</v>
      </c>
      <c r="P635" s="51">
        <v>613.87430119999999</v>
      </c>
      <c r="Q635" s="51">
        <v>1290.3241029999999</v>
      </c>
      <c r="R635" s="51">
        <v>7</v>
      </c>
      <c r="S635" s="52">
        <v>0.83589805100000003</v>
      </c>
      <c r="T635" s="51">
        <v>236</v>
      </c>
      <c r="U635" s="52">
        <v>9.0489690000000005E-3</v>
      </c>
      <c r="V635" s="79">
        <f t="shared" si="9"/>
        <v>0.26609851604330664</v>
      </c>
    </row>
    <row r="636" spans="1:22" x14ac:dyDescent="0.35">
      <c r="A636" s="74">
        <v>5</v>
      </c>
      <c r="B636" s="51">
        <v>40</v>
      </c>
      <c r="C636" s="51">
        <v>500</v>
      </c>
      <c r="D636" s="52">
        <v>0.4</v>
      </c>
      <c r="E636" s="51">
        <v>233.6934224</v>
      </c>
      <c r="F636" s="51">
        <v>2</v>
      </c>
      <c r="G636" s="51">
        <v>23340.691849999999</v>
      </c>
      <c r="H636" s="51">
        <v>5045.0824730000004</v>
      </c>
      <c r="I636" s="51">
        <v>2000</v>
      </c>
      <c r="J636" s="51">
        <v>3045.0824729999999</v>
      </c>
      <c r="K636" s="52">
        <v>0.39642562999999997</v>
      </c>
      <c r="L636" s="51">
        <v>13.030244679999999</v>
      </c>
      <c r="M636" s="51">
        <v>7470.4482209999996</v>
      </c>
      <c r="N636" s="51">
        <v>7159.5609750000003</v>
      </c>
      <c r="O636" s="51">
        <v>2084.8258820000001</v>
      </c>
      <c r="P636" s="51">
        <v>613.87430119999999</v>
      </c>
      <c r="Q636" s="51">
        <v>966.89999509999996</v>
      </c>
      <c r="R636" s="51">
        <v>4</v>
      </c>
      <c r="S636" s="52">
        <v>0.65403177599999995</v>
      </c>
      <c r="T636" s="51">
        <v>46</v>
      </c>
      <c r="U636" s="52">
        <v>7.835247E-3</v>
      </c>
      <c r="V636" s="79" t="str">
        <f t="shared" si="9"/>
        <v/>
      </c>
    </row>
    <row r="637" spans="1:22" x14ac:dyDescent="0.35">
      <c r="A637" s="74">
        <v>5</v>
      </c>
      <c r="B637" s="51">
        <v>40</v>
      </c>
      <c r="C637" s="51">
        <v>500</v>
      </c>
      <c r="D637" s="52">
        <v>0.4</v>
      </c>
      <c r="E637" s="51">
        <v>233.6934224</v>
      </c>
      <c r="F637" s="51">
        <v>1</v>
      </c>
      <c r="G637" s="51">
        <v>23447.865559999998</v>
      </c>
      <c r="H637" s="51">
        <v>5225.7761899999996</v>
      </c>
      <c r="I637" s="51">
        <v>2000</v>
      </c>
      <c r="J637" s="51">
        <v>3225.77619</v>
      </c>
      <c r="K637" s="52">
        <v>0.38271826599999997</v>
      </c>
      <c r="L637" s="51">
        <v>13.803453080000001</v>
      </c>
      <c r="M637" s="51">
        <v>7374.336378</v>
      </c>
      <c r="N637" s="51">
        <v>7138.8875829999997</v>
      </c>
      <c r="O637" s="51">
        <v>2118.6561150000002</v>
      </c>
      <c r="P637" s="51">
        <v>613.87430119999999</v>
      </c>
      <c r="Q637" s="51">
        <v>976.33499610000001</v>
      </c>
      <c r="R637" s="51">
        <v>4</v>
      </c>
      <c r="S637" s="52">
        <v>0.65214324400000001</v>
      </c>
      <c r="T637" s="51">
        <v>74</v>
      </c>
      <c r="U637" s="52">
        <v>3.3952869999999999E-3</v>
      </c>
      <c r="V637" s="79" t="str">
        <f t="shared" si="9"/>
        <v/>
      </c>
    </row>
    <row r="638" spans="1:22" x14ac:dyDescent="0.35">
      <c r="A638" s="74">
        <v>5</v>
      </c>
      <c r="B638" s="51">
        <v>40</v>
      </c>
      <c r="C638" s="51">
        <v>500</v>
      </c>
      <c r="D638" s="52">
        <v>0.6</v>
      </c>
      <c r="E638" s="51">
        <v>103.8637433</v>
      </c>
      <c r="F638" s="51">
        <v>2</v>
      </c>
      <c r="G638" s="51">
        <v>21369.782500000001</v>
      </c>
      <c r="H638" s="51">
        <v>4071.2987010000002</v>
      </c>
      <c r="I638" s="51">
        <v>2500</v>
      </c>
      <c r="J638" s="51">
        <v>1571.2987009999999</v>
      </c>
      <c r="K638" s="52">
        <v>0.61405467499999999</v>
      </c>
      <c r="L638" s="51">
        <v>15.128462069999999</v>
      </c>
      <c r="M638" s="51">
        <v>6635.0435950000001</v>
      </c>
      <c r="N638" s="51">
        <v>6613.7664750000004</v>
      </c>
      <c r="O638" s="51">
        <v>2346.6889740000001</v>
      </c>
      <c r="P638" s="51">
        <v>613.87430119999999</v>
      </c>
      <c r="Q638" s="51">
        <v>1089.110455</v>
      </c>
      <c r="R638" s="51">
        <v>5</v>
      </c>
      <c r="S638" s="52">
        <v>0.60417299999999996</v>
      </c>
      <c r="T638" s="51">
        <v>29</v>
      </c>
      <c r="U638" s="52">
        <v>5.9134770000000003E-3</v>
      </c>
      <c r="V638" s="79" t="str">
        <f t="shared" si="9"/>
        <v/>
      </c>
    </row>
    <row r="639" spans="1:22" x14ac:dyDescent="0.35">
      <c r="A639" s="74">
        <v>5</v>
      </c>
      <c r="B639" s="51">
        <v>40</v>
      </c>
      <c r="C639" s="51">
        <v>500</v>
      </c>
      <c r="D639" s="52">
        <v>0.8</v>
      </c>
      <c r="E639" s="51">
        <v>38.948903729999998</v>
      </c>
      <c r="F639" s="51">
        <v>2</v>
      </c>
      <c r="G639" s="51">
        <v>20433.913659999998</v>
      </c>
      <c r="H639" s="51">
        <v>3101.5450999999998</v>
      </c>
      <c r="I639" s="51">
        <v>2500</v>
      </c>
      <c r="J639" s="51">
        <v>601.54510040000002</v>
      </c>
      <c r="K639" s="52">
        <v>0.80604986199999995</v>
      </c>
      <c r="L639" s="51">
        <v>15.44446808</v>
      </c>
      <c r="M639" s="51">
        <v>6663.6775340000004</v>
      </c>
      <c r="N639" s="51">
        <v>6630.1895080000004</v>
      </c>
      <c r="O639" s="51">
        <v>2338.1841519999998</v>
      </c>
      <c r="P639" s="51">
        <v>613.87430119999999</v>
      </c>
      <c r="Q639" s="51">
        <v>1086.4430649999999</v>
      </c>
      <c r="R639" s="51">
        <v>5</v>
      </c>
      <c r="S639" s="52">
        <v>0.60567325699999996</v>
      </c>
      <c r="T639" s="51">
        <v>68</v>
      </c>
      <c r="U639" s="52">
        <v>8.1232030000000007E-3</v>
      </c>
      <c r="V639" s="79" t="str">
        <f t="shared" si="9"/>
        <v/>
      </c>
    </row>
    <row r="640" spans="1:22" x14ac:dyDescent="0.35">
      <c r="A640" s="74">
        <v>5</v>
      </c>
      <c r="B640" s="51">
        <v>40</v>
      </c>
      <c r="C640" s="51">
        <v>500</v>
      </c>
      <c r="D640" s="52">
        <v>0.6</v>
      </c>
      <c r="E640" s="51">
        <v>103.8637433</v>
      </c>
      <c r="F640" s="51">
        <v>1</v>
      </c>
      <c r="G640" s="51">
        <v>21418.262180000002</v>
      </c>
      <c r="H640" s="51">
        <v>4220.6203159999995</v>
      </c>
      <c r="I640" s="51">
        <v>2500</v>
      </c>
      <c r="J640" s="51">
        <v>1720.620316</v>
      </c>
      <c r="K640" s="52">
        <v>0.59232999200000003</v>
      </c>
      <c r="L640" s="51">
        <v>16.56613041</v>
      </c>
      <c r="M640" s="51">
        <v>6658.4071910000002</v>
      </c>
      <c r="N640" s="51">
        <v>6485.0099959999998</v>
      </c>
      <c r="O640" s="51">
        <v>2356.3443000000002</v>
      </c>
      <c r="P640" s="51">
        <v>613.87430119999999</v>
      </c>
      <c r="Q640" s="51">
        <v>1084.0060739999999</v>
      </c>
      <c r="R640" s="51">
        <v>5</v>
      </c>
      <c r="S640" s="52">
        <v>0.59241098999999997</v>
      </c>
      <c r="T640" s="51">
        <v>29</v>
      </c>
      <c r="U640" s="52">
        <v>9.4847630000000002E-3</v>
      </c>
      <c r="V640" s="79" t="str">
        <f t="shared" si="9"/>
        <v/>
      </c>
    </row>
    <row r="641" spans="1:22" x14ac:dyDescent="0.35">
      <c r="A641" s="74">
        <v>5</v>
      </c>
      <c r="B641" s="51">
        <v>40</v>
      </c>
      <c r="C641" s="51">
        <v>500</v>
      </c>
      <c r="D641" s="52">
        <v>0.8</v>
      </c>
      <c r="E641" s="51">
        <v>38.948903729999998</v>
      </c>
      <c r="F641" s="51">
        <v>1</v>
      </c>
      <c r="G641" s="51">
        <v>20265.790700000001</v>
      </c>
      <c r="H641" s="51">
        <v>3742.8376720000001</v>
      </c>
      <c r="I641" s="51">
        <v>3000</v>
      </c>
      <c r="J641" s="51">
        <v>742.837672</v>
      </c>
      <c r="K641" s="52">
        <v>0.80153088699999997</v>
      </c>
      <c r="L641" s="51">
        <v>19.072107320000001</v>
      </c>
      <c r="M641" s="51">
        <v>6078.3955839999999</v>
      </c>
      <c r="N641" s="51">
        <v>6043.6366639999997</v>
      </c>
      <c r="O641" s="51">
        <v>2594.0971690000001</v>
      </c>
      <c r="P641" s="51">
        <v>613.87430119999999</v>
      </c>
      <c r="Q641" s="51">
        <v>1192.9493070000001</v>
      </c>
      <c r="R641" s="51">
        <v>6</v>
      </c>
      <c r="S641" s="52">
        <v>0.55209117299999999</v>
      </c>
      <c r="T641" s="51">
        <v>92</v>
      </c>
      <c r="U641" s="52">
        <v>7.275442E-3</v>
      </c>
      <c r="V641" s="79" t="str">
        <f t="shared" si="9"/>
        <v/>
      </c>
    </row>
    <row r="642" spans="1:22" x14ac:dyDescent="0.35">
      <c r="A642" s="74">
        <v>5</v>
      </c>
      <c r="B642" s="51">
        <v>40</v>
      </c>
      <c r="C642" s="51">
        <v>500</v>
      </c>
      <c r="D642" s="52">
        <v>0.4</v>
      </c>
      <c r="E642" s="51">
        <v>233.6934224</v>
      </c>
      <c r="F642" s="51">
        <v>3</v>
      </c>
      <c r="G642" s="51">
        <v>33611.813759999997</v>
      </c>
      <c r="H642" s="51">
        <v>7801.7730229999997</v>
      </c>
      <c r="I642" s="51">
        <v>2500</v>
      </c>
      <c r="J642" s="51">
        <v>5301.7730229999997</v>
      </c>
      <c r="K642" s="52">
        <v>0.32043998099999998</v>
      </c>
      <c r="L642" s="51">
        <v>22.686873120000001</v>
      </c>
      <c r="M642" s="51">
        <v>10690.821089999999</v>
      </c>
      <c r="N642" s="51">
        <v>8747.6373480000002</v>
      </c>
      <c r="O642" s="51">
        <v>4677.1556129999999</v>
      </c>
      <c r="P642" s="51">
        <v>613.87430119999999</v>
      </c>
      <c r="Q642" s="51">
        <v>1080.5523889999999</v>
      </c>
      <c r="R642" s="51">
        <v>5</v>
      </c>
      <c r="S642" s="52">
        <v>0.79910385699999997</v>
      </c>
      <c r="T642" s="51">
        <v>111</v>
      </c>
      <c r="U642" s="52">
        <v>8.2695400000000006E-3</v>
      </c>
      <c r="V642" s="79">
        <f t="shared" si="9"/>
        <v>0.28162320830998233</v>
      </c>
    </row>
    <row r="643" spans="1:22" x14ac:dyDescent="0.35">
      <c r="A643" s="74">
        <v>5</v>
      </c>
      <c r="B643" s="51">
        <v>40</v>
      </c>
      <c r="C643" s="51">
        <v>500</v>
      </c>
      <c r="D643" s="52">
        <v>0.6</v>
      </c>
      <c r="E643" s="51">
        <v>103.8637433</v>
      </c>
      <c r="F643" s="51">
        <v>3</v>
      </c>
      <c r="G643" s="51">
        <v>30465.68244</v>
      </c>
      <c r="H643" s="51">
        <v>5651.9617420000004</v>
      </c>
      <c r="I643" s="51">
        <v>3000</v>
      </c>
      <c r="J643" s="51">
        <v>2651.961742</v>
      </c>
      <c r="K643" s="52">
        <v>0.53078915599999998</v>
      </c>
      <c r="L643" s="51">
        <v>25.533084580000001</v>
      </c>
      <c r="M643" s="51">
        <v>9651.3043930000003</v>
      </c>
      <c r="N643" s="51">
        <v>8199.9704440000005</v>
      </c>
      <c r="O643" s="51">
        <v>5157.1816520000002</v>
      </c>
      <c r="P643" s="51">
        <v>613.87430119999999</v>
      </c>
      <c r="Q643" s="51">
        <v>1191.3899060000001</v>
      </c>
      <c r="R643" s="51">
        <v>6</v>
      </c>
      <c r="S643" s="52">
        <v>0.74907403500000003</v>
      </c>
      <c r="T643" s="51">
        <v>60</v>
      </c>
      <c r="U643" s="52">
        <v>9.6259989999999997E-3</v>
      </c>
      <c r="V643" s="79">
        <f t="shared" ref="V643:V706" si="10">IF($F643&lt;&gt;3,"",(
SUMIFS($G:$G,$A:$A,$A643,$B:$B,$B643,$C:$C,$C643,$D:$D,$D643,$E:$E,$E643,$F:$F,1)
+
SUMIFS($G:$G,$A:$A,$A643,$B:$B,$B643,$C:$C,$C643,$D:$D,$D643,$E:$E,$E643,$F:$F,2)
-
$G643
)
/
(
SUMIFS($G:$G,$A:$A,$A643,$B:$B,$B643,$C:$C,$C643,$D:$D,$D643,$E:$E,$E643,$F:$F,1)
+
SUMIFS($G:$G,$A:$A,$A643,$B:$B,$B643,$C:$C,$C643,$D:$D,$D643,$E:$E,$E643,$F:$F,2)
))</f>
        <v>0.28798610294430504</v>
      </c>
    </row>
    <row r="644" spans="1:22" x14ac:dyDescent="0.35">
      <c r="A644" s="74">
        <v>5</v>
      </c>
      <c r="B644" s="51">
        <v>40</v>
      </c>
      <c r="C644" s="51">
        <v>500</v>
      </c>
      <c r="D644" s="52">
        <v>0.8</v>
      </c>
      <c r="E644" s="51">
        <v>38.948903729999998</v>
      </c>
      <c r="F644" s="51">
        <v>3</v>
      </c>
      <c r="G644" s="51">
        <v>28790.885429999998</v>
      </c>
      <c r="H644" s="51">
        <v>4002.679615</v>
      </c>
      <c r="I644" s="51">
        <v>3000</v>
      </c>
      <c r="J644" s="51">
        <v>1002.679615</v>
      </c>
      <c r="K644" s="52">
        <v>0.74949790900000002</v>
      </c>
      <c r="L644" s="51">
        <v>25.743461780000001</v>
      </c>
      <c r="M644" s="51">
        <v>9544.0417890000008</v>
      </c>
      <c r="N644" s="51">
        <v>8305.8990329999997</v>
      </c>
      <c r="O644" s="51">
        <v>5135.7379709999996</v>
      </c>
      <c r="P644" s="51">
        <v>613.87430119999999</v>
      </c>
      <c r="Q644" s="51">
        <v>1188.6527229999999</v>
      </c>
      <c r="R644" s="51">
        <v>6</v>
      </c>
      <c r="S644" s="52">
        <v>0.75875069900000003</v>
      </c>
      <c r="T644" s="51">
        <v>151</v>
      </c>
      <c r="U644" s="52">
        <v>9.9219679999999998E-3</v>
      </c>
      <c r="V644" s="79">
        <f t="shared" si="10"/>
        <v>0.29260209913721358</v>
      </c>
    </row>
    <row r="645" spans="1:22" x14ac:dyDescent="0.35">
      <c r="A645" s="74">
        <v>5</v>
      </c>
      <c r="B645" s="51">
        <v>70</v>
      </c>
      <c r="C645" s="51">
        <v>500</v>
      </c>
      <c r="D645" s="52">
        <v>0.4</v>
      </c>
      <c r="E645" s="51">
        <v>248.03010810000001</v>
      </c>
      <c r="F645" s="51">
        <v>2</v>
      </c>
      <c r="G645" s="51">
        <v>23472.757890000001</v>
      </c>
      <c r="H645" s="51">
        <v>5118.612768</v>
      </c>
      <c r="I645" s="51">
        <v>2000</v>
      </c>
      <c r="J645" s="51">
        <v>3118.612768</v>
      </c>
      <c r="K645" s="52">
        <v>0.39073086600000001</v>
      </c>
      <c r="L645" s="51">
        <v>12.573525009999999</v>
      </c>
      <c r="M645" s="51">
        <v>7313.9602999999997</v>
      </c>
      <c r="N645" s="51">
        <v>7354.4537170000003</v>
      </c>
      <c r="O645" s="51">
        <v>2097.315994</v>
      </c>
      <c r="P645" s="51">
        <v>613.87430119999999</v>
      </c>
      <c r="Q645" s="51">
        <v>974.54080880000004</v>
      </c>
      <c r="R645" s="51">
        <v>4</v>
      </c>
      <c r="S645" s="52">
        <v>0.50114176300000002</v>
      </c>
      <c r="T645" s="51">
        <v>65</v>
      </c>
      <c r="U645" s="52">
        <v>6.1834669999999998E-3</v>
      </c>
      <c r="V645" s="79" t="str">
        <f t="shared" si="10"/>
        <v/>
      </c>
    </row>
    <row r="646" spans="1:22" x14ac:dyDescent="0.35">
      <c r="A646" s="74">
        <v>5</v>
      </c>
      <c r="B646" s="51">
        <v>70</v>
      </c>
      <c r="C646" s="51">
        <v>500</v>
      </c>
      <c r="D646" s="52">
        <v>0.4</v>
      </c>
      <c r="E646" s="51">
        <v>248.03010810000001</v>
      </c>
      <c r="F646" s="51">
        <v>1</v>
      </c>
      <c r="G646" s="51">
        <v>23644.29924</v>
      </c>
      <c r="H646" s="51">
        <v>5398.5228319999997</v>
      </c>
      <c r="I646" s="51">
        <v>2000</v>
      </c>
      <c r="J646" s="51">
        <v>3398.5228320000001</v>
      </c>
      <c r="K646" s="52">
        <v>0.37047171299999998</v>
      </c>
      <c r="L646" s="51">
        <v>13.70205762</v>
      </c>
      <c r="M646" s="51">
        <v>7255.4616400000004</v>
      </c>
      <c r="N646" s="51">
        <v>7292.6988950000004</v>
      </c>
      <c r="O646" s="51">
        <v>2110.6453339999998</v>
      </c>
      <c r="P646" s="51">
        <v>613.87430119999999</v>
      </c>
      <c r="Q646" s="51">
        <v>973.09624050000002</v>
      </c>
      <c r="R646" s="51">
        <v>4</v>
      </c>
      <c r="S646" s="52">
        <v>0.496933711</v>
      </c>
      <c r="T646" s="51">
        <v>82</v>
      </c>
      <c r="U646" s="52">
        <v>5.2639679999999999E-3</v>
      </c>
      <c r="V646" s="79" t="str">
        <f t="shared" si="10"/>
        <v/>
      </c>
    </row>
    <row r="647" spans="1:22" x14ac:dyDescent="0.35">
      <c r="A647" s="74">
        <v>5</v>
      </c>
      <c r="B647" s="51">
        <v>70</v>
      </c>
      <c r="C647" s="51">
        <v>500</v>
      </c>
      <c r="D647" s="52">
        <v>0.6</v>
      </c>
      <c r="E647" s="51">
        <v>110.2356036</v>
      </c>
      <c r="F647" s="51">
        <v>2</v>
      </c>
      <c r="G647" s="51">
        <v>21466.187590000001</v>
      </c>
      <c r="H647" s="51">
        <v>4167.5853340000003</v>
      </c>
      <c r="I647" s="51">
        <v>2500</v>
      </c>
      <c r="J647" s="51">
        <v>1667.5853340000001</v>
      </c>
      <c r="K647" s="52">
        <v>0.59986774099999995</v>
      </c>
      <c r="L647" s="51">
        <v>15.12746589</v>
      </c>
      <c r="M647" s="51">
        <v>6603.0848910000004</v>
      </c>
      <c r="N647" s="51">
        <v>6658.3274879999999</v>
      </c>
      <c r="O647" s="51">
        <v>2339.0116750000002</v>
      </c>
      <c r="P647" s="51">
        <v>613.87430119999999</v>
      </c>
      <c r="Q647" s="51">
        <v>1084.3039060000001</v>
      </c>
      <c r="R647" s="51">
        <v>5</v>
      </c>
      <c r="S647" s="52">
        <v>0.45370684300000003</v>
      </c>
      <c r="T647" s="51">
        <v>35</v>
      </c>
      <c r="U647" s="52">
        <v>5.2158860000000003E-3</v>
      </c>
      <c r="V647" s="79" t="str">
        <f t="shared" si="10"/>
        <v/>
      </c>
    </row>
    <row r="648" spans="1:22" x14ac:dyDescent="0.35">
      <c r="A648" s="74">
        <v>5</v>
      </c>
      <c r="B648" s="51">
        <v>70</v>
      </c>
      <c r="C648" s="51">
        <v>500</v>
      </c>
      <c r="D648" s="52">
        <v>0.8</v>
      </c>
      <c r="E648" s="51">
        <v>41.338351359999997</v>
      </c>
      <c r="F648" s="51">
        <v>2</v>
      </c>
      <c r="G648" s="51">
        <v>20478.63031</v>
      </c>
      <c r="H648" s="51">
        <v>3140.5710560000002</v>
      </c>
      <c r="I648" s="51">
        <v>2500</v>
      </c>
      <c r="J648" s="51">
        <v>640.57105609999996</v>
      </c>
      <c r="K648" s="52">
        <v>0.79603357299999999</v>
      </c>
      <c r="L648" s="51">
        <v>15.49580559</v>
      </c>
      <c r="M648" s="51">
        <v>6624.2137439999997</v>
      </c>
      <c r="N648" s="51">
        <v>6685.053981</v>
      </c>
      <c r="O648" s="51">
        <v>2334.838984</v>
      </c>
      <c r="P648" s="51">
        <v>613.87430119999999</v>
      </c>
      <c r="Q648" s="51">
        <v>1080.0782389999999</v>
      </c>
      <c r="R648" s="51">
        <v>5</v>
      </c>
      <c r="S648" s="52">
        <v>0.45552801999999998</v>
      </c>
      <c r="T648" s="51">
        <v>57</v>
      </c>
      <c r="U648" s="52">
        <v>8.9075509999999997E-3</v>
      </c>
      <c r="V648" s="79" t="str">
        <f t="shared" si="10"/>
        <v/>
      </c>
    </row>
    <row r="649" spans="1:22" x14ac:dyDescent="0.35">
      <c r="A649" s="74">
        <v>5</v>
      </c>
      <c r="B649" s="51">
        <v>70</v>
      </c>
      <c r="C649" s="51">
        <v>500</v>
      </c>
      <c r="D649" s="52">
        <v>0.6</v>
      </c>
      <c r="E649" s="51">
        <v>110.2356036</v>
      </c>
      <c r="F649" s="51">
        <v>1</v>
      </c>
      <c r="G649" s="51">
        <v>21476.527590000002</v>
      </c>
      <c r="H649" s="51">
        <v>4265.5047960000002</v>
      </c>
      <c r="I649" s="51">
        <v>2500</v>
      </c>
      <c r="J649" s="51">
        <v>1765.5047959999999</v>
      </c>
      <c r="K649" s="52">
        <v>0.58609710199999998</v>
      </c>
      <c r="L649" s="51">
        <v>16.015740269999998</v>
      </c>
      <c r="M649" s="51">
        <v>6542.9521800000002</v>
      </c>
      <c r="N649" s="51">
        <v>6604.5838629999998</v>
      </c>
      <c r="O649" s="51">
        <v>2361.8150879999998</v>
      </c>
      <c r="P649" s="51">
        <v>613.87430119999999</v>
      </c>
      <c r="Q649" s="51">
        <v>1087.7973629999999</v>
      </c>
      <c r="R649" s="51">
        <v>5</v>
      </c>
      <c r="S649" s="52">
        <v>0.45004468399999997</v>
      </c>
      <c r="T649" s="51">
        <v>33</v>
      </c>
      <c r="U649" s="52">
        <v>5.4960479999999999E-3</v>
      </c>
      <c r="V649" s="79" t="str">
        <f t="shared" si="10"/>
        <v/>
      </c>
    </row>
    <row r="650" spans="1:22" x14ac:dyDescent="0.35">
      <c r="A650" s="74">
        <v>5</v>
      </c>
      <c r="B650" s="51">
        <v>70</v>
      </c>
      <c r="C650" s="51">
        <v>500</v>
      </c>
      <c r="D650" s="52">
        <v>0.8</v>
      </c>
      <c r="E650" s="51">
        <v>41.338351359999997</v>
      </c>
      <c r="F650" s="51">
        <v>1</v>
      </c>
      <c r="G650" s="51">
        <v>20328.68722</v>
      </c>
      <c r="H650" s="51">
        <v>3798.1074180000001</v>
      </c>
      <c r="I650" s="51">
        <v>3000</v>
      </c>
      <c r="J650" s="51">
        <v>798.10741789999997</v>
      </c>
      <c r="K650" s="52">
        <v>0.78986707599999995</v>
      </c>
      <c r="L650" s="51">
        <v>19.306706519999999</v>
      </c>
      <c r="M650" s="51">
        <v>6013.8908170000004</v>
      </c>
      <c r="N650" s="51">
        <v>6111.6857</v>
      </c>
      <c r="O650" s="51">
        <v>2595.897383</v>
      </c>
      <c r="P650" s="51">
        <v>613.87430119999999</v>
      </c>
      <c r="Q650" s="51">
        <v>1195.231603</v>
      </c>
      <c r="R650" s="51">
        <v>6</v>
      </c>
      <c r="S650" s="52">
        <v>0.41645798099999998</v>
      </c>
      <c r="T650" s="51">
        <v>50</v>
      </c>
      <c r="U650" s="52">
        <v>5.5412090000000001E-3</v>
      </c>
      <c r="V650" s="79" t="str">
        <f t="shared" si="10"/>
        <v/>
      </c>
    </row>
    <row r="651" spans="1:22" x14ac:dyDescent="0.35">
      <c r="A651" s="74">
        <v>5</v>
      </c>
      <c r="B651" s="51">
        <v>70</v>
      </c>
      <c r="C651" s="51">
        <v>500</v>
      </c>
      <c r="D651" s="52">
        <v>0.4</v>
      </c>
      <c r="E651" s="51">
        <v>248.03010810000001</v>
      </c>
      <c r="F651" s="51">
        <v>3</v>
      </c>
      <c r="G651" s="51">
        <v>33412.166250000002</v>
      </c>
      <c r="H651" s="51">
        <v>8059.5977469999998</v>
      </c>
      <c r="I651" s="51">
        <v>2500</v>
      </c>
      <c r="J651" s="51">
        <v>5559.5977469999998</v>
      </c>
      <c r="K651" s="52">
        <v>0.31018917800000001</v>
      </c>
      <c r="L651" s="51">
        <v>22.415011580000002</v>
      </c>
      <c r="M651" s="51">
        <v>9532.6714900000006</v>
      </c>
      <c r="N651" s="51">
        <v>9400.3216169999996</v>
      </c>
      <c r="O651" s="51">
        <v>4715.1092289999997</v>
      </c>
      <c r="P651" s="51">
        <v>613.87430119999999</v>
      </c>
      <c r="Q651" s="51">
        <v>1090.5918650000001</v>
      </c>
      <c r="R651" s="51">
        <v>5</v>
      </c>
      <c r="S651" s="52">
        <v>0.64054978500000004</v>
      </c>
      <c r="T651" s="51">
        <v>301</v>
      </c>
      <c r="U651" s="52">
        <v>1.5419858999999999E-2</v>
      </c>
      <c r="V651" s="79">
        <f t="shared" si="10"/>
        <v>0.29086899129092525</v>
      </c>
    </row>
    <row r="652" spans="1:22" x14ac:dyDescent="0.35">
      <c r="A652" s="74">
        <v>5</v>
      </c>
      <c r="B652" s="51">
        <v>70</v>
      </c>
      <c r="C652" s="51">
        <v>500</v>
      </c>
      <c r="D652" s="52">
        <v>0.6</v>
      </c>
      <c r="E652" s="51">
        <v>110.2356036</v>
      </c>
      <c r="F652" s="51">
        <v>3</v>
      </c>
      <c r="G652" s="51">
        <v>30274.400460000001</v>
      </c>
      <c r="H652" s="51">
        <v>5001.7047050000001</v>
      </c>
      <c r="I652" s="51">
        <v>2500</v>
      </c>
      <c r="J652" s="51">
        <v>2501.7047050000001</v>
      </c>
      <c r="K652" s="52">
        <v>0.49982958799999999</v>
      </c>
      <c r="L652" s="51">
        <v>22.69416253</v>
      </c>
      <c r="M652" s="51">
        <v>9538.9388739999995</v>
      </c>
      <c r="N652" s="51">
        <v>9320.9808890000004</v>
      </c>
      <c r="O652" s="51">
        <v>4709.8441800000001</v>
      </c>
      <c r="P652" s="51">
        <v>613.87430119999999</v>
      </c>
      <c r="Q652" s="51">
        <v>1089.0575100000001</v>
      </c>
      <c r="R652" s="51">
        <v>5</v>
      </c>
      <c r="S652" s="52">
        <v>0.63514340800000002</v>
      </c>
      <c r="T652" s="51">
        <v>87</v>
      </c>
      <c r="U652" s="52">
        <v>8.7034959999999998E-3</v>
      </c>
      <c r="V652" s="79">
        <f t="shared" si="10"/>
        <v>0.29500497737274189</v>
      </c>
    </row>
    <row r="653" spans="1:22" x14ac:dyDescent="0.35">
      <c r="A653" s="74">
        <v>5</v>
      </c>
      <c r="B653" s="51">
        <v>70</v>
      </c>
      <c r="C653" s="51">
        <v>500</v>
      </c>
      <c r="D653" s="52">
        <v>0.8</v>
      </c>
      <c r="E653" s="51">
        <v>41.338351359999997</v>
      </c>
      <c r="F653" s="51">
        <v>3</v>
      </c>
      <c r="G653" s="51">
        <v>28578.549640000001</v>
      </c>
      <c r="H653" s="51">
        <v>4048.2372270000001</v>
      </c>
      <c r="I653" s="51">
        <v>3000</v>
      </c>
      <c r="J653" s="51">
        <v>1048.2372270000001</v>
      </c>
      <c r="K653" s="52">
        <v>0.74106329000000004</v>
      </c>
      <c r="L653" s="51">
        <v>25.357499579999999</v>
      </c>
      <c r="M653" s="51">
        <v>8847.1599979999992</v>
      </c>
      <c r="N653" s="51">
        <v>8711.7190620000001</v>
      </c>
      <c r="O653" s="51">
        <v>5162.3279810000004</v>
      </c>
      <c r="P653" s="51">
        <v>613.87430119999999</v>
      </c>
      <c r="Q653" s="51">
        <v>1195.231074</v>
      </c>
      <c r="R653" s="51">
        <v>6</v>
      </c>
      <c r="S653" s="52">
        <v>0.59362753700000004</v>
      </c>
      <c r="T653" s="51">
        <v>26</v>
      </c>
      <c r="U653" s="52">
        <v>9.6556769999999997E-3</v>
      </c>
      <c r="V653" s="79">
        <f t="shared" si="10"/>
        <v>0.29967095683292266</v>
      </c>
    </row>
    <row r="654" spans="1:22" x14ac:dyDescent="0.35">
      <c r="A654" s="74">
        <v>5</v>
      </c>
      <c r="B654" s="51">
        <v>100</v>
      </c>
      <c r="C654" s="51">
        <v>500</v>
      </c>
      <c r="D654" s="52">
        <v>0.4</v>
      </c>
      <c r="E654" s="51">
        <v>245.7943607</v>
      </c>
      <c r="F654" s="51">
        <v>2</v>
      </c>
      <c r="G654" s="51">
        <v>23416.18015</v>
      </c>
      <c r="H654" s="51">
        <v>5092.349937</v>
      </c>
      <c r="I654" s="51">
        <v>2000</v>
      </c>
      <c r="J654" s="51">
        <v>3092.349937</v>
      </c>
      <c r="K654" s="52">
        <v>0.39274598700000002</v>
      </c>
      <c r="L654" s="51">
        <v>12.581045100000001</v>
      </c>
      <c r="M654" s="51">
        <v>7303.7328100000004</v>
      </c>
      <c r="N654" s="51">
        <v>7344.2262270000001</v>
      </c>
      <c r="O654" s="51">
        <v>2091.4497289999999</v>
      </c>
      <c r="P654" s="51">
        <v>613.87430119999999</v>
      </c>
      <c r="Q654" s="51">
        <v>970.54714139999999</v>
      </c>
      <c r="R654" s="51">
        <v>4</v>
      </c>
      <c r="S654" s="52">
        <v>0.29629679199999998</v>
      </c>
      <c r="T654" s="51">
        <v>93</v>
      </c>
      <c r="U654" s="52">
        <v>5.2215569999999999E-3</v>
      </c>
      <c r="V654" s="79" t="str">
        <f t="shared" si="10"/>
        <v/>
      </c>
    </row>
    <row r="655" spans="1:22" x14ac:dyDescent="0.35">
      <c r="A655" s="74">
        <v>5</v>
      </c>
      <c r="B655" s="51">
        <v>100</v>
      </c>
      <c r="C655" s="51">
        <v>500</v>
      </c>
      <c r="D655" s="52">
        <v>0.4</v>
      </c>
      <c r="E655" s="51">
        <v>245.7943607</v>
      </c>
      <c r="F655" s="51">
        <v>1</v>
      </c>
      <c r="G655" s="51">
        <v>23613.67886</v>
      </c>
      <c r="H655" s="51">
        <v>5160.9069440000003</v>
      </c>
      <c r="I655" s="51">
        <v>2000</v>
      </c>
      <c r="J655" s="51">
        <v>3160.9069439999998</v>
      </c>
      <c r="K655" s="52">
        <v>0.38752878499999999</v>
      </c>
      <c r="L655" s="51">
        <v>12.859965280000001</v>
      </c>
      <c r="M655" s="51">
        <v>7355.3859640000001</v>
      </c>
      <c r="N655" s="51">
        <v>7394.3486869999997</v>
      </c>
      <c r="O655" s="51">
        <v>2115.1514360000001</v>
      </c>
      <c r="P655" s="51">
        <v>613.87430119999999</v>
      </c>
      <c r="Q655" s="51">
        <v>974.01152990000003</v>
      </c>
      <c r="R655" s="51">
        <v>4</v>
      </c>
      <c r="S655" s="52">
        <v>0.298318941</v>
      </c>
      <c r="T655" s="51">
        <v>59</v>
      </c>
      <c r="U655" s="52">
        <v>6.1413370000000002E-3</v>
      </c>
      <c r="V655" s="79" t="str">
        <f t="shared" si="10"/>
        <v/>
      </c>
    </row>
    <row r="656" spans="1:22" x14ac:dyDescent="0.35">
      <c r="A656" s="74">
        <v>5</v>
      </c>
      <c r="B656" s="51">
        <v>100</v>
      </c>
      <c r="C656" s="51">
        <v>500</v>
      </c>
      <c r="D656" s="52">
        <v>0.6</v>
      </c>
      <c r="E656" s="51">
        <v>109.2419381</v>
      </c>
      <c r="F656" s="51">
        <v>2</v>
      </c>
      <c r="G656" s="51">
        <v>21435.260750000001</v>
      </c>
      <c r="H656" s="51">
        <v>4153.6130709999998</v>
      </c>
      <c r="I656" s="51">
        <v>2500</v>
      </c>
      <c r="J656" s="51">
        <v>1653.613071</v>
      </c>
      <c r="K656" s="52">
        <v>0.60188562499999998</v>
      </c>
      <c r="L656" s="51">
        <v>15.137163429999999</v>
      </c>
      <c r="M656" s="51">
        <v>6590.7267030000003</v>
      </c>
      <c r="N656" s="51">
        <v>6645.9693010000001</v>
      </c>
      <c r="O656" s="51">
        <v>2343.2803119999999</v>
      </c>
      <c r="P656" s="51">
        <v>613.87430119999999</v>
      </c>
      <c r="Q656" s="51">
        <v>1087.797061</v>
      </c>
      <c r="R656" s="51">
        <v>5</v>
      </c>
      <c r="S656" s="52">
        <v>0.26812618799999999</v>
      </c>
      <c r="T656" s="51">
        <v>35</v>
      </c>
      <c r="U656" s="52">
        <v>5.1765960000000003E-3</v>
      </c>
      <c r="V656" s="79" t="str">
        <f t="shared" si="10"/>
        <v/>
      </c>
    </row>
    <row r="657" spans="1:22" x14ac:dyDescent="0.35">
      <c r="A657" s="74">
        <v>5</v>
      </c>
      <c r="B657" s="51">
        <v>100</v>
      </c>
      <c r="C657" s="51">
        <v>500</v>
      </c>
      <c r="D657" s="52">
        <v>0.8</v>
      </c>
      <c r="E657" s="51">
        <v>40.965726789999998</v>
      </c>
      <c r="F657" s="51">
        <v>2</v>
      </c>
      <c r="G657" s="51">
        <v>20450.697789999998</v>
      </c>
      <c r="H657" s="51">
        <v>3141.454369</v>
      </c>
      <c r="I657" s="51">
        <v>2500</v>
      </c>
      <c r="J657" s="51">
        <v>641.4543688</v>
      </c>
      <c r="K657" s="52">
        <v>0.79580974500000001</v>
      </c>
      <c r="L657" s="51">
        <v>15.658317800000001</v>
      </c>
      <c r="M657" s="51">
        <v>6599.5061150000001</v>
      </c>
      <c r="N657" s="51">
        <v>6663.484743</v>
      </c>
      <c r="O657" s="51">
        <v>2343.7743129999999</v>
      </c>
      <c r="P657" s="51">
        <v>613.87430119999999</v>
      </c>
      <c r="Q657" s="51">
        <v>1088.6039490000001</v>
      </c>
      <c r="R657" s="51">
        <v>5</v>
      </c>
      <c r="S657" s="52">
        <v>0.26883283400000002</v>
      </c>
      <c r="T657" s="51">
        <v>74</v>
      </c>
      <c r="U657" s="52">
        <v>8.487395E-3</v>
      </c>
      <c r="V657" s="79" t="str">
        <f t="shared" si="10"/>
        <v/>
      </c>
    </row>
    <row r="658" spans="1:22" x14ac:dyDescent="0.35">
      <c r="A658" s="74">
        <v>5</v>
      </c>
      <c r="B658" s="51">
        <v>100</v>
      </c>
      <c r="C658" s="51">
        <v>500</v>
      </c>
      <c r="D658" s="52">
        <v>0.6</v>
      </c>
      <c r="E658" s="51">
        <v>109.2419381</v>
      </c>
      <c r="F658" s="51">
        <v>1</v>
      </c>
      <c r="G658" s="51">
        <v>21460.61348</v>
      </c>
      <c r="H658" s="51">
        <v>4249.5905069999999</v>
      </c>
      <c r="I658" s="51">
        <v>2500</v>
      </c>
      <c r="J658" s="51">
        <v>1749.5905069999999</v>
      </c>
      <c r="K658" s="52">
        <v>0.58829197700000002</v>
      </c>
      <c r="L658" s="51">
        <v>16.015740269999998</v>
      </c>
      <c r="M658" s="51">
        <v>6542.9521800000002</v>
      </c>
      <c r="N658" s="51">
        <v>6604.5838629999998</v>
      </c>
      <c r="O658" s="51">
        <v>2361.8151499999999</v>
      </c>
      <c r="P658" s="51">
        <v>613.87430119999999</v>
      </c>
      <c r="Q658" s="51">
        <v>1087.79748</v>
      </c>
      <c r="R658" s="51">
        <v>5</v>
      </c>
      <c r="S658" s="52">
        <v>0.26645652600000003</v>
      </c>
      <c r="T658" s="51">
        <v>33</v>
      </c>
      <c r="U658" s="52">
        <v>5.6287300000000002E-3</v>
      </c>
      <c r="V658" s="79" t="str">
        <f t="shared" si="10"/>
        <v/>
      </c>
    </row>
    <row r="659" spans="1:22" x14ac:dyDescent="0.35">
      <c r="A659" s="74">
        <v>5</v>
      </c>
      <c r="B659" s="51">
        <v>100</v>
      </c>
      <c r="C659" s="51">
        <v>500</v>
      </c>
      <c r="D659" s="52">
        <v>0.8</v>
      </c>
      <c r="E659" s="51">
        <v>40.965726789999998</v>
      </c>
      <c r="F659" s="51">
        <v>1</v>
      </c>
      <c r="G659" s="51">
        <v>20326.406180000002</v>
      </c>
      <c r="H659" s="51">
        <v>3220.2492940000002</v>
      </c>
      <c r="I659" s="51">
        <v>2500</v>
      </c>
      <c r="J659" s="51">
        <v>720.24929380000003</v>
      </c>
      <c r="K659" s="52">
        <v>0.77633741099999998</v>
      </c>
      <c r="L659" s="51">
        <v>17.5817531</v>
      </c>
      <c r="M659" s="51">
        <v>6471.0813580000004</v>
      </c>
      <c r="N659" s="51">
        <v>6554.6374210000004</v>
      </c>
      <c r="O659" s="51">
        <v>2373.1710419999999</v>
      </c>
      <c r="P659" s="51">
        <v>613.87430119999999</v>
      </c>
      <c r="Q659" s="51">
        <v>1093.3927650000001</v>
      </c>
      <c r="R659" s="51">
        <v>5</v>
      </c>
      <c r="S659" s="52">
        <v>0.26444147800000001</v>
      </c>
      <c r="T659" s="51">
        <v>50</v>
      </c>
      <c r="U659" s="52">
        <v>6.031443E-3</v>
      </c>
      <c r="V659" s="79" t="str">
        <f t="shared" si="10"/>
        <v/>
      </c>
    </row>
    <row r="660" spans="1:22" x14ac:dyDescent="0.35">
      <c r="A660" s="74">
        <v>5</v>
      </c>
      <c r="B660" s="51">
        <v>100</v>
      </c>
      <c r="C660" s="51">
        <v>500</v>
      </c>
      <c r="D660" s="52">
        <v>0.4</v>
      </c>
      <c r="E660" s="51">
        <v>245.7943607</v>
      </c>
      <c r="F660" s="51">
        <v>3</v>
      </c>
      <c r="G660" s="51">
        <v>33278.171040000001</v>
      </c>
      <c r="H660" s="51">
        <v>7909.1024360000001</v>
      </c>
      <c r="I660" s="51">
        <v>2500</v>
      </c>
      <c r="J660" s="51">
        <v>5409.1024360000001</v>
      </c>
      <c r="K660" s="52">
        <v>0.316091493</v>
      </c>
      <c r="L660" s="51">
        <v>22.00661732</v>
      </c>
      <c r="M660" s="51">
        <v>9453.7321489999995</v>
      </c>
      <c r="N660" s="51">
        <v>9543.3292770000007</v>
      </c>
      <c r="O660" s="51">
        <v>4678.7968149999997</v>
      </c>
      <c r="P660" s="51">
        <v>613.87430119999999</v>
      </c>
      <c r="Q660" s="51">
        <v>1079.3360640000001</v>
      </c>
      <c r="R660" s="51">
        <v>5</v>
      </c>
      <c r="S660" s="52">
        <v>0.38501780299999999</v>
      </c>
      <c r="T660" s="51">
        <v>141</v>
      </c>
      <c r="U660" s="52">
        <v>8.9753960000000001E-3</v>
      </c>
      <c r="V660" s="79">
        <f t="shared" si="10"/>
        <v>0.29240334246113658</v>
      </c>
    </row>
    <row r="661" spans="1:22" x14ac:dyDescent="0.35">
      <c r="A661" s="74">
        <v>5</v>
      </c>
      <c r="B661" s="51">
        <v>100</v>
      </c>
      <c r="C661" s="51">
        <v>500</v>
      </c>
      <c r="D661" s="52">
        <v>0.6</v>
      </c>
      <c r="E661" s="51">
        <v>109.2419381</v>
      </c>
      <c r="F661" s="51">
        <v>3</v>
      </c>
      <c r="G661" s="51">
        <v>30200.415499999999</v>
      </c>
      <c r="H661" s="51">
        <v>5014.3302519999997</v>
      </c>
      <c r="I661" s="51">
        <v>2500</v>
      </c>
      <c r="J661" s="51">
        <v>2514.3302520000002</v>
      </c>
      <c r="K661" s="52">
        <v>0.49857107000000001</v>
      </c>
      <c r="L661" s="51">
        <v>23.016162990000002</v>
      </c>
      <c r="M661" s="51">
        <v>9336.5181790000006</v>
      </c>
      <c r="N661" s="51">
        <v>9430.8184099999999</v>
      </c>
      <c r="O661" s="51">
        <v>4714.5229250000002</v>
      </c>
      <c r="P661" s="51">
        <v>613.87430119999999</v>
      </c>
      <c r="Q661" s="51">
        <v>1090.3514290000001</v>
      </c>
      <c r="R661" s="51">
        <v>5</v>
      </c>
      <c r="S661" s="52">
        <v>0.38047864399999998</v>
      </c>
      <c r="T661" s="51">
        <v>102</v>
      </c>
      <c r="U661" s="52">
        <v>6.3115100000000002E-3</v>
      </c>
      <c r="V661" s="79">
        <f t="shared" si="10"/>
        <v>0.29595990192271698</v>
      </c>
    </row>
    <row r="662" spans="1:22" x14ac:dyDescent="0.35">
      <c r="A662" s="74">
        <v>5</v>
      </c>
      <c r="B662" s="51">
        <v>100</v>
      </c>
      <c r="C662" s="51">
        <v>500</v>
      </c>
      <c r="D662" s="52">
        <v>0.8</v>
      </c>
      <c r="E662" s="51">
        <v>40.965726789999998</v>
      </c>
      <c r="F662" s="51">
        <v>3</v>
      </c>
      <c r="G662" s="51">
        <v>28562.6908</v>
      </c>
      <c r="H662" s="51">
        <v>4027.6566910000001</v>
      </c>
      <c r="I662" s="51">
        <v>3000</v>
      </c>
      <c r="J662" s="51">
        <v>1027.6566909999999</v>
      </c>
      <c r="K662" s="52">
        <v>0.74484997900000005</v>
      </c>
      <c r="L662" s="51">
        <v>25.085767329999999</v>
      </c>
      <c r="M662" s="51">
        <v>8738.4253140000001</v>
      </c>
      <c r="N662" s="51">
        <v>8848.3388589999995</v>
      </c>
      <c r="O662" s="51">
        <v>5145.6931480000003</v>
      </c>
      <c r="P662" s="51">
        <v>613.87430119999999</v>
      </c>
      <c r="Q662" s="51">
        <v>1188.7024859999999</v>
      </c>
      <c r="R662" s="51">
        <v>6</v>
      </c>
      <c r="S662" s="52">
        <v>0.356978984</v>
      </c>
      <c r="T662" s="51">
        <v>156</v>
      </c>
      <c r="U662" s="52">
        <v>8.270487E-3</v>
      </c>
      <c r="V662" s="79">
        <f t="shared" si="10"/>
        <v>0.29954096737684527</v>
      </c>
    </row>
    <row r="663" spans="1:22" x14ac:dyDescent="0.35">
      <c r="A663" s="74">
        <v>5</v>
      </c>
      <c r="B663" s="51">
        <v>10</v>
      </c>
      <c r="C663" s="51">
        <v>1000</v>
      </c>
      <c r="D663" s="52">
        <v>0.4</v>
      </c>
      <c r="E663" s="51">
        <v>396.20492860000002</v>
      </c>
      <c r="F663" s="51">
        <v>2</v>
      </c>
      <c r="G663" s="51">
        <v>28396.203219999999</v>
      </c>
      <c r="H663" s="51">
        <v>8157.8334480000003</v>
      </c>
      <c r="I663" s="51">
        <v>4000</v>
      </c>
      <c r="J663" s="51">
        <v>4157.8334480000003</v>
      </c>
      <c r="K663" s="52">
        <v>0.49032626400000001</v>
      </c>
      <c r="L663" s="51">
        <v>10.494148729999999</v>
      </c>
      <c r="M663" s="51">
        <v>10166.21622</v>
      </c>
      <c r="N663" s="51">
        <v>6387.4134800000002</v>
      </c>
      <c r="O663" s="51">
        <v>2096.5891849999998</v>
      </c>
      <c r="P663" s="51">
        <v>613.87430119999999</v>
      </c>
      <c r="Q663" s="51">
        <v>974.27658499999995</v>
      </c>
      <c r="R663" s="51">
        <v>4</v>
      </c>
      <c r="S663" s="52">
        <v>0.92101077600000003</v>
      </c>
      <c r="T663" s="51">
        <v>75</v>
      </c>
      <c r="U663" s="52">
        <v>6.7952619999999998E-3</v>
      </c>
      <c r="V663" s="79" t="str">
        <f t="shared" si="10"/>
        <v/>
      </c>
    </row>
    <row r="664" spans="1:22" x14ac:dyDescent="0.35">
      <c r="A664" s="74">
        <v>5</v>
      </c>
      <c r="B664" s="51">
        <v>10</v>
      </c>
      <c r="C664" s="51">
        <v>1000</v>
      </c>
      <c r="D664" s="52">
        <v>0.4</v>
      </c>
      <c r="E664" s="51">
        <v>396.20492860000002</v>
      </c>
      <c r="F664" s="51">
        <v>1</v>
      </c>
      <c r="G664" s="51">
        <v>28700.09576</v>
      </c>
      <c r="H664" s="51">
        <v>8308.4385820000007</v>
      </c>
      <c r="I664" s="51">
        <v>4000</v>
      </c>
      <c r="J664" s="51">
        <v>4308.4385819999998</v>
      </c>
      <c r="K664" s="52">
        <v>0.48143823400000002</v>
      </c>
      <c r="L664" s="51">
        <v>10.87426801</v>
      </c>
      <c r="M664" s="51">
        <v>10296.0602</v>
      </c>
      <c r="N664" s="51">
        <v>6409.6735600000002</v>
      </c>
      <c r="O664" s="51">
        <v>2101.308301</v>
      </c>
      <c r="P664" s="51">
        <v>613.87430119999999</v>
      </c>
      <c r="Q664" s="51">
        <v>970.74081769999998</v>
      </c>
      <c r="R664" s="51">
        <v>4</v>
      </c>
      <c r="S664" s="52">
        <v>0.92422049100000003</v>
      </c>
      <c r="T664" s="51">
        <v>64</v>
      </c>
      <c r="U664" s="52">
        <v>3.3817959999999998E-3</v>
      </c>
      <c r="V664" s="79" t="str">
        <f t="shared" si="10"/>
        <v/>
      </c>
    </row>
    <row r="665" spans="1:22" x14ac:dyDescent="0.35">
      <c r="A665" s="74">
        <v>5</v>
      </c>
      <c r="B665" s="51">
        <v>10</v>
      </c>
      <c r="C665" s="51">
        <v>1000</v>
      </c>
      <c r="D665" s="52">
        <v>0.6</v>
      </c>
      <c r="E665" s="51">
        <v>176.09107940000001</v>
      </c>
      <c r="F665" s="51">
        <v>2</v>
      </c>
      <c r="G665" s="51">
        <v>25418.517059999998</v>
      </c>
      <c r="H665" s="51">
        <v>6630.1294580000003</v>
      </c>
      <c r="I665" s="51">
        <v>4000</v>
      </c>
      <c r="J665" s="51">
        <v>2630.1294579999999</v>
      </c>
      <c r="K665" s="52">
        <v>0.60330647000000004</v>
      </c>
      <c r="L665" s="51">
        <v>14.936187950000001</v>
      </c>
      <c r="M665" s="51">
        <v>9070.203109</v>
      </c>
      <c r="N665" s="51">
        <v>6039.21108</v>
      </c>
      <c r="O665" s="51">
        <v>2093.5513430000001</v>
      </c>
      <c r="P665" s="51">
        <v>613.87430119999999</v>
      </c>
      <c r="Q665" s="51">
        <v>971.54776709999999</v>
      </c>
      <c r="R665" s="51">
        <v>4</v>
      </c>
      <c r="S665" s="52">
        <v>0.87080294700000005</v>
      </c>
      <c r="T665" s="51">
        <v>20</v>
      </c>
      <c r="U665" s="52">
        <v>8.6984790000000003E-3</v>
      </c>
      <c r="V665" s="79" t="str">
        <f t="shared" si="10"/>
        <v/>
      </c>
    </row>
    <row r="666" spans="1:22" x14ac:dyDescent="0.35">
      <c r="A666" s="74">
        <v>5</v>
      </c>
      <c r="B666" s="51">
        <v>10</v>
      </c>
      <c r="C666" s="51">
        <v>1000</v>
      </c>
      <c r="D666" s="52">
        <v>0.8</v>
      </c>
      <c r="E666" s="51">
        <v>66.034154760000007</v>
      </c>
      <c r="F666" s="51">
        <v>2</v>
      </c>
      <c r="G666" s="51">
        <v>23594.912629999999</v>
      </c>
      <c r="H666" s="51">
        <v>5019.6931860000004</v>
      </c>
      <c r="I666" s="51">
        <v>4000</v>
      </c>
      <c r="J666" s="51">
        <v>1019.693186</v>
      </c>
      <c r="K666" s="52">
        <v>0.79686145200000003</v>
      </c>
      <c r="L666" s="51">
        <v>15.44190562</v>
      </c>
      <c r="M666" s="51">
        <v>8795.3673120000003</v>
      </c>
      <c r="N666" s="51">
        <v>6083.0197920000001</v>
      </c>
      <c r="O666" s="51">
        <v>2106.1375979999998</v>
      </c>
      <c r="P666" s="51">
        <v>613.87430119999999</v>
      </c>
      <c r="Q666" s="51">
        <v>976.82043810000005</v>
      </c>
      <c r="R666" s="51">
        <v>4</v>
      </c>
      <c r="S666" s="52">
        <v>0.87711979100000004</v>
      </c>
      <c r="T666" s="51">
        <v>22</v>
      </c>
      <c r="U666" s="52">
        <v>1.4002629999999999E-3</v>
      </c>
      <c r="V666" s="79" t="str">
        <f t="shared" si="10"/>
        <v/>
      </c>
    </row>
    <row r="667" spans="1:22" x14ac:dyDescent="0.35">
      <c r="A667" s="74">
        <v>5</v>
      </c>
      <c r="B667" s="51">
        <v>10</v>
      </c>
      <c r="C667" s="51">
        <v>1000</v>
      </c>
      <c r="D667" s="52">
        <v>0.6</v>
      </c>
      <c r="E667" s="51">
        <v>176.09107940000001</v>
      </c>
      <c r="F667" s="51">
        <v>1</v>
      </c>
      <c r="G667" s="51">
        <v>25585.10369</v>
      </c>
      <c r="H667" s="51">
        <v>6723.9853830000002</v>
      </c>
      <c r="I667" s="51">
        <v>4000</v>
      </c>
      <c r="J667" s="51">
        <v>2723.9853830000002</v>
      </c>
      <c r="K667" s="52">
        <v>0.59488529099999998</v>
      </c>
      <c r="L667" s="51">
        <v>15.46918443</v>
      </c>
      <c r="M667" s="51">
        <v>9087.972968</v>
      </c>
      <c r="N667" s="51">
        <v>6061.5339210000002</v>
      </c>
      <c r="O667" s="51">
        <v>2120.6018039999999</v>
      </c>
      <c r="P667" s="51">
        <v>613.87430119999999</v>
      </c>
      <c r="Q667" s="51">
        <v>977.13530800000001</v>
      </c>
      <c r="R667" s="51">
        <v>4</v>
      </c>
      <c r="S667" s="52">
        <v>0.87402171100000003</v>
      </c>
      <c r="T667" s="51">
        <v>28</v>
      </c>
      <c r="U667" s="52">
        <v>4.0050210000000001E-3</v>
      </c>
      <c r="V667" s="79" t="str">
        <f t="shared" si="10"/>
        <v/>
      </c>
    </row>
    <row r="668" spans="1:22" x14ac:dyDescent="0.35">
      <c r="A668" s="74">
        <v>5</v>
      </c>
      <c r="B668" s="51">
        <v>10</v>
      </c>
      <c r="C668" s="51">
        <v>1000</v>
      </c>
      <c r="D668" s="52">
        <v>0.8</v>
      </c>
      <c r="E668" s="51">
        <v>66.034154760000007</v>
      </c>
      <c r="F668" s="51">
        <v>1</v>
      </c>
      <c r="G668" s="51">
        <v>23799.009770000001</v>
      </c>
      <c r="H668" s="51">
        <v>5079.702389</v>
      </c>
      <c r="I668" s="51">
        <v>4000</v>
      </c>
      <c r="J668" s="51">
        <v>1079.702389</v>
      </c>
      <c r="K668" s="52">
        <v>0.787447707</v>
      </c>
      <c r="L668" s="51">
        <v>16.3506657</v>
      </c>
      <c r="M668" s="51">
        <v>9114.9863810000006</v>
      </c>
      <c r="N668" s="51">
        <v>5908.4533760000004</v>
      </c>
      <c r="O668" s="51">
        <v>2109.4115919999999</v>
      </c>
      <c r="P668" s="51">
        <v>613.87430119999999</v>
      </c>
      <c r="Q668" s="51">
        <v>972.58172830000001</v>
      </c>
      <c r="R668" s="51">
        <v>4</v>
      </c>
      <c r="S668" s="52">
        <v>0.85194879700000004</v>
      </c>
      <c r="T668" s="51">
        <v>42</v>
      </c>
      <c r="U668" s="52">
        <v>3.3337689999999999E-3</v>
      </c>
      <c r="V668" s="79" t="str">
        <f t="shared" si="10"/>
        <v/>
      </c>
    </row>
    <row r="669" spans="1:22" x14ac:dyDescent="0.35">
      <c r="A669" s="74">
        <v>5</v>
      </c>
      <c r="B669" s="51">
        <v>10</v>
      </c>
      <c r="C669" s="51">
        <v>1000</v>
      </c>
      <c r="D669" s="52">
        <v>0.4</v>
      </c>
      <c r="E669" s="51">
        <v>396.20492860000002</v>
      </c>
      <c r="F669" s="51">
        <v>3</v>
      </c>
      <c r="G669" s="51">
        <v>43968.337480000002</v>
      </c>
      <c r="H669" s="51">
        <v>14840.335129999999</v>
      </c>
      <c r="I669" s="51">
        <v>5000</v>
      </c>
      <c r="J669" s="51">
        <v>9840.3351270000003</v>
      </c>
      <c r="K669" s="52">
        <v>0.33691961500000001</v>
      </c>
      <c r="L669" s="51">
        <v>24.836478339999999</v>
      </c>
      <c r="M669" s="51">
        <v>16232.940989999999</v>
      </c>
      <c r="N669" s="51">
        <v>6460.5280979999998</v>
      </c>
      <c r="O669" s="51">
        <v>4726.2336960000002</v>
      </c>
      <c r="P669" s="51">
        <v>613.87430119999999</v>
      </c>
      <c r="Q669" s="51">
        <v>1094.4252650000001</v>
      </c>
      <c r="R669" s="51">
        <v>5</v>
      </c>
      <c r="S669" s="52">
        <v>0.93155328299999995</v>
      </c>
      <c r="T669" s="51">
        <v>127</v>
      </c>
      <c r="U669" s="52">
        <v>9.1929839999999995E-3</v>
      </c>
      <c r="V669" s="79">
        <f t="shared" si="10"/>
        <v>0.22992666310295404</v>
      </c>
    </row>
    <row r="670" spans="1:22" x14ac:dyDescent="0.35">
      <c r="A670" s="74">
        <v>5</v>
      </c>
      <c r="B670" s="51">
        <v>10</v>
      </c>
      <c r="C670" s="51">
        <v>1000</v>
      </c>
      <c r="D670" s="52">
        <v>0.8</v>
      </c>
      <c r="E670" s="51">
        <v>66.034154760000007</v>
      </c>
      <c r="F670" s="51">
        <v>3</v>
      </c>
      <c r="G670" s="51">
        <v>34729.286090000001</v>
      </c>
      <c r="H670" s="51">
        <v>7987.5548129999997</v>
      </c>
      <c r="I670" s="51">
        <v>6000</v>
      </c>
      <c r="J670" s="51">
        <v>1987.554813</v>
      </c>
      <c r="K670" s="52">
        <v>0.75116855400000004</v>
      </c>
      <c r="L670" s="51">
        <v>30.0988908</v>
      </c>
      <c r="M670" s="51">
        <v>13779.20818</v>
      </c>
      <c r="N670" s="51">
        <v>6006.5946059999997</v>
      </c>
      <c r="O670" s="51">
        <v>5150.4923070000004</v>
      </c>
      <c r="P670" s="51">
        <v>613.87430119999999</v>
      </c>
      <c r="Q670" s="51">
        <v>1191.5618810000001</v>
      </c>
      <c r="R670" s="51">
        <v>6</v>
      </c>
      <c r="S670" s="52">
        <v>0.86609992899999999</v>
      </c>
      <c r="T670" s="51">
        <v>64</v>
      </c>
      <c r="U670" s="52">
        <v>4.2300929999999999E-3</v>
      </c>
      <c r="V670" s="79">
        <f t="shared" si="10"/>
        <v>0.26722068292030615</v>
      </c>
    </row>
    <row r="671" spans="1:22" x14ac:dyDescent="0.35">
      <c r="A671" s="74">
        <v>5</v>
      </c>
      <c r="B671" s="51">
        <v>10</v>
      </c>
      <c r="C671" s="51">
        <v>1000</v>
      </c>
      <c r="D671" s="52">
        <v>0.6</v>
      </c>
      <c r="E671" s="51">
        <v>176.09107940000001</v>
      </c>
      <c r="F671" s="51">
        <v>3</v>
      </c>
      <c r="G671" s="51">
        <v>38188.703780000003</v>
      </c>
      <c r="H671" s="51">
        <v>11430.436470000001</v>
      </c>
      <c r="I671" s="51">
        <v>6000</v>
      </c>
      <c r="J671" s="51">
        <v>5430.4364740000001</v>
      </c>
      <c r="K671" s="52">
        <v>0.52491433799999998</v>
      </c>
      <c r="L671" s="51">
        <v>30.838793729999999</v>
      </c>
      <c r="M671" s="51">
        <v>13743.946250000001</v>
      </c>
      <c r="N671" s="51">
        <v>6059.4022670000004</v>
      </c>
      <c r="O671" s="51">
        <v>5151.0794640000004</v>
      </c>
      <c r="P671" s="51">
        <v>613.87430119999999</v>
      </c>
      <c r="Q671" s="51">
        <v>1189.965023</v>
      </c>
      <c r="R671" s="51">
        <v>6</v>
      </c>
      <c r="S671" s="52">
        <v>0.873714345</v>
      </c>
      <c r="T671" s="51">
        <v>41</v>
      </c>
      <c r="U671" s="52">
        <v>9.9430049999999996E-3</v>
      </c>
      <c r="V671" s="79">
        <f t="shared" si="10"/>
        <v>0.25125504388823217</v>
      </c>
    </row>
    <row r="672" spans="1:22" x14ac:dyDescent="0.35">
      <c r="A672" s="33">
        <v>5</v>
      </c>
      <c r="B672" s="34">
        <v>10</v>
      </c>
      <c r="C672" s="34">
        <v>1000</v>
      </c>
      <c r="D672" s="35">
        <v>1</v>
      </c>
      <c r="E672" s="36">
        <v>0</v>
      </c>
      <c r="F672" s="34">
        <v>1</v>
      </c>
      <c r="G672" s="37">
        <v>22639.67236</v>
      </c>
      <c r="H672" s="37">
        <v>5000</v>
      </c>
      <c r="I672" s="37">
        <v>5000</v>
      </c>
      <c r="J672" s="34">
        <v>0</v>
      </c>
      <c r="K672" s="35">
        <v>1</v>
      </c>
      <c r="L672" s="34"/>
      <c r="M672" s="37">
        <v>8014.2084290000003</v>
      </c>
      <c r="N672" s="37">
        <v>5545.8392940000003</v>
      </c>
      <c r="O672" s="37">
        <v>2372.4333179999999</v>
      </c>
      <c r="P672" s="37">
        <v>613.87430119999999</v>
      </c>
      <c r="Q672" s="37">
        <v>1093.317022</v>
      </c>
      <c r="R672" s="34">
        <v>5</v>
      </c>
      <c r="S672" s="35">
        <v>0.799662926</v>
      </c>
      <c r="T672" s="34">
        <v>42</v>
      </c>
      <c r="U672" s="38">
        <v>3.2624099999999999E-3</v>
      </c>
      <c r="V672" s="39" t="str">
        <f t="shared" si="10"/>
        <v/>
      </c>
    </row>
    <row r="673" spans="1:22" x14ac:dyDescent="0.35">
      <c r="A673" s="33">
        <v>5</v>
      </c>
      <c r="B673" s="34">
        <v>10</v>
      </c>
      <c r="C673" s="34">
        <v>1000</v>
      </c>
      <c r="D673" s="35">
        <v>1</v>
      </c>
      <c r="E673" s="36">
        <v>0</v>
      </c>
      <c r="F673" s="34">
        <v>2</v>
      </c>
      <c r="G673" s="37">
        <v>22670.316330000001</v>
      </c>
      <c r="H673" s="37">
        <v>4000</v>
      </c>
      <c r="I673" s="37">
        <v>4000</v>
      </c>
      <c r="J673" s="34">
        <v>0</v>
      </c>
      <c r="K673" s="35">
        <v>1</v>
      </c>
      <c r="L673" s="34"/>
      <c r="M673" s="37">
        <v>8881.7180430000008</v>
      </c>
      <c r="N673" s="37">
        <v>6092.8332600000003</v>
      </c>
      <c r="O673" s="37">
        <v>2103.9502710000002</v>
      </c>
      <c r="P673" s="37">
        <v>613.87430119999999</v>
      </c>
      <c r="Q673" s="37">
        <v>977.94045300000005</v>
      </c>
      <c r="R673" s="34">
        <v>4</v>
      </c>
      <c r="S673" s="35">
        <v>0.87853481</v>
      </c>
      <c r="T673" s="34">
        <v>31</v>
      </c>
      <c r="U673" s="38">
        <v>9.7792959999999998E-3</v>
      </c>
      <c r="V673" s="39" t="str">
        <f t="shared" si="10"/>
        <v/>
      </c>
    </row>
    <row r="674" spans="1:22" x14ac:dyDescent="0.35">
      <c r="A674" s="33">
        <v>5</v>
      </c>
      <c r="B674" s="34">
        <v>10</v>
      </c>
      <c r="C674" s="34">
        <v>1000</v>
      </c>
      <c r="D674" s="35">
        <v>1</v>
      </c>
      <c r="E674" s="36">
        <v>0</v>
      </c>
      <c r="F674" s="34">
        <v>3</v>
      </c>
      <c r="G674" s="37">
        <v>32708.391790000001</v>
      </c>
      <c r="H674" s="37">
        <v>6000</v>
      </c>
      <c r="I674" s="37">
        <v>6000</v>
      </c>
      <c r="J674" s="34">
        <v>0</v>
      </c>
      <c r="K674" s="35">
        <v>1</v>
      </c>
      <c r="L674" s="34"/>
      <c r="M674" s="37">
        <v>13756.72478</v>
      </c>
      <c r="N674" s="37">
        <v>6002.8713109999999</v>
      </c>
      <c r="O674" s="37">
        <v>5143.9043750000001</v>
      </c>
      <c r="P674" s="37">
        <v>613.87430119999999</v>
      </c>
      <c r="Q674" s="37">
        <v>1191.0170270000001</v>
      </c>
      <c r="R674" s="34">
        <v>6</v>
      </c>
      <c r="S674" s="35">
        <v>0.86556306100000002</v>
      </c>
      <c r="T674" s="34">
        <v>30</v>
      </c>
      <c r="U674" s="38">
        <v>6.0905159999999998E-3</v>
      </c>
      <c r="V674" s="39">
        <f t="shared" si="10"/>
        <v>0.27811962139776902</v>
      </c>
    </row>
    <row r="675" spans="1:22" x14ac:dyDescent="0.35">
      <c r="A675" s="74">
        <v>5</v>
      </c>
      <c r="B675" s="51">
        <v>40</v>
      </c>
      <c r="C675" s="51">
        <v>1000</v>
      </c>
      <c r="D675" s="52">
        <v>0.4</v>
      </c>
      <c r="E675" s="51">
        <v>414.94783569999998</v>
      </c>
      <c r="F675" s="51">
        <v>1</v>
      </c>
      <c r="G675" s="51">
        <v>27252.53226</v>
      </c>
      <c r="H675" s="51">
        <v>6332.7935509999998</v>
      </c>
      <c r="I675" s="51">
        <v>3000</v>
      </c>
      <c r="J675" s="51">
        <v>3332.7935510000002</v>
      </c>
      <c r="K675" s="52">
        <v>0.47372458499999998</v>
      </c>
      <c r="L675" s="51">
        <v>8.0318374119999998</v>
      </c>
      <c r="M675" s="51">
        <v>9227.7603060000001</v>
      </c>
      <c r="N675" s="51">
        <v>8426.7435249999999</v>
      </c>
      <c r="O675" s="51">
        <v>1813.72288</v>
      </c>
      <c r="P675" s="51">
        <v>613.87430119999999</v>
      </c>
      <c r="Q675" s="51">
        <v>837.637698</v>
      </c>
      <c r="R675" s="51">
        <v>3</v>
      </c>
      <c r="S675" s="52">
        <v>0.76978994199999995</v>
      </c>
      <c r="T675" s="51">
        <v>160</v>
      </c>
      <c r="U675" s="52">
        <v>9.5809020000000005E-3</v>
      </c>
      <c r="V675" s="79" t="str">
        <f t="shared" si="10"/>
        <v/>
      </c>
    </row>
    <row r="676" spans="1:22" x14ac:dyDescent="0.35">
      <c r="A676" s="74">
        <v>5</v>
      </c>
      <c r="B676" s="51">
        <v>40</v>
      </c>
      <c r="C676" s="51">
        <v>1000</v>
      </c>
      <c r="D676" s="52">
        <v>0.4</v>
      </c>
      <c r="E676" s="51">
        <v>414.94783569999998</v>
      </c>
      <c r="F676" s="51">
        <v>2</v>
      </c>
      <c r="G676" s="51">
        <v>26953.834589999999</v>
      </c>
      <c r="H676" s="51">
        <v>6355.8943520000003</v>
      </c>
      <c r="I676" s="51">
        <v>3000</v>
      </c>
      <c r="J676" s="51">
        <v>3355.8943519999998</v>
      </c>
      <c r="K676" s="52">
        <v>0.47200281100000002</v>
      </c>
      <c r="L676" s="51">
        <v>8.0875089899999999</v>
      </c>
      <c r="M676" s="51">
        <v>9030.0825769999992</v>
      </c>
      <c r="N676" s="51">
        <v>8300.370218</v>
      </c>
      <c r="O676" s="51">
        <v>1812.1027079999999</v>
      </c>
      <c r="P676" s="51">
        <v>613.87430119999999</v>
      </c>
      <c r="Q676" s="51">
        <v>841.51043049999998</v>
      </c>
      <c r="R676" s="51">
        <v>3</v>
      </c>
      <c r="S676" s="52">
        <v>0.75824563700000003</v>
      </c>
      <c r="T676" s="51">
        <v>148</v>
      </c>
      <c r="U676" s="52">
        <v>9.193728E-3</v>
      </c>
      <c r="V676" s="79" t="str">
        <f t="shared" si="10"/>
        <v/>
      </c>
    </row>
    <row r="677" spans="1:22" x14ac:dyDescent="0.35">
      <c r="A677" s="74">
        <v>5</v>
      </c>
      <c r="B677" s="51">
        <v>40</v>
      </c>
      <c r="C677" s="51">
        <v>1000</v>
      </c>
      <c r="D677" s="52">
        <v>0.6</v>
      </c>
      <c r="E677" s="51">
        <v>184.4212603</v>
      </c>
      <c r="F677" s="51">
        <v>1</v>
      </c>
      <c r="G677" s="51">
        <v>24837.174900000002</v>
      </c>
      <c r="H677" s="51">
        <v>5154.4224249999997</v>
      </c>
      <c r="I677" s="51">
        <v>3000</v>
      </c>
      <c r="J677" s="51">
        <v>2154.4224250000002</v>
      </c>
      <c r="K677" s="52">
        <v>0.58202447400000001</v>
      </c>
      <c r="L677" s="51">
        <v>11.682071909999999</v>
      </c>
      <c r="M677" s="51">
        <v>8604.0227730000006</v>
      </c>
      <c r="N677" s="51">
        <v>7821.4326389999997</v>
      </c>
      <c r="O677" s="51">
        <v>1808.356736</v>
      </c>
      <c r="P677" s="51">
        <v>613.87430119999999</v>
      </c>
      <c r="Q677" s="51">
        <v>835.06602799999996</v>
      </c>
      <c r="R677" s="51">
        <v>3</v>
      </c>
      <c r="S677" s="52">
        <v>0.71449429600000003</v>
      </c>
      <c r="T677" s="51">
        <v>45</v>
      </c>
      <c r="U677" s="52">
        <v>8.904538E-3</v>
      </c>
      <c r="V677" s="79" t="str">
        <f t="shared" si="10"/>
        <v/>
      </c>
    </row>
    <row r="678" spans="1:22" x14ac:dyDescent="0.35">
      <c r="A678" s="74">
        <v>5</v>
      </c>
      <c r="B678" s="51">
        <v>40</v>
      </c>
      <c r="C678" s="51">
        <v>1000</v>
      </c>
      <c r="D678" s="52">
        <v>0.6</v>
      </c>
      <c r="E678" s="51">
        <v>184.4212603</v>
      </c>
      <c r="F678" s="51">
        <v>2</v>
      </c>
      <c r="G678" s="51">
        <v>24500.178250000001</v>
      </c>
      <c r="H678" s="51">
        <v>5197.2121150000003</v>
      </c>
      <c r="I678" s="51">
        <v>3000</v>
      </c>
      <c r="J678" s="51">
        <v>2197.2121149999998</v>
      </c>
      <c r="K678" s="52">
        <v>0.57723254999999996</v>
      </c>
      <c r="L678" s="51">
        <v>11.91409337</v>
      </c>
      <c r="M678" s="51">
        <v>8178.2481939999998</v>
      </c>
      <c r="N678" s="51">
        <v>7838.9987220000003</v>
      </c>
      <c r="O678" s="51">
        <v>1823.7608809999999</v>
      </c>
      <c r="P678" s="51">
        <v>613.87430119999999</v>
      </c>
      <c r="Q678" s="51">
        <v>848.08403810000004</v>
      </c>
      <c r="R678" s="51">
        <v>3</v>
      </c>
      <c r="S678" s="52">
        <v>0.71609897199999994</v>
      </c>
      <c r="T678" s="51">
        <v>50</v>
      </c>
      <c r="U678" s="52">
        <v>6.9710229999999998E-3</v>
      </c>
      <c r="V678" s="79" t="str">
        <f t="shared" si="10"/>
        <v/>
      </c>
    </row>
    <row r="679" spans="1:22" x14ac:dyDescent="0.35">
      <c r="A679" s="74">
        <v>5</v>
      </c>
      <c r="B679" s="51">
        <v>40</v>
      </c>
      <c r="C679" s="51">
        <v>1000</v>
      </c>
      <c r="D679" s="52">
        <v>0.4</v>
      </c>
      <c r="E679" s="51">
        <v>414.94783569999998</v>
      </c>
      <c r="F679" s="51">
        <v>3</v>
      </c>
      <c r="G679" s="51">
        <v>38875.95809</v>
      </c>
      <c r="H679" s="51">
        <v>9602.1558079999995</v>
      </c>
      <c r="I679" s="51">
        <v>4000</v>
      </c>
      <c r="J679" s="51">
        <v>5602.1558080000004</v>
      </c>
      <c r="K679" s="52">
        <v>0.41657312000000002</v>
      </c>
      <c r="L679" s="51">
        <v>13.500867639999999</v>
      </c>
      <c r="M679" s="51">
        <v>13403.825790000001</v>
      </c>
      <c r="N679" s="51">
        <v>10053.740889999999</v>
      </c>
      <c r="O679" s="51">
        <v>4224.2763750000004</v>
      </c>
      <c r="P679" s="51">
        <v>613.87430119999999</v>
      </c>
      <c r="Q679" s="51">
        <v>978.08491930000002</v>
      </c>
      <c r="R679" s="51">
        <v>4</v>
      </c>
      <c r="S679" s="52">
        <v>0.918417488</v>
      </c>
      <c r="T679" s="51">
        <v>241</v>
      </c>
      <c r="U679" s="52">
        <v>9.6969580000000003E-3</v>
      </c>
      <c r="V679" s="79">
        <f t="shared" si="10"/>
        <v>0.28281564788177643</v>
      </c>
    </row>
    <row r="680" spans="1:22" x14ac:dyDescent="0.35">
      <c r="A680" s="74">
        <v>5</v>
      </c>
      <c r="B680" s="51">
        <v>40</v>
      </c>
      <c r="C680" s="51">
        <v>1000</v>
      </c>
      <c r="D680" s="52">
        <v>0.8</v>
      </c>
      <c r="E680" s="51">
        <v>69.157972619999995</v>
      </c>
      <c r="F680" s="51">
        <v>2</v>
      </c>
      <c r="G680" s="51">
        <v>23143.15727</v>
      </c>
      <c r="H680" s="51">
        <v>4938.5037240000001</v>
      </c>
      <c r="I680" s="51">
        <v>4000</v>
      </c>
      <c r="J680" s="51">
        <v>938.50372440000001</v>
      </c>
      <c r="K680" s="52">
        <v>0.809961928</v>
      </c>
      <c r="L680" s="51">
        <v>13.57043431</v>
      </c>
      <c r="M680" s="51">
        <v>7371.1430360000004</v>
      </c>
      <c r="N680" s="51">
        <v>7167.5195299999996</v>
      </c>
      <c r="O680" s="51">
        <v>2083.8632259999999</v>
      </c>
      <c r="P680" s="51">
        <v>613.87430119999999</v>
      </c>
      <c r="Q680" s="51">
        <v>968.25344829999995</v>
      </c>
      <c r="R680" s="51">
        <v>4</v>
      </c>
      <c r="S680" s="52">
        <v>0.65475879599999998</v>
      </c>
      <c r="T680" s="51">
        <v>58</v>
      </c>
      <c r="U680" s="52">
        <v>9.4901959999999994E-3</v>
      </c>
      <c r="V680" s="79" t="str">
        <f t="shared" si="10"/>
        <v/>
      </c>
    </row>
    <row r="681" spans="1:22" x14ac:dyDescent="0.35">
      <c r="A681" s="74">
        <v>5</v>
      </c>
      <c r="B681" s="51">
        <v>40</v>
      </c>
      <c r="C681" s="51">
        <v>1000</v>
      </c>
      <c r="D681" s="52">
        <v>0.8</v>
      </c>
      <c r="E681" s="51">
        <v>69.157972619999995</v>
      </c>
      <c r="F681" s="51">
        <v>1</v>
      </c>
      <c r="G681" s="51">
        <v>23067.867289999998</v>
      </c>
      <c r="H681" s="51">
        <v>5060.3124120000002</v>
      </c>
      <c r="I681" s="51">
        <v>4000</v>
      </c>
      <c r="J681" s="51">
        <v>1060.312412</v>
      </c>
      <c r="K681" s="52">
        <v>0.79046502900000004</v>
      </c>
      <c r="L681" s="51">
        <v>15.331745160000001</v>
      </c>
      <c r="M681" s="51">
        <v>7214.5588850000004</v>
      </c>
      <c r="N681" s="51">
        <v>7085.2061979999999</v>
      </c>
      <c r="O681" s="51">
        <v>2117.7153469999998</v>
      </c>
      <c r="P681" s="51">
        <v>613.87430119999999</v>
      </c>
      <c r="Q681" s="51">
        <v>976.20015069999999</v>
      </c>
      <c r="R681" s="51">
        <v>4</v>
      </c>
      <c r="S681" s="52">
        <v>0.64723940599999996</v>
      </c>
      <c r="T681" s="51">
        <v>60</v>
      </c>
      <c r="U681" s="52">
        <v>4.04003E-3</v>
      </c>
      <c r="V681" s="79" t="str">
        <f t="shared" si="10"/>
        <v/>
      </c>
    </row>
    <row r="682" spans="1:22" x14ac:dyDescent="0.35">
      <c r="A682" s="74">
        <v>5</v>
      </c>
      <c r="B682" s="51">
        <v>40</v>
      </c>
      <c r="C682" s="51">
        <v>1000</v>
      </c>
      <c r="D682" s="52">
        <v>0.6</v>
      </c>
      <c r="E682" s="51">
        <v>184.4212603</v>
      </c>
      <c r="F682" s="51">
        <v>3</v>
      </c>
      <c r="G682" s="51">
        <v>34805.696170000003</v>
      </c>
      <c r="H682" s="51">
        <v>7816.7790759999998</v>
      </c>
      <c r="I682" s="51">
        <v>4000</v>
      </c>
      <c r="J682" s="51">
        <v>3816.7790759999998</v>
      </c>
      <c r="K682" s="52">
        <v>0.51171971999999999</v>
      </c>
      <c r="L682" s="51">
        <v>20.695981960000001</v>
      </c>
      <c r="M682" s="51">
        <v>11753.72745</v>
      </c>
      <c r="N682" s="51">
        <v>9415.1107109999994</v>
      </c>
      <c r="O682" s="51">
        <v>4227.4111290000001</v>
      </c>
      <c r="P682" s="51">
        <v>613.87430119999999</v>
      </c>
      <c r="Q682" s="51">
        <v>978.79351080000004</v>
      </c>
      <c r="R682" s="51">
        <v>4</v>
      </c>
      <c r="S682" s="52">
        <v>0.86007809700000004</v>
      </c>
      <c r="T682" s="51">
        <v>44</v>
      </c>
      <c r="U682" s="52">
        <v>9.7897069999999999E-3</v>
      </c>
      <c r="V682" s="79">
        <f t="shared" si="10"/>
        <v>0.29453661480013948</v>
      </c>
    </row>
    <row r="683" spans="1:22" x14ac:dyDescent="0.35">
      <c r="A683" s="74">
        <v>5</v>
      </c>
      <c r="B683" s="51">
        <v>40</v>
      </c>
      <c r="C683" s="51">
        <v>1000</v>
      </c>
      <c r="D683" s="52">
        <v>0.8</v>
      </c>
      <c r="E683" s="51">
        <v>69.157972619999995</v>
      </c>
      <c r="F683" s="51">
        <v>3</v>
      </c>
      <c r="G683" s="51">
        <v>32258.70796</v>
      </c>
      <c r="H683" s="51">
        <v>5432.0633040000002</v>
      </c>
      <c r="I683" s="51">
        <v>4000</v>
      </c>
      <c r="J683" s="51">
        <v>1432.063304</v>
      </c>
      <c r="K683" s="52">
        <v>0.73636844400000001</v>
      </c>
      <c r="L683" s="51">
        <v>20.707132519999998</v>
      </c>
      <c r="M683" s="51">
        <v>11616.02219</v>
      </c>
      <c r="N683" s="51">
        <v>9399.2616839999991</v>
      </c>
      <c r="O683" s="51">
        <v>4221.6180340000001</v>
      </c>
      <c r="P683" s="51">
        <v>613.87430119999999</v>
      </c>
      <c r="Q683" s="51">
        <v>975.8684432</v>
      </c>
      <c r="R683" s="51">
        <v>4</v>
      </c>
      <c r="S683" s="52">
        <v>0.858630275</v>
      </c>
      <c r="T683" s="51">
        <v>30</v>
      </c>
      <c r="U683" s="52">
        <v>9.8126389999999997E-3</v>
      </c>
      <c r="V683" s="79">
        <f t="shared" si="10"/>
        <v>0.30192614712284577</v>
      </c>
    </row>
    <row r="684" spans="1:22" x14ac:dyDescent="0.35">
      <c r="A684" s="33">
        <v>5</v>
      </c>
      <c r="B684" s="34">
        <v>40</v>
      </c>
      <c r="C684" s="34">
        <v>1000</v>
      </c>
      <c r="D684" s="35">
        <v>1</v>
      </c>
      <c r="E684" s="36">
        <v>0</v>
      </c>
      <c r="F684" s="34">
        <v>1</v>
      </c>
      <c r="G684" s="37">
        <v>22087.225170000002</v>
      </c>
      <c r="H684" s="37">
        <v>4000</v>
      </c>
      <c r="I684" s="37">
        <v>4000</v>
      </c>
      <c r="J684" s="34">
        <v>0</v>
      </c>
      <c r="K684" s="35">
        <v>1</v>
      </c>
      <c r="L684" s="34"/>
      <c r="M684" s="37">
        <v>7380.5635400000001</v>
      </c>
      <c r="N684" s="37">
        <v>7026.8205170000001</v>
      </c>
      <c r="O684" s="37">
        <v>2098.3704729999999</v>
      </c>
      <c r="P684" s="37">
        <v>613.87430119999999</v>
      </c>
      <c r="Q684" s="37">
        <v>967.59634010000002</v>
      </c>
      <c r="R684" s="34">
        <v>4</v>
      </c>
      <c r="S684" s="35">
        <v>0.64190582600000001</v>
      </c>
      <c r="T684" s="34">
        <v>43</v>
      </c>
      <c r="U684" s="38">
        <v>9.9564270000000003E-3</v>
      </c>
      <c r="V684" s="39" t="str">
        <f t="shared" si="10"/>
        <v/>
      </c>
    </row>
    <row r="685" spans="1:22" x14ac:dyDescent="0.35">
      <c r="A685" s="33">
        <v>5</v>
      </c>
      <c r="B685" s="34">
        <v>40</v>
      </c>
      <c r="C685" s="34">
        <v>1000</v>
      </c>
      <c r="D685" s="35">
        <v>1</v>
      </c>
      <c r="E685" s="36">
        <v>0</v>
      </c>
      <c r="F685" s="34">
        <v>2</v>
      </c>
      <c r="G685" s="37">
        <v>22084.95721</v>
      </c>
      <c r="H685" s="37">
        <v>4000</v>
      </c>
      <c r="I685" s="37">
        <v>4000</v>
      </c>
      <c r="J685" s="34">
        <v>0</v>
      </c>
      <c r="K685" s="35">
        <v>1</v>
      </c>
      <c r="L685" s="34"/>
      <c r="M685" s="37">
        <v>7214.0118009999997</v>
      </c>
      <c r="N685" s="37">
        <v>7175.6041750000004</v>
      </c>
      <c r="O685" s="37">
        <v>2103.6700999999998</v>
      </c>
      <c r="P685" s="37">
        <v>613.87430119999999</v>
      </c>
      <c r="Q685" s="37">
        <v>977.7968343</v>
      </c>
      <c r="R685" s="34">
        <v>4</v>
      </c>
      <c r="S685" s="35">
        <v>0.65549733499999996</v>
      </c>
      <c r="T685" s="34">
        <v>34</v>
      </c>
      <c r="U685" s="38">
        <v>3.221275E-3</v>
      </c>
      <c r="V685" s="39" t="str">
        <f t="shared" si="10"/>
        <v/>
      </c>
    </row>
    <row r="686" spans="1:22" x14ac:dyDescent="0.35">
      <c r="A686" s="33">
        <v>5</v>
      </c>
      <c r="B686" s="34">
        <v>40</v>
      </c>
      <c r="C686" s="34">
        <v>1000</v>
      </c>
      <c r="D686" s="35">
        <v>1</v>
      </c>
      <c r="E686" s="36">
        <v>0</v>
      </c>
      <c r="F686" s="34">
        <v>3</v>
      </c>
      <c r="G686" s="37">
        <v>30590.113939999999</v>
      </c>
      <c r="H686" s="37">
        <v>5000</v>
      </c>
      <c r="I686" s="37">
        <v>5000</v>
      </c>
      <c r="J686" s="34">
        <v>0</v>
      </c>
      <c r="K686" s="35">
        <v>1</v>
      </c>
      <c r="L686" s="34"/>
      <c r="M686" s="37">
        <v>10685.665080000001</v>
      </c>
      <c r="N686" s="37">
        <v>8520.2435949999999</v>
      </c>
      <c r="O686" s="37">
        <v>4687.0417150000003</v>
      </c>
      <c r="P686" s="37">
        <v>613.87430119999999</v>
      </c>
      <c r="Q686" s="37">
        <v>1083.2892429999999</v>
      </c>
      <c r="R686" s="34">
        <v>5</v>
      </c>
      <c r="S686" s="35">
        <v>0.77833125000000003</v>
      </c>
      <c r="T686" s="34">
        <v>69</v>
      </c>
      <c r="U686" s="38">
        <v>6.3043279999999997E-3</v>
      </c>
      <c r="V686" s="39">
        <f t="shared" si="10"/>
        <v>0.3074801313450522</v>
      </c>
    </row>
    <row r="687" spans="1:22" x14ac:dyDescent="0.35">
      <c r="A687" s="74">
        <v>5</v>
      </c>
      <c r="B687" s="51">
        <v>70</v>
      </c>
      <c r="C687" s="51">
        <v>1000</v>
      </c>
      <c r="D687" s="52">
        <v>0.4</v>
      </c>
      <c r="E687" s="51">
        <v>420.07902150000001</v>
      </c>
      <c r="F687" s="51">
        <v>1</v>
      </c>
      <c r="G687" s="51">
        <v>27068.323270000001</v>
      </c>
      <c r="H687" s="51">
        <v>5042.2931580000004</v>
      </c>
      <c r="I687" s="51">
        <v>2000</v>
      </c>
      <c r="J687" s="51">
        <v>3042.2931579999999</v>
      </c>
      <c r="K687" s="52">
        <v>0.39664492699999998</v>
      </c>
      <c r="L687" s="51">
        <v>7.2421925470000001</v>
      </c>
      <c r="M687" s="51">
        <v>9713.2190879999998</v>
      </c>
      <c r="N687" s="51">
        <v>9511.5747780000002</v>
      </c>
      <c r="O687" s="51">
        <v>1496.958251</v>
      </c>
      <c r="P687" s="51">
        <v>613.87430119999999</v>
      </c>
      <c r="Q687" s="51">
        <v>690.40369080000005</v>
      </c>
      <c r="R687" s="51">
        <v>2</v>
      </c>
      <c r="S687" s="52">
        <v>0.64813071600000005</v>
      </c>
      <c r="T687" s="51">
        <v>301</v>
      </c>
      <c r="U687" s="52">
        <v>1.1115843E-2</v>
      </c>
      <c r="V687" s="79" t="str">
        <f t="shared" si="10"/>
        <v/>
      </c>
    </row>
    <row r="688" spans="1:22" x14ac:dyDescent="0.35">
      <c r="A688" s="74">
        <v>5</v>
      </c>
      <c r="B688" s="51">
        <v>70</v>
      </c>
      <c r="C688" s="51">
        <v>1000</v>
      </c>
      <c r="D688" s="52">
        <v>0.4</v>
      </c>
      <c r="E688" s="51">
        <v>420.07902150000001</v>
      </c>
      <c r="F688" s="51">
        <v>2</v>
      </c>
      <c r="G688" s="51">
        <v>26672.702659999999</v>
      </c>
      <c r="H688" s="51">
        <v>5182.6549660000001</v>
      </c>
      <c r="I688" s="51">
        <v>2000</v>
      </c>
      <c r="J688" s="51">
        <v>3182.6549660000001</v>
      </c>
      <c r="K688" s="52">
        <v>0.38590259500000001</v>
      </c>
      <c r="L688" s="51">
        <v>7.5763244609999996</v>
      </c>
      <c r="M688" s="51">
        <v>9364.4864120000002</v>
      </c>
      <c r="N688" s="51">
        <v>9342.3644629999999</v>
      </c>
      <c r="O688" s="51">
        <v>1481.026339</v>
      </c>
      <c r="P688" s="51">
        <v>613.87430119999999</v>
      </c>
      <c r="Q688" s="51">
        <v>688.29617640000004</v>
      </c>
      <c r="R688" s="51">
        <v>2</v>
      </c>
      <c r="S688" s="52">
        <v>0.63660051100000004</v>
      </c>
      <c r="T688" s="51">
        <v>86</v>
      </c>
      <c r="U688" s="52">
        <v>5.3563200000000004E-3</v>
      </c>
      <c r="V688" s="79" t="str">
        <f t="shared" si="10"/>
        <v/>
      </c>
    </row>
    <row r="689" spans="1:22" x14ac:dyDescent="0.35">
      <c r="A689" s="74">
        <v>5</v>
      </c>
      <c r="B689" s="51">
        <v>70</v>
      </c>
      <c r="C689" s="51">
        <v>1000</v>
      </c>
      <c r="D689" s="52">
        <v>0.8</v>
      </c>
      <c r="E689" s="51">
        <v>70.013170250000002</v>
      </c>
      <c r="F689" s="51">
        <v>2</v>
      </c>
      <c r="G689" s="51">
        <v>23134.255229999999</v>
      </c>
      <c r="H689" s="51">
        <v>3794.3700950000002</v>
      </c>
      <c r="I689" s="51">
        <v>3000</v>
      </c>
      <c r="J689" s="51">
        <v>794.37009499999999</v>
      </c>
      <c r="K689" s="52">
        <v>0.79064506800000001</v>
      </c>
      <c r="L689" s="51">
        <v>11.346009499999999</v>
      </c>
      <c r="M689" s="51">
        <v>8023.9539580000001</v>
      </c>
      <c r="N689" s="51">
        <v>8057.6408160000001</v>
      </c>
      <c r="O689" s="51">
        <v>1809.5886129999999</v>
      </c>
      <c r="P689" s="51">
        <v>613.87430119999999</v>
      </c>
      <c r="Q689" s="51">
        <v>834.82744179999997</v>
      </c>
      <c r="R689" s="51">
        <v>3</v>
      </c>
      <c r="S689" s="52">
        <v>0.54905782000000003</v>
      </c>
      <c r="T689" s="51">
        <v>65</v>
      </c>
      <c r="U689" s="52">
        <v>7.69522E-3</v>
      </c>
      <c r="V689" s="79" t="str">
        <f t="shared" si="10"/>
        <v/>
      </c>
    </row>
    <row r="690" spans="1:22" x14ac:dyDescent="0.35">
      <c r="A690" s="74">
        <v>5</v>
      </c>
      <c r="B690" s="51">
        <v>70</v>
      </c>
      <c r="C690" s="51">
        <v>1000</v>
      </c>
      <c r="D690" s="52">
        <v>0.6</v>
      </c>
      <c r="E690" s="51">
        <v>186.70178730000001</v>
      </c>
      <c r="F690" s="51">
        <v>1</v>
      </c>
      <c r="G690" s="51">
        <v>24881.434560000002</v>
      </c>
      <c r="H690" s="51">
        <v>5200.4635340000004</v>
      </c>
      <c r="I690" s="51">
        <v>3000</v>
      </c>
      <c r="J690" s="51">
        <v>2200.463534</v>
      </c>
      <c r="K690" s="52">
        <v>0.57687165399999996</v>
      </c>
      <c r="L690" s="51">
        <v>11.785980009999999</v>
      </c>
      <c r="M690" s="51">
        <v>8178.0362150000001</v>
      </c>
      <c r="N690" s="51">
        <v>8203.7745620000005</v>
      </c>
      <c r="O690" s="51">
        <v>1838.6355550000001</v>
      </c>
      <c r="P690" s="51">
        <v>613.87430119999999</v>
      </c>
      <c r="Q690" s="51">
        <v>846.65039260000003</v>
      </c>
      <c r="R690" s="51">
        <v>3</v>
      </c>
      <c r="S690" s="52">
        <v>0.55901555800000002</v>
      </c>
      <c r="T690" s="51">
        <v>54</v>
      </c>
      <c r="U690" s="52">
        <v>9.9628489999999993E-3</v>
      </c>
      <c r="V690" s="79" t="str">
        <f t="shared" si="10"/>
        <v/>
      </c>
    </row>
    <row r="691" spans="1:22" x14ac:dyDescent="0.35">
      <c r="A691" s="74">
        <v>5</v>
      </c>
      <c r="B691" s="51">
        <v>70</v>
      </c>
      <c r="C691" s="51">
        <v>1000</v>
      </c>
      <c r="D691" s="52">
        <v>0.6</v>
      </c>
      <c r="E691" s="51">
        <v>186.70178730000001</v>
      </c>
      <c r="F691" s="51">
        <v>2</v>
      </c>
      <c r="G691" s="51">
        <v>24475.143309999999</v>
      </c>
      <c r="H691" s="51">
        <v>5201.0025029999997</v>
      </c>
      <c r="I691" s="51">
        <v>3000</v>
      </c>
      <c r="J691" s="51">
        <v>2201.0025030000002</v>
      </c>
      <c r="K691" s="52">
        <v>0.576811874</v>
      </c>
      <c r="L691" s="51">
        <v>11.78886681</v>
      </c>
      <c r="M691" s="51">
        <v>7973.0922330000003</v>
      </c>
      <c r="N691" s="51">
        <v>8015.3206559999999</v>
      </c>
      <c r="O691" s="51">
        <v>1823.7638750000001</v>
      </c>
      <c r="P691" s="51">
        <v>613.87430119999999</v>
      </c>
      <c r="Q691" s="51">
        <v>848.08974120000005</v>
      </c>
      <c r="R691" s="51">
        <v>3</v>
      </c>
      <c r="S691" s="52">
        <v>0.54617407100000004</v>
      </c>
      <c r="T691" s="51">
        <v>54</v>
      </c>
      <c r="U691" s="52">
        <v>7.7811699999999996E-3</v>
      </c>
      <c r="V691" s="79" t="str">
        <f t="shared" si="10"/>
        <v/>
      </c>
    </row>
    <row r="692" spans="1:22" x14ac:dyDescent="0.35">
      <c r="A692" s="74">
        <v>5</v>
      </c>
      <c r="B692" s="51">
        <v>70</v>
      </c>
      <c r="C692" s="51">
        <v>1000</v>
      </c>
      <c r="D692" s="52">
        <v>0.4</v>
      </c>
      <c r="E692" s="51">
        <v>420.07902150000001</v>
      </c>
      <c r="F692" s="51">
        <v>3</v>
      </c>
      <c r="G692" s="51">
        <v>38200.398950000003</v>
      </c>
      <c r="H692" s="51">
        <v>9298.3473510000003</v>
      </c>
      <c r="I692" s="51">
        <v>4000</v>
      </c>
      <c r="J692" s="51">
        <v>5298.3473510000003</v>
      </c>
      <c r="K692" s="52">
        <v>0.43018397200000003</v>
      </c>
      <c r="L692" s="51">
        <v>12.612739700000001</v>
      </c>
      <c r="M692" s="51">
        <v>11981.7453</v>
      </c>
      <c r="N692" s="51">
        <v>11176.81019</v>
      </c>
      <c r="O692" s="51">
        <v>4170.2979519999999</v>
      </c>
      <c r="P692" s="51">
        <v>613.87430119999999</v>
      </c>
      <c r="Q692" s="51">
        <v>959.32385520000003</v>
      </c>
      <c r="R692" s="51">
        <v>4</v>
      </c>
      <c r="S692" s="52">
        <v>0.76160196000000002</v>
      </c>
      <c r="T692" s="51">
        <v>300</v>
      </c>
      <c r="U692" s="52">
        <v>1.9418125000000001E-2</v>
      </c>
      <c r="V692" s="79">
        <f t="shared" si="10"/>
        <v>0.2891762245149978</v>
      </c>
    </row>
    <row r="693" spans="1:22" x14ac:dyDescent="0.35">
      <c r="A693" s="74">
        <v>5</v>
      </c>
      <c r="B693" s="51">
        <v>70</v>
      </c>
      <c r="C693" s="51">
        <v>1000</v>
      </c>
      <c r="D693" s="52">
        <v>0.8</v>
      </c>
      <c r="E693" s="51">
        <v>70.013170250000002</v>
      </c>
      <c r="F693" s="51">
        <v>1</v>
      </c>
      <c r="G693" s="51">
        <v>23139.01714</v>
      </c>
      <c r="H693" s="51">
        <v>5073.796738</v>
      </c>
      <c r="I693" s="51">
        <v>4000</v>
      </c>
      <c r="J693" s="51">
        <v>1073.796738</v>
      </c>
      <c r="K693" s="52">
        <v>0.78836425799999998</v>
      </c>
      <c r="L693" s="51">
        <v>15.337067790000001</v>
      </c>
      <c r="M693" s="51">
        <v>7155.0212140000003</v>
      </c>
      <c r="N693" s="51">
        <v>7222.7738760000002</v>
      </c>
      <c r="O693" s="51">
        <v>2103.2393619999998</v>
      </c>
      <c r="P693" s="51">
        <v>613.87430119999999</v>
      </c>
      <c r="Q693" s="51">
        <v>970.31164679999995</v>
      </c>
      <c r="R693" s="51">
        <v>4</v>
      </c>
      <c r="S693" s="52">
        <v>0.492168932</v>
      </c>
      <c r="T693" s="51">
        <v>32</v>
      </c>
      <c r="U693" s="52">
        <v>9.3986780000000006E-3</v>
      </c>
      <c r="V693" s="79" t="str">
        <f t="shared" si="10"/>
        <v/>
      </c>
    </row>
    <row r="694" spans="1:22" x14ac:dyDescent="0.35">
      <c r="A694" s="74">
        <v>5</v>
      </c>
      <c r="B694" s="51">
        <v>70</v>
      </c>
      <c r="C694" s="51">
        <v>1000</v>
      </c>
      <c r="D694" s="52">
        <v>0.6</v>
      </c>
      <c r="E694" s="51">
        <v>186.70178730000001</v>
      </c>
      <c r="F694" s="51">
        <v>3</v>
      </c>
      <c r="G694" s="51">
        <v>34264.348709999998</v>
      </c>
      <c r="H694" s="51">
        <v>7726.4839480000001</v>
      </c>
      <c r="I694" s="51">
        <v>4000</v>
      </c>
      <c r="J694" s="51">
        <v>3726.4839480000001</v>
      </c>
      <c r="K694" s="52">
        <v>0.51769990399999999</v>
      </c>
      <c r="L694" s="51">
        <v>19.95955155</v>
      </c>
      <c r="M694" s="51">
        <v>10556.76182</v>
      </c>
      <c r="N694" s="51">
        <v>10196.789210000001</v>
      </c>
      <c r="O694" s="51">
        <v>4199.3829329999999</v>
      </c>
      <c r="P694" s="51">
        <v>613.87430119999999</v>
      </c>
      <c r="Q694" s="51">
        <v>971.05650560000004</v>
      </c>
      <c r="R694" s="51">
        <v>4</v>
      </c>
      <c r="S694" s="52">
        <v>0.694822092</v>
      </c>
      <c r="T694" s="51">
        <v>91</v>
      </c>
      <c r="U694" s="52">
        <v>9.8195950000000004E-3</v>
      </c>
      <c r="V694" s="79">
        <f t="shared" si="10"/>
        <v>0.30577948900248586</v>
      </c>
    </row>
    <row r="695" spans="1:22" x14ac:dyDescent="0.35">
      <c r="A695" s="74">
        <v>5</v>
      </c>
      <c r="B695" s="51">
        <v>70</v>
      </c>
      <c r="C695" s="51">
        <v>1000</v>
      </c>
      <c r="D695" s="52">
        <v>0.8</v>
      </c>
      <c r="E695" s="51">
        <v>70.013170250000002</v>
      </c>
      <c r="F695" s="51">
        <v>3</v>
      </c>
      <c r="G695" s="51">
        <v>31841.19641</v>
      </c>
      <c r="H695" s="51">
        <v>5466.483647</v>
      </c>
      <c r="I695" s="51">
        <v>4000</v>
      </c>
      <c r="J695" s="51">
        <v>1466.483647</v>
      </c>
      <c r="K695" s="52">
        <v>0.73173181499999995</v>
      </c>
      <c r="L695" s="51">
        <v>20.945825509999999</v>
      </c>
      <c r="M695" s="51">
        <v>10463.936019999999</v>
      </c>
      <c r="N695" s="51">
        <v>10104.541289999999</v>
      </c>
      <c r="O695" s="51">
        <v>4216.7586209999999</v>
      </c>
      <c r="P695" s="51">
        <v>613.87430119999999</v>
      </c>
      <c r="Q695" s="51">
        <v>975.60252990000004</v>
      </c>
      <c r="R695" s="51">
        <v>4</v>
      </c>
      <c r="S695" s="52">
        <v>0.68853620299999996</v>
      </c>
      <c r="T695" s="51">
        <v>117</v>
      </c>
      <c r="U695" s="52">
        <v>7.3468420000000001E-3</v>
      </c>
      <c r="V695" s="79">
        <f t="shared" si="10"/>
        <v>0.31188794785468071</v>
      </c>
    </row>
    <row r="696" spans="1:22" x14ac:dyDescent="0.35">
      <c r="A696" s="33">
        <v>5</v>
      </c>
      <c r="B696" s="34">
        <v>70</v>
      </c>
      <c r="C696" s="34">
        <v>1000</v>
      </c>
      <c r="D696" s="35">
        <v>1</v>
      </c>
      <c r="E696" s="36">
        <v>0</v>
      </c>
      <c r="F696" s="34">
        <v>1</v>
      </c>
      <c r="G696" s="37">
        <v>22059.892230000001</v>
      </c>
      <c r="H696" s="37">
        <v>4000</v>
      </c>
      <c r="I696" s="37">
        <v>4000</v>
      </c>
      <c r="J696" s="34">
        <v>0</v>
      </c>
      <c r="K696" s="35">
        <v>1</v>
      </c>
      <c r="L696" s="34"/>
      <c r="M696" s="37">
        <v>7164.7294009999996</v>
      </c>
      <c r="N696" s="37">
        <v>7215.3223209999996</v>
      </c>
      <c r="O696" s="37">
        <v>2098.3702720000001</v>
      </c>
      <c r="P696" s="37">
        <v>613.87430119999999</v>
      </c>
      <c r="Q696" s="37">
        <v>967.5959368</v>
      </c>
      <c r="R696" s="34">
        <v>4</v>
      </c>
      <c r="S696" s="35">
        <v>0.49166117399999998</v>
      </c>
      <c r="T696" s="34">
        <v>55</v>
      </c>
      <c r="U696" s="38">
        <v>8.3764779999999997E-3</v>
      </c>
      <c r="V696" s="39" t="str">
        <f t="shared" si="10"/>
        <v/>
      </c>
    </row>
    <row r="697" spans="1:22" x14ac:dyDescent="0.35">
      <c r="A697" s="33">
        <v>5</v>
      </c>
      <c r="B697" s="34">
        <v>70</v>
      </c>
      <c r="C697" s="34">
        <v>1000</v>
      </c>
      <c r="D697" s="35">
        <v>1</v>
      </c>
      <c r="E697" s="36">
        <v>0</v>
      </c>
      <c r="F697" s="34">
        <v>2</v>
      </c>
      <c r="G697" s="37">
        <v>22094.4709</v>
      </c>
      <c r="H697" s="37">
        <v>4000</v>
      </c>
      <c r="I697" s="37">
        <v>4000</v>
      </c>
      <c r="J697" s="34">
        <v>0</v>
      </c>
      <c r="K697" s="35">
        <v>1</v>
      </c>
      <c r="L697" s="34"/>
      <c r="M697" s="37">
        <v>7171.252391</v>
      </c>
      <c r="N697" s="37">
        <v>7227.8775900000001</v>
      </c>
      <c r="O697" s="37">
        <v>2103.6699239999998</v>
      </c>
      <c r="P697" s="37">
        <v>613.87430119999999</v>
      </c>
      <c r="Q697" s="37">
        <v>977.79669369999999</v>
      </c>
      <c r="R697" s="34">
        <v>4</v>
      </c>
      <c r="S697" s="35">
        <v>0.49251670600000003</v>
      </c>
      <c r="T697" s="34">
        <v>50</v>
      </c>
      <c r="U697" s="38">
        <v>3.8047329999999998E-3</v>
      </c>
      <c r="V697" s="39" t="str">
        <f t="shared" si="10"/>
        <v/>
      </c>
    </row>
    <row r="698" spans="1:22" x14ac:dyDescent="0.35">
      <c r="A698" s="33">
        <v>5</v>
      </c>
      <c r="B698" s="34">
        <v>70</v>
      </c>
      <c r="C698" s="34">
        <v>1000</v>
      </c>
      <c r="D698" s="35">
        <v>1</v>
      </c>
      <c r="E698" s="36">
        <v>0</v>
      </c>
      <c r="F698" s="34">
        <v>3</v>
      </c>
      <c r="G698" s="37">
        <v>30202.721979999998</v>
      </c>
      <c r="H698" s="37">
        <v>5000</v>
      </c>
      <c r="I698" s="37">
        <v>5000</v>
      </c>
      <c r="J698" s="34">
        <v>0</v>
      </c>
      <c r="K698" s="35">
        <v>1</v>
      </c>
      <c r="L698" s="34"/>
      <c r="M698" s="37">
        <v>9470.2058359999992</v>
      </c>
      <c r="N698" s="37">
        <v>9313.7679559999997</v>
      </c>
      <c r="O698" s="37">
        <v>4714.5226810000004</v>
      </c>
      <c r="P698" s="37">
        <v>613.87430119999999</v>
      </c>
      <c r="Q698" s="37">
        <v>1090.3512020000001</v>
      </c>
      <c r="R698" s="34">
        <v>5</v>
      </c>
      <c r="S698" s="35">
        <v>0.63465190900000001</v>
      </c>
      <c r="T698" s="34">
        <v>59</v>
      </c>
      <c r="U698" s="38">
        <v>7.1291949999999996E-3</v>
      </c>
      <c r="V698" s="39">
        <f t="shared" si="10"/>
        <v>0.31597423586256584</v>
      </c>
    </row>
    <row r="699" spans="1:22" x14ac:dyDescent="0.35">
      <c r="A699" s="74">
        <v>5</v>
      </c>
      <c r="B699" s="51">
        <v>100</v>
      </c>
      <c r="C699" s="51">
        <v>1000</v>
      </c>
      <c r="D699" s="52">
        <v>0.4</v>
      </c>
      <c r="E699" s="51">
        <v>412.51516789999999</v>
      </c>
      <c r="F699" s="51">
        <v>2</v>
      </c>
      <c r="G699" s="51">
        <v>26737.198489999999</v>
      </c>
      <c r="H699" s="51">
        <v>4950.6804519999996</v>
      </c>
      <c r="I699" s="51">
        <v>2000</v>
      </c>
      <c r="J699" s="51">
        <v>2950.6804520000001</v>
      </c>
      <c r="K699" s="52">
        <v>0.40398487</v>
      </c>
      <c r="L699" s="51">
        <v>7.1529017149999996</v>
      </c>
      <c r="M699" s="51">
        <v>9499.3873609999991</v>
      </c>
      <c r="N699" s="51">
        <v>9499.3873609999991</v>
      </c>
      <c r="O699" s="51">
        <v>1484.8570749999999</v>
      </c>
      <c r="P699" s="51">
        <v>613.87430119999999</v>
      </c>
      <c r="Q699" s="51">
        <v>689.01194239999995</v>
      </c>
      <c r="R699" s="51">
        <v>2</v>
      </c>
      <c r="S699" s="52">
        <v>0.38324500299999997</v>
      </c>
      <c r="T699" s="51">
        <v>123</v>
      </c>
      <c r="U699" s="52">
        <v>9.6631419999999996E-3</v>
      </c>
      <c r="V699" s="79" t="str">
        <f t="shared" si="10"/>
        <v/>
      </c>
    </row>
    <row r="700" spans="1:22" x14ac:dyDescent="0.35">
      <c r="A700" s="74">
        <v>5</v>
      </c>
      <c r="B700" s="51">
        <v>100</v>
      </c>
      <c r="C700" s="51">
        <v>1000</v>
      </c>
      <c r="D700" s="52">
        <v>0.4</v>
      </c>
      <c r="E700" s="51">
        <v>412.51516789999999</v>
      </c>
      <c r="F700" s="51">
        <v>1</v>
      </c>
      <c r="G700" s="51">
        <v>26881.372299999999</v>
      </c>
      <c r="H700" s="51">
        <v>4988.0130049999998</v>
      </c>
      <c r="I700" s="51">
        <v>2000</v>
      </c>
      <c r="J700" s="51">
        <v>2988.0130049999998</v>
      </c>
      <c r="K700" s="52">
        <v>0.40096126399999998</v>
      </c>
      <c r="L700" s="51">
        <v>7.2434015460000003</v>
      </c>
      <c r="M700" s="51">
        <v>9550.9629829999994</v>
      </c>
      <c r="N700" s="51">
        <v>9550.9629829999994</v>
      </c>
      <c r="O700" s="51">
        <v>1489.564443</v>
      </c>
      <c r="P700" s="51">
        <v>613.87430119999999</v>
      </c>
      <c r="Q700" s="51">
        <v>687.99458609999999</v>
      </c>
      <c r="R700" s="51">
        <v>2</v>
      </c>
      <c r="S700" s="52">
        <v>0.38532577899999998</v>
      </c>
      <c r="T700" s="51">
        <v>119</v>
      </c>
      <c r="U700" s="52">
        <v>5.1249959999999997E-3</v>
      </c>
      <c r="V700" s="79" t="str">
        <f t="shared" si="10"/>
        <v/>
      </c>
    </row>
    <row r="701" spans="1:22" x14ac:dyDescent="0.35">
      <c r="A701" s="74">
        <v>5</v>
      </c>
      <c r="B701" s="51">
        <v>100</v>
      </c>
      <c r="C701" s="51">
        <v>1000</v>
      </c>
      <c r="D701" s="52">
        <v>0.4</v>
      </c>
      <c r="E701" s="51">
        <v>412.51516789999999</v>
      </c>
      <c r="F701" s="51">
        <v>3</v>
      </c>
      <c r="G701" s="51">
        <v>37737.788249999998</v>
      </c>
      <c r="H701" s="51">
        <v>7507.9551769999998</v>
      </c>
      <c r="I701" s="51">
        <v>3000</v>
      </c>
      <c r="J701" s="51">
        <v>4507.9551769999998</v>
      </c>
      <c r="K701" s="52">
        <v>0.39957617299999998</v>
      </c>
      <c r="L701" s="51">
        <v>10.92797436</v>
      </c>
      <c r="M701" s="51">
        <v>12555.53959</v>
      </c>
      <c r="N701" s="51">
        <v>12555.53959</v>
      </c>
      <c r="O701" s="51">
        <v>3657.9868740000002</v>
      </c>
      <c r="P701" s="51">
        <v>613.87430119999999</v>
      </c>
      <c r="Q701" s="51">
        <v>846.89272640000002</v>
      </c>
      <c r="R701" s="51">
        <v>3</v>
      </c>
      <c r="S701" s="52">
        <v>0.50654296099999996</v>
      </c>
      <c r="T701" s="51">
        <v>300</v>
      </c>
      <c r="U701" s="52">
        <v>1.4404831E-2</v>
      </c>
      <c r="V701" s="79">
        <f t="shared" si="10"/>
        <v>0.29618063864846256</v>
      </c>
    </row>
    <row r="702" spans="1:22" x14ac:dyDescent="0.35">
      <c r="A702" s="74">
        <v>5</v>
      </c>
      <c r="B702" s="51">
        <v>100</v>
      </c>
      <c r="C702" s="51">
        <v>1000</v>
      </c>
      <c r="D702" s="52">
        <v>0.8</v>
      </c>
      <c r="E702" s="51">
        <v>68.752527979999996</v>
      </c>
      <c r="F702" s="51">
        <v>2</v>
      </c>
      <c r="G702" s="51">
        <v>23133.498780000002</v>
      </c>
      <c r="H702" s="51">
        <v>3779.6058670000002</v>
      </c>
      <c r="I702" s="51">
        <v>3000</v>
      </c>
      <c r="J702" s="51">
        <v>779.60586690000002</v>
      </c>
      <c r="K702" s="52">
        <v>0.79373355499999998</v>
      </c>
      <c r="L702" s="51">
        <v>11.33930475</v>
      </c>
      <c r="M702" s="51">
        <v>8025.8776529999996</v>
      </c>
      <c r="N702" s="51">
        <v>8061.2944120000002</v>
      </c>
      <c r="O702" s="51">
        <v>1813.8498</v>
      </c>
      <c r="P702" s="51">
        <v>613.87430119999999</v>
      </c>
      <c r="Q702" s="51">
        <v>838.99675070000001</v>
      </c>
      <c r="R702" s="51">
        <v>3</v>
      </c>
      <c r="S702" s="52">
        <v>0.32522632000000001</v>
      </c>
      <c r="T702" s="51">
        <v>51</v>
      </c>
      <c r="U702" s="52">
        <v>8.4250160000000004E-3</v>
      </c>
      <c r="V702" s="79" t="str">
        <f t="shared" si="10"/>
        <v/>
      </c>
    </row>
    <row r="703" spans="1:22" x14ac:dyDescent="0.35">
      <c r="A703" s="74">
        <v>5</v>
      </c>
      <c r="B703" s="51">
        <v>100</v>
      </c>
      <c r="C703" s="51">
        <v>1000</v>
      </c>
      <c r="D703" s="52">
        <v>0.6</v>
      </c>
      <c r="E703" s="51">
        <v>183.34007460000001</v>
      </c>
      <c r="F703" s="51">
        <v>2</v>
      </c>
      <c r="G703" s="51">
        <v>24407.351500000001</v>
      </c>
      <c r="H703" s="51">
        <v>5081.4268009999996</v>
      </c>
      <c r="I703" s="51">
        <v>3000</v>
      </c>
      <c r="J703" s="51">
        <v>2081.4268010000001</v>
      </c>
      <c r="K703" s="52">
        <v>0.59038536200000002</v>
      </c>
      <c r="L703" s="51">
        <v>11.352819650000001</v>
      </c>
      <c r="M703" s="51">
        <v>8011.6333569999997</v>
      </c>
      <c r="N703" s="51">
        <v>8047.0006080000003</v>
      </c>
      <c r="O703" s="51">
        <v>1814.092054</v>
      </c>
      <c r="P703" s="51">
        <v>613.87430119999999</v>
      </c>
      <c r="Q703" s="51">
        <v>839.32437709999999</v>
      </c>
      <c r="R703" s="51">
        <v>3</v>
      </c>
      <c r="S703" s="52">
        <v>0.32464964899999998</v>
      </c>
      <c r="T703" s="51">
        <v>78</v>
      </c>
      <c r="U703" s="52">
        <v>6.7347170000000003E-3</v>
      </c>
      <c r="V703" s="79" t="str">
        <f t="shared" si="10"/>
        <v/>
      </c>
    </row>
    <row r="704" spans="1:22" x14ac:dyDescent="0.35">
      <c r="A704" s="74">
        <v>5</v>
      </c>
      <c r="B704" s="51">
        <v>100</v>
      </c>
      <c r="C704" s="51">
        <v>1000</v>
      </c>
      <c r="D704" s="52">
        <v>0.6</v>
      </c>
      <c r="E704" s="51">
        <v>183.34007460000001</v>
      </c>
      <c r="F704" s="51">
        <v>1</v>
      </c>
      <c r="G704" s="51">
        <v>24681.967649999999</v>
      </c>
      <c r="H704" s="51">
        <v>5302.1062929999998</v>
      </c>
      <c r="I704" s="51">
        <v>3000</v>
      </c>
      <c r="J704" s="51">
        <v>2302.1062929999998</v>
      </c>
      <c r="K704" s="52">
        <v>0.56581287400000002</v>
      </c>
      <c r="L704" s="51">
        <v>12.55648171</v>
      </c>
      <c r="M704" s="51">
        <v>8033.7807489999996</v>
      </c>
      <c r="N704" s="51">
        <v>8075.3095000000003</v>
      </c>
      <c r="O704" s="51">
        <v>1818.5237299999999</v>
      </c>
      <c r="P704" s="51">
        <v>613.87430119999999</v>
      </c>
      <c r="Q704" s="51">
        <v>838.37308199999995</v>
      </c>
      <c r="R704" s="51">
        <v>3</v>
      </c>
      <c r="S704" s="52">
        <v>0.32579174799999999</v>
      </c>
      <c r="T704" s="51">
        <v>186</v>
      </c>
      <c r="U704" s="52">
        <v>9.9391670000000005E-3</v>
      </c>
      <c r="V704" s="79" t="str">
        <f t="shared" si="10"/>
        <v/>
      </c>
    </row>
    <row r="705" spans="1:22" x14ac:dyDescent="0.35">
      <c r="A705" s="74">
        <v>5</v>
      </c>
      <c r="B705" s="51">
        <v>100</v>
      </c>
      <c r="C705" s="51">
        <v>1000</v>
      </c>
      <c r="D705" s="52">
        <v>0.8</v>
      </c>
      <c r="E705" s="51">
        <v>68.752527979999996</v>
      </c>
      <c r="F705" s="51">
        <v>1</v>
      </c>
      <c r="G705" s="51">
        <v>23025.199069999999</v>
      </c>
      <c r="H705" s="51">
        <v>5050.100418</v>
      </c>
      <c r="I705" s="51">
        <v>4000</v>
      </c>
      <c r="J705" s="51">
        <v>1050.100418</v>
      </c>
      <c r="K705" s="52">
        <v>0.792063458</v>
      </c>
      <c r="L705" s="51">
        <v>15.273626269999999</v>
      </c>
      <c r="M705" s="51">
        <v>7102.9932239999998</v>
      </c>
      <c r="N705" s="51">
        <v>7167.7374</v>
      </c>
      <c r="O705" s="51">
        <v>2115.2628209999998</v>
      </c>
      <c r="P705" s="51">
        <v>613.87430119999999</v>
      </c>
      <c r="Q705" s="51">
        <v>975.23090230000003</v>
      </c>
      <c r="R705" s="51">
        <v>4</v>
      </c>
      <c r="S705" s="52">
        <v>0.28917649499999998</v>
      </c>
      <c r="T705" s="51">
        <v>42</v>
      </c>
      <c r="U705" s="52">
        <v>4.0693099999999996E-3</v>
      </c>
      <c r="V705" s="79" t="str">
        <f t="shared" si="10"/>
        <v/>
      </c>
    </row>
    <row r="706" spans="1:22" x14ac:dyDescent="0.35">
      <c r="A706" s="74">
        <v>5</v>
      </c>
      <c r="B706" s="51">
        <v>100</v>
      </c>
      <c r="C706" s="51">
        <v>1000</v>
      </c>
      <c r="D706" s="52">
        <v>0.6</v>
      </c>
      <c r="E706" s="51">
        <v>183.34007460000001</v>
      </c>
      <c r="F706" s="51">
        <v>3</v>
      </c>
      <c r="G706" s="51">
        <v>34153.030509999997</v>
      </c>
      <c r="H706" s="51">
        <v>7765.4956039999997</v>
      </c>
      <c r="I706" s="51">
        <v>4000</v>
      </c>
      <c r="J706" s="51">
        <v>3765.4956040000002</v>
      </c>
      <c r="K706" s="52">
        <v>0.51509912599999996</v>
      </c>
      <c r="L706" s="51">
        <v>20.538311719999999</v>
      </c>
      <c r="M706" s="51">
        <v>10271.512629999999</v>
      </c>
      <c r="N706" s="51">
        <v>10351.450140000001</v>
      </c>
      <c r="O706" s="51">
        <v>4183.0309360000001</v>
      </c>
      <c r="P706" s="51">
        <v>613.87430119999999</v>
      </c>
      <c r="Q706" s="51">
        <v>967.66688959999999</v>
      </c>
      <c r="R706" s="51">
        <v>4</v>
      </c>
      <c r="S706" s="52">
        <v>0.417620777</v>
      </c>
      <c r="T706" s="51">
        <v>130</v>
      </c>
      <c r="U706" s="52">
        <v>7.790267E-3</v>
      </c>
      <c r="V706" s="79">
        <f t="shared" si="10"/>
        <v>0.30426758607834553</v>
      </c>
    </row>
    <row r="707" spans="1:22" x14ac:dyDescent="0.35">
      <c r="A707" s="74">
        <v>5</v>
      </c>
      <c r="B707" s="51">
        <v>100</v>
      </c>
      <c r="C707" s="51">
        <v>1000</v>
      </c>
      <c r="D707" s="52">
        <v>0.8</v>
      </c>
      <c r="E707" s="51">
        <v>68.752527979999996</v>
      </c>
      <c r="F707" s="51">
        <v>3</v>
      </c>
      <c r="G707" s="51">
        <v>31733.03573</v>
      </c>
      <c r="H707" s="51">
        <v>5430.7329259999997</v>
      </c>
      <c r="I707" s="51">
        <v>4000</v>
      </c>
      <c r="J707" s="51">
        <v>1430.7329259999999</v>
      </c>
      <c r="K707" s="52">
        <v>0.73654883299999996</v>
      </c>
      <c r="L707" s="51">
        <v>20.80989555</v>
      </c>
      <c r="M707" s="51">
        <v>10212.97128</v>
      </c>
      <c r="N707" s="51">
        <v>10295.572749999999</v>
      </c>
      <c r="O707" s="51">
        <v>4205.8857429999998</v>
      </c>
      <c r="P707" s="51">
        <v>613.87430119999999</v>
      </c>
      <c r="Q707" s="51">
        <v>973.99873409999998</v>
      </c>
      <c r="R707" s="51">
        <v>4</v>
      </c>
      <c r="S707" s="52">
        <v>0.41536645</v>
      </c>
      <c r="T707" s="51">
        <v>127</v>
      </c>
      <c r="U707" s="52">
        <v>6.816491E-3</v>
      </c>
      <c r="V707" s="79">
        <f t="shared" ref="V707:V770" si="11">IF($F707&lt;&gt;3,"",(
SUMIFS($G:$G,$A:$A,$A707,$B:$B,$B707,$C:$C,$C707,$D:$D,$D707,$E:$E,$E707,$F:$F,1)
+
SUMIFS($G:$G,$A:$A,$A707,$B:$B,$B707,$C:$C,$C707,$D:$D,$D707,$E:$E,$E707,$F:$F,2)
-
$G707
)
/
(
SUMIFS($G:$G,$A:$A,$A707,$B:$B,$B707,$C:$C,$C707,$D:$D,$D707,$E:$E,$E707,$F:$F,1)
+
SUMIFS($G:$G,$A:$A,$A707,$B:$B,$B707,$C:$C,$C707,$D:$D,$D707,$E:$E,$E707,$F:$F,2)
))</f>
        <v>0.31252316013936249</v>
      </c>
    </row>
    <row r="708" spans="1:22" x14ac:dyDescent="0.35">
      <c r="A708" s="33">
        <v>5</v>
      </c>
      <c r="B708" s="34">
        <v>100</v>
      </c>
      <c r="C708" s="34">
        <v>1000</v>
      </c>
      <c r="D708" s="35">
        <v>1</v>
      </c>
      <c r="E708" s="36">
        <v>0</v>
      </c>
      <c r="F708" s="34">
        <v>1</v>
      </c>
      <c r="G708" s="37">
        <v>22082.373540000001</v>
      </c>
      <c r="H708" s="37">
        <v>4000</v>
      </c>
      <c r="I708" s="37">
        <v>4000</v>
      </c>
      <c r="J708" s="34">
        <v>0</v>
      </c>
      <c r="K708" s="35">
        <v>1</v>
      </c>
      <c r="L708" s="34"/>
      <c r="M708" s="37">
        <v>7178.3043889999999</v>
      </c>
      <c r="N708" s="37">
        <v>7240.3754490000001</v>
      </c>
      <c r="O708" s="37">
        <v>2087.531763</v>
      </c>
      <c r="P708" s="37">
        <v>613.87430119999999</v>
      </c>
      <c r="Q708" s="37">
        <v>962.2876407</v>
      </c>
      <c r="R708" s="34">
        <v>4</v>
      </c>
      <c r="S708" s="35">
        <v>0.29210701700000002</v>
      </c>
      <c r="T708" s="34">
        <v>46</v>
      </c>
      <c r="U708" s="38">
        <v>9.8466349999999994E-3</v>
      </c>
      <c r="V708" s="39" t="str">
        <f t="shared" si="11"/>
        <v/>
      </c>
    </row>
    <row r="709" spans="1:22" x14ac:dyDescent="0.35">
      <c r="A709" s="33">
        <v>5</v>
      </c>
      <c r="B709" s="34">
        <v>100</v>
      </c>
      <c r="C709" s="34">
        <v>1000</v>
      </c>
      <c r="D709" s="35">
        <v>1</v>
      </c>
      <c r="E709" s="36">
        <v>0</v>
      </c>
      <c r="F709" s="34">
        <v>2</v>
      </c>
      <c r="G709" s="37">
        <v>22106.612580000001</v>
      </c>
      <c r="H709" s="37">
        <v>4000</v>
      </c>
      <c r="I709" s="37">
        <v>4000</v>
      </c>
      <c r="J709" s="34">
        <v>0</v>
      </c>
      <c r="K709" s="35">
        <v>1</v>
      </c>
      <c r="L709" s="34"/>
      <c r="M709" s="37">
        <v>7177.5092180000001</v>
      </c>
      <c r="N709" s="37">
        <v>7234.1344170000002</v>
      </c>
      <c r="O709" s="37">
        <v>2103.463397</v>
      </c>
      <c r="P709" s="37">
        <v>613.87430119999999</v>
      </c>
      <c r="Q709" s="37">
        <v>977.63124189999996</v>
      </c>
      <c r="R709" s="34">
        <v>4</v>
      </c>
      <c r="S709" s="35">
        <v>0.29185522800000002</v>
      </c>
      <c r="T709" s="34">
        <v>38</v>
      </c>
      <c r="U709" s="38">
        <v>6.038542E-3</v>
      </c>
      <c r="V709" s="39" t="str">
        <f t="shared" si="11"/>
        <v/>
      </c>
    </row>
    <row r="710" spans="1:22" x14ac:dyDescent="0.35">
      <c r="A710" s="33">
        <v>5</v>
      </c>
      <c r="B710" s="34">
        <v>100</v>
      </c>
      <c r="C710" s="34">
        <v>1000</v>
      </c>
      <c r="D710" s="35">
        <v>1</v>
      </c>
      <c r="E710" s="36">
        <v>0</v>
      </c>
      <c r="F710" s="34">
        <v>3</v>
      </c>
      <c r="G710" s="37">
        <v>30214.091390000001</v>
      </c>
      <c r="H710" s="37">
        <v>5000</v>
      </c>
      <c r="I710" s="37">
        <v>5000</v>
      </c>
      <c r="J710" s="34">
        <v>0</v>
      </c>
      <c r="K710" s="35">
        <v>1</v>
      </c>
      <c r="L710" s="34"/>
      <c r="M710" s="37">
        <v>9366.5637310000002</v>
      </c>
      <c r="N710" s="37">
        <v>9463.5382460000001</v>
      </c>
      <c r="O710" s="37">
        <v>4688.2247239999997</v>
      </c>
      <c r="P710" s="37">
        <v>613.87430119999999</v>
      </c>
      <c r="Q710" s="37">
        <v>1081.8903889999999</v>
      </c>
      <c r="R710" s="34">
        <v>5</v>
      </c>
      <c r="S710" s="35">
        <v>0.38179869900000002</v>
      </c>
      <c r="T710" s="34">
        <v>35</v>
      </c>
      <c r="U710" s="38">
        <v>7.5917670000000001E-3</v>
      </c>
      <c r="V710" s="39">
        <f t="shared" si="11"/>
        <v>0.31625289369730397</v>
      </c>
    </row>
    <row r="711" spans="1:22" x14ac:dyDescent="0.35">
      <c r="A711" s="74">
        <v>5</v>
      </c>
      <c r="B711" s="51">
        <v>10</v>
      </c>
      <c r="C711" s="51">
        <v>2000</v>
      </c>
      <c r="D711" s="52">
        <v>0.4</v>
      </c>
      <c r="E711" s="51">
        <v>635.35233849999997</v>
      </c>
      <c r="F711" s="51">
        <v>1</v>
      </c>
      <c r="G711" s="51">
        <v>34341.656089999997</v>
      </c>
      <c r="H711" s="51">
        <v>10359.406800000001</v>
      </c>
      <c r="I711" s="51">
        <v>4000</v>
      </c>
      <c r="J711" s="51">
        <v>6359.4067960000002</v>
      </c>
      <c r="K711" s="52">
        <v>0.38612249500000001</v>
      </c>
      <c r="L711" s="51">
        <v>10.009260080000001</v>
      </c>
      <c r="M711" s="51">
        <v>14452.428599999999</v>
      </c>
      <c r="N711" s="51">
        <v>6734.9991550000004</v>
      </c>
      <c r="O711" s="51">
        <v>1492.2957200000001</v>
      </c>
      <c r="P711" s="51">
        <v>613.87430119999999</v>
      </c>
      <c r="Q711" s="51">
        <v>688.65151060000005</v>
      </c>
      <c r="R711" s="51">
        <v>2</v>
      </c>
      <c r="S711" s="52">
        <v>0.97112967800000005</v>
      </c>
      <c r="T711" s="51">
        <v>97</v>
      </c>
      <c r="U711" s="52">
        <v>2.2848569999999999E-3</v>
      </c>
      <c r="V711" s="79" t="str">
        <f t="shared" si="11"/>
        <v/>
      </c>
    </row>
    <row r="712" spans="1:22" x14ac:dyDescent="0.35">
      <c r="A712" s="74">
        <v>5</v>
      </c>
      <c r="B712" s="51">
        <v>10</v>
      </c>
      <c r="C712" s="51">
        <v>2000</v>
      </c>
      <c r="D712" s="52">
        <v>0.4</v>
      </c>
      <c r="E712" s="51">
        <v>635.35233849999997</v>
      </c>
      <c r="F712" s="51">
        <v>2</v>
      </c>
      <c r="G712" s="51">
        <v>33871.429490000002</v>
      </c>
      <c r="H712" s="51">
        <v>10431.748380000001</v>
      </c>
      <c r="I712" s="51">
        <v>4000</v>
      </c>
      <c r="J712" s="51">
        <v>6431.7483759999996</v>
      </c>
      <c r="K712" s="52">
        <v>0.38344483200000001</v>
      </c>
      <c r="L712" s="51">
        <v>10.123120650000001</v>
      </c>
      <c r="M712" s="51">
        <v>13997.00597</v>
      </c>
      <c r="N712" s="51">
        <v>6658.3897989999996</v>
      </c>
      <c r="O712" s="51">
        <v>1482.1414159999999</v>
      </c>
      <c r="P712" s="51">
        <v>613.87430119999999</v>
      </c>
      <c r="Q712" s="51">
        <v>688.26962709999998</v>
      </c>
      <c r="R712" s="51">
        <v>2</v>
      </c>
      <c r="S712" s="52">
        <v>0.96008325999999999</v>
      </c>
      <c r="T712" s="51">
        <v>50</v>
      </c>
      <c r="U712" s="52">
        <v>4.7108530000000001E-3</v>
      </c>
      <c r="V712" s="79" t="str">
        <f t="shared" si="11"/>
        <v/>
      </c>
    </row>
    <row r="713" spans="1:22" x14ac:dyDescent="0.35">
      <c r="A713" s="74">
        <v>5</v>
      </c>
      <c r="B713" s="51">
        <v>10</v>
      </c>
      <c r="C713" s="51">
        <v>2000</v>
      </c>
      <c r="D713" s="52">
        <v>0.6</v>
      </c>
      <c r="E713" s="51">
        <v>282.37881709999999</v>
      </c>
      <c r="F713" s="51">
        <v>2</v>
      </c>
      <c r="G713" s="51">
        <v>30014.369760000001</v>
      </c>
      <c r="H713" s="51">
        <v>7486.2693170000002</v>
      </c>
      <c r="I713" s="51">
        <v>4000</v>
      </c>
      <c r="J713" s="51">
        <v>3486.2693169999998</v>
      </c>
      <c r="K713" s="52">
        <v>0.53431152800000004</v>
      </c>
      <c r="L713" s="51">
        <v>12.34607239</v>
      </c>
      <c r="M713" s="51">
        <v>13293.60325</v>
      </c>
      <c r="N713" s="51">
        <v>6452.5381829999997</v>
      </c>
      <c r="O713" s="51">
        <v>1480.95263</v>
      </c>
      <c r="P713" s="51">
        <v>613.87430119999999</v>
      </c>
      <c r="Q713" s="51">
        <v>687.13207090000003</v>
      </c>
      <c r="R713" s="51">
        <v>2</v>
      </c>
      <c r="S713" s="52">
        <v>0.93040120500000001</v>
      </c>
      <c r="T713" s="51">
        <v>31</v>
      </c>
      <c r="U713" s="52">
        <v>7.2117789999999998E-3</v>
      </c>
      <c r="V713" s="79" t="str">
        <f t="shared" si="11"/>
        <v/>
      </c>
    </row>
    <row r="714" spans="1:22" x14ac:dyDescent="0.35">
      <c r="A714" s="74">
        <v>5</v>
      </c>
      <c r="B714" s="51">
        <v>10</v>
      </c>
      <c r="C714" s="51">
        <v>2000</v>
      </c>
      <c r="D714" s="52">
        <v>0.8</v>
      </c>
      <c r="E714" s="51">
        <v>105.8920564</v>
      </c>
      <c r="F714" s="51">
        <v>2</v>
      </c>
      <c r="G714" s="51">
        <v>27699.788329999999</v>
      </c>
      <c r="H714" s="51">
        <v>7451.4157070000001</v>
      </c>
      <c r="I714" s="51">
        <v>6000</v>
      </c>
      <c r="J714" s="51">
        <v>1451.4157070000001</v>
      </c>
      <c r="K714" s="52">
        <v>0.80521611400000004</v>
      </c>
      <c r="L714" s="51">
        <v>13.70655889</v>
      </c>
      <c r="M714" s="51">
        <v>10634.757019999999</v>
      </c>
      <c r="N714" s="51">
        <v>6331.1676559999996</v>
      </c>
      <c r="O714" s="51">
        <v>1822.3591630000001</v>
      </c>
      <c r="P714" s="51">
        <v>613.87430119999999</v>
      </c>
      <c r="Q714" s="51">
        <v>846.21448190000001</v>
      </c>
      <c r="R714" s="51">
        <v>3</v>
      </c>
      <c r="S714" s="52">
        <v>0.912900606</v>
      </c>
      <c r="T714" s="51">
        <v>28</v>
      </c>
      <c r="U714" s="52">
        <v>9.3184730000000007E-3</v>
      </c>
      <c r="V714" s="79" t="str">
        <f t="shared" si="11"/>
        <v/>
      </c>
    </row>
    <row r="715" spans="1:22" x14ac:dyDescent="0.35">
      <c r="A715" s="74">
        <v>5</v>
      </c>
      <c r="B715" s="51">
        <v>10</v>
      </c>
      <c r="C715" s="51">
        <v>2000</v>
      </c>
      <c r="D715" s="52">
        <v>0.8</v>
      </c>
      <c r="E715" s="51">
        <v>105.8920564</v>
      </c>
      <c r="F715" s="51">
        <v>1</v>
      </c>
      <c r="G715" s="51">
        <v>27938.878079999999</v>
      </c>
      <c r="H715" s="51">
        <v>7500.0229019999997</v>
      </c>
      <c r="I715" s="51">
        <v>6000</v>
      </c>
      <c r="J715" s="51">
        <v>1500.0229019999999</v>
      </c>
      <c r="K715" s="52">
        <v>0.79999755699999997</v>
      </c>
      <c r="L715" s="51">
        <v>14.16558478</v>
      </c>
      <c r="M715" s="51">
        <v>10787.08224</v>
      </c>
      <c r="N715" s="51">
        <v>6350.1452730000001</v>
      </c>
      <c r="O715" s="51">
        <v>1840.127172</v>
      </c>
      <c r="P715" s="51">
        <v>613.87430119999999</v>
      </c>
      <c r="Q715" s="51">
        <v>847.62619359999997</v>
      </c>
      <c r="R715" s="51">
        <v>3</v>
      </c>
      <c r="S715" s="52">
        <v>0.915637017</v>
      </c>
      <c r="T715" s="51">
        <v>32</v>
      </c>
      <c r="U715" s="52">
        <v>2.0778329999999999E-3</v>
      </c>
      <c r="V715" s="79" t="str">
        <f t="shared" si="11"/>
        <v/>
      </c>
    </row>
    <row r="716" spans="1:22" x14ac:dyDescent="0.35">
      <c r="A716" s="74">
        <v>5</v>
      </c>
      <c r="B716" s="51">
        <v>10</v>
      </c>
      <c r="C716" s="51">
        <v>2000</v>
      </c>
      <c r="D716" s="52">
        <v>0.6</v>
      </c>
      <c r="E716" s="51">
        <v>282.37881709999999</v>
      </c>
      <c r="F716" s="51">
        <v>1</v>
      </c>
      <c r="G716" s="51">
        <v>30576.90006</v>
      </c>
      <c r="H716" s="51">
        <v>10091.415730000001</v>
      </c>
      <c r="I716" s="51">
        <v>6000</v>
      </c>
      <c r="J716" s="51">
        <v>4091.4157279999999</v>
      </c>
      <c r="K716" s="52">
        <v>0.59456474299999995</v>
      </c>
      <c r="L716" s="51">
        <v>14.48910287</v>
      </c>
      <c r="M716" s="51">
        <v>10852.71423</v>
      </c>
      <c r="N716" s="51">
        <v>6340.0163940000002</v>
      </c>
      <c r="O716" s="51">
        <v>1834.3298970000001</v>
      </c>
      <c r="P716" s="51">
        <v>613.87430119999999</v>
      </c>
      <c r="Q716" s="51">
        <v>844.54951140000003</v>
      </c>
      <c r="R716" s="51">
        <v>3</v>
      </c>
      <c r="S716" s="52">
        <v>0.91417651899999997</v>
      </c>
      <c r="T716" s="51">
        <v>39</v>
      </c>
      <c r="U716" s="52">
        <v>8.9211069999999993E-3</v>
      </c>
      <c r="V716" s="79" t="str">
        <f t="shared" si="11"/>
        <v/>
      </c>
    </row>
    <row r="717" spans="1:22" x14ac:dyDescent="0.35">
      <c r="A717" s="74">
        <v>5</v>
      </c>
      <c r="B717" s="51">
        <v>10</v>
      </c>
      <c r="C717" s="51">
        <v>2000</v>
      </c>
      <c r="D717" s="52">
        <v>0.4</v>
      </c>
      <c r="E717" s="51">
        <v>635.35233849999997</v>
      </c>
      <c r="F717" s="51">
        <v>3</v>
      </c>
      <c r="G717" s="51">
        <v>53222.947010000004</v>
      </c>
      <c r="H717" s="51">
        <v>20380.748210000002</v>
      </c>
      <c r="I717" s="51">
        <v>8000</v>
      </c>
      <c r="J717" s="51">
        <v>12380.74821</v>
      </c>
      <c r="K717" s="52">
        <v>0.392527297</v>
      </c>
      <c r="L717" s="51">
        <v>19.486428960000001</v>
      </c>
      <c r="M717" s="51">
        <v>20177.272919999999</v>
      </c>
      <c r="N717" s="51">
        <v>6896.4303239999999</v>
      </c>
      <c r="O717" s="51">
        <v>4186.4696130000002</v>
      </c>
      <c r="P717" s="51">
        <v>613.87430119999999</v>
      </c>
      <c r="Q717" s="51">
        <v>968.15164059999995</v>
      </c>
      <c r="R717" s="51">
        <v>4</v>
      </c>
      <c r="S717" s="52">
        <v>0.99440668200000004</v>
      </c>
      <c r="T717" s="51">
        <v>76</v>
      </c>
      <c r="U717" s="52">
        <v>5.53558E-3</v>
      </c>
      <c r="V717" s="79">
        <f t="shared" si="11"/>
        <v>0.21975458876463855</v>
      </c>
    </row>
    <row r="718" spans="1:22" x14ac:dyDescent="0.35">
      <c r="A718" s="74">
        <v>5</v>
      </c>
      <c r="B718" s="51">
        <v>10</v>
      </c>
      <c r="C718" s="51">
        <v>2000</v>
      </c>
      <c r="D718" s="52">
        <v>0.6</v>
      </c>
      <c r="E718" s="51">
        <v>282.37881709999999</v>
      </c>
      <c r="F718" s="51">
        <v>3</v>
      </c>
      <c r="G718" s="51">
        <v>44964.807390000002</v>
      </c>
      <c r="H718" s="51">
        <v>15482.82178</v>
      </c>
      <c r="I718" s="51">
        <v>8000</v>
      </c>
      <c r="J718" s="51">
        <v>7482.8217770000001</v>
      </c>
      <c r="K718" s="52">
        <v>0.516701678</v>
      </c>
      <c r="L718" s="51">
        <v>26.49923197</v>
      </c>
      <c r="M718" s="51">
        <v>17126.09547</v>
      </c>
      <c r="N718" s="51">
        <v>6538.3178619999999</v>
      </c>
      <c r="O718" s="51">
        <v>4225.9002300000002</v>
      </c>
      <c r="P718" s="51">
        <v>613.87430119999999</v>
      </c>
      <c r="Q718" s="51">
        <v>977.79774750000001</v>
      </c>
      <c r="R718" s="51">
        <v>4</v>
      </c>
      <c r="S718" s="52">
        <v>0.94276990599999999</v>
      </c>
      <c r="T718" s="51">
        <v>40</v>
      </c>
      <c r="U718" s="52">
        <v>5.8619800000000001E-4</v>
      </c>
      <c r="V718" s="79">
        <f t="shared" si="11"/>
        <v>0.25789956996151298</v>
      </c>
    </row>
    <row r="719" spans="1:22" x14ac:dyDescent="0.35">
      <c r="A719" s="74">
        <v>5</v>
      </c>
      <c r="B719" s="51">
        <v>10</v>
      </c>
      <c r="C719" s="51">
        <v>2000</v>
      </c>
      <c r="D719" s="52">
        <v>0.8</v>
      </c>
      <c r="E719" s="51">
        <v>105.8920564</v>
      </c>
      <c r="F719" s="51">
        <v>3</v>
      </c>
      <c r="G719" s="51">
        <v>40466.646350000003</v>
      </c>
      <c r="H719" s="51">
        <v>10817.57533</v>
      </c>
      <c r="I719" s="51">
        <v>8000</v>
      </c>
      <c r="J719" s="51">
        <v>2817.5753260000001</v>
      </c>
      <c r="K719" s="52">
        <v>0.73953725800000003</v>
      </c>
      <c r="L719" s="51">
        <v>26.607995169999999</v>
      </c>
      <c r="M719" s="51">
        <v>17373.059689999998</v>
      </c>
      <c r="N719" s="51">
        <v>6474.8423339999999</v>
      </c>
      <c r="O719" s="51">
        <v>4212.2566539999998</v>
      </c>
      <c r="P719" s="51">
        <v>613.87430119999999</v>
      </c>
      <c r="Q719" s="51">
        <v>975.03804879999996</v>
      </c>
      <c r="R719" s="51">
        <v>4</v>
      </c>
      <c r="S719" s="52">
        <v>0.93361727400000005</v>
      </c>
      <c r="T719" s="51">
        <v>16</v>
      </c>
      <c r="U719" s="52">
        <v>8.2298189999999993E-3</v>
      </c>
      <c r="V719" s="79">
        <f t="shared" si="11"/>
        <v>0.27268842046280806</v>
      </c>
    </row>
    <row r="720" spans="1:22" x14ac:dyDescent="0.35">
      <c r="A720" s="33">
        <v>5</v>
      </c>
      <c r="B720" s="34">
        <v>10</v>
      </c>
      <c r="C720" s="34">
        <v>2000</v>
      </c>
      <c r="D720" s="35">
        <v>1</v>
      </c>
      <c r="E720" s="36">
        <v>0</v>
      </c>
      <c r="F720" s="34">
        <v>1</v>
      </c>
      <c r="G720" s="37">
        <v>26378.646349999999</v>
      </c>
      <c r="H720" s="37">
        <v>6000</v>
      </c>
      <c r="I720" s="37">
        <v>6000</v>
      </c>
      <c r="J720" s="34">
        <v>0</v>
      </c>
      <c r="K720" s="35">
        <v>1</v>
      </c>
      <c r="L720" s="34"/>
      <c r="M720" s="37">
        <v>10771.39416</v>
      </c>
      <c r="N720" s="37">
        <v>6314.2235819999996</v>
      </c>
      <c r="O720" s="37">
        <v>1835.074805</v>
      </c>
      <c r="P720" s="37">
        <v>613.87430119999999</v>
      </c>
      <c r="Q720" s="37">
        <v>844.07949989999997</v>
      </c>
      <c r="R720" s="34">
        <v>3</v>
      </c>
      <c r="S720" s="35">
        <v>0.91045741400000002</v>
      </c>
      <c r="T720" s="34">
        <v>25</v>
      </c>
      <c r="U720" s="38">
        <v>9.9770640000000008E-3</v>
      </c>
      <c r="V720" s="39" t="str">
        <f t="shared" si="11"/>
        <v/>
      </c>
    </row>
    <row r="721" spans="1:22" x14ac:dyDescent="0.35">
      <c r="A721" s="33">
        <v>5</v>
      </c>
      <c r="B721" s="34">
        <v>10</v>
      </c>
      <c r="C721" s="34">
        <v>2000</v>
      </c>
      <c r="D721" s="35">
        <v>1</v>
      </c>
      <c r="E721" s="36">
        <v>0</v>
      </c>
      <c r="F721" s="34">
        <v>2</v>
      </c>
      <c r="G721" s="37">
        <v>26271.892059999998</v>
      </c>
      <c r="H721" s="37">
        <v>6000</v>
      </c>
      <c r="I721" s="37">
        <v>6000</v>
      </c>
      <c r="J721" s="34">
        <v>0</v>
      </c>
      <c r="K721" s="35">
        <v>1</v>
      </c>
      <c r="L721" s="34"/>
      <c r="M721" s="37">
        <v>10816.412319999999</v>
      </c>
      <c r="N721" s="37">
        <v>6203.5238220000001</v>
      </c>
      <c r="O721" s="37">
        <v>1804.5706990000001</v>
      </c>
      <c r="P721" s="37">
        <v>613.87430119999999</v>
      </c>
      <c r="Q721" s="37">
        <v>833.51091559999998</v>
      </c>
      <c r="R721" s="34">
        <v>3</v>
      </c>
      <c r="S721" s="35">
        <v>0.894495449</v>
      </c>
      <c r="T721" s="34">
        <v>42</v>
      </c>
      <c r="U721" s="38">
        <v>9.9804400000000001E-3</v>
      </c>
      <c r="V721" s="39" t="str">
        <f t="shared" si="11"/>
        <v/>
      </c>
    </row>
    <row r="722" spans="1:22" x14ac:dyDescent="0.35">
      <c r="A722" s="33">
        <v>5</v>
      </c>
      <c r="B722" s="34">
        <v>10</v>
      </c>
      <c r="C722" s="34">
        <v>2000</v>
      </c>
      <c r="D722" s="35">
        <v>1</v>
      </c>
      <c r="E722" s="36">
        <v>0</v>
      </c>
      <c r="F722" s="34">
        <v>3</v>
      </c>
      <c r="G722" s="37">
        <v>37503.770989999997</v>
      </c>
      <c r="H722" s="37">
        <v>8000</v>
      </c>
      <c r="I722" s="37">
        <v>8000</v>
      </c>
      <c r="J722" s="34">
        <v>0</v>
      </c>
      <c r="K722" s="35">
        <v>1</v>
      </c>
      <c r="L722" s="34"/>
      <c r="M722" s="37">
        <v>17149.26957</v>
      </c>
      <c r="N722" s="37">
        <v>6538.3178619999999</v>
      </c>
      <c r="O722" s="37">
        <v>4224.6778999999997</v>
      </c>
      <c r="P722" s="37">
        <v>613.87430119999999</v>
      </c>
      <c r="Q722" s="37">
        <v>977.63135929999999</v>
      </c>
      <c r="R722" s="34">
        <v>4</v>
      </c>
      <c r="S722" s="35">
        <v>0.94276990599999999</v>
      </c>
      <c r="T722" s="34">
        <v>23</v>
      </c>
      <c r="U722" s="38">
        <v>3.455825E-3</v>
      </c>
      <c r="V722" s="39">
        <f t="shared" si="11"/>
        <v>0.28768494829149077</v>
      </c>
    </row>
    <row r="723" spans="1:22" x14ac:dyDescent="0.35">
      <c r="A723" s="74">
        <v>5</v>
      </c>
      <c r="B723" s="51">
        <v>40</v>
      </c>
      <c r="C723" s="51">
        <v>2000</v>
      </c>
      <c r="D723" s="52">
        <v>0.4</v>
      </c>
      <c r="E723" s="51">
        <v>575.53143680000005</v>
      </c>
      <c r="F723" s="51">
        <v>2</v>
      </c>
      <c r="G723" s="51">
        <v>30282.323250000001</v>
      </c>
      <c r="H723" s="51">
        <v>6519.4125249999997</v>
      </c>
      <c r="I723" s="51">
        <v>2000</v>
      </c>
      <c r="J723" s="51">
        <v>4519.4125249999997</v>
      </c>
      <c r="K723" s="52">
        <v>0.30677610799999999</v>
      </c>
      <c r="L723" s="51">
        <v>7.8525902070000004</v>
      </c>
      <c r="M723" s="51">
        <v>12135.59468</v>
      </c>
      <c r="N723" s="51">
        <v>9469.8051219999998</v>
      </c>
      <c r="O723" s="51">
        <v>1053.2930490000001</v>
      </c>
      <c r="P723" s="51">
        <v>613.87430119999999</v>
      </c>
      <c r="Q723" s="51">
        <v>490.34357299999999</v>
      </c>
      <c r="R723" s="51">
        <v>1</v>
      </c>
      <c r="S723" s="52">
        <v>0.86507447599999998</v>
      </c>
      <c r="T723" s="51">
        <v>77</v>
      </c>
      <c r="U723" s="52">
        <v>6.9092229999999999E-3</v>
      </c>
      <c r="V723" s="79" t="str">
        <f t="shared" si="11"/>
        <v/>
      </c>
    </row>
    <row r="724" spans="1:22" x14ac:dyDescent="0.35">
      <c r="A724" s="74">
        <v>5</v>
      </c>
      <c r="B724" s="51">
        <v>40</v>
      </c>
      <c r="C724" s="51">
        <v>2000</v>
      </c>
      <c r="D724" s="52">
        <v>0.4</v>
      </c>
      <c r="E724" s="51">
        <v>575.53143680000005</v>
      </c>
      <c r="F724" s="51">
        <v>1</v>
      </c>
      <c r="G724" s="51">
        <v>30529.374749999999</v>
      </c>
      <c r="H724" s="51">
        <v>6667.1756859999996</v>
      </c>
      <c r="I724" s="51">
        <v>2000.000998</v>
      </c>
      <c r="J724" s="51">
        <v>4667.1746880000001</v>
      </c>
      <c r="K724" s="52">
        <v>0.29997724599999998</v>
      </c>
      <c r="L724" s="51">
        <v>8.1093305939999993</v>
      </c>
      <c r="M724" s="51">
        <v>12290.42388</v>
      </c>
      <c r="N724" s="51">
        <v>9404.6855300000007</v>
      </c>
      <c r="O724" s="51">
        <v>1062.8971859999999</v>
      </c>
      <c r="P724" s="51">
        <v>613.87430119999999</v>
      </c>
      <c r="Q724" s="51">
        <v>490.31816780000003</v>
      </c>
      <c r="R724" s="51">
        <v>1</v>
      </c>
      <c r="S724" s="52">
        <v>0.85912576100000004</v>
      </c>
      <c r="T724" s="51">
        <v>58</v>
      </c>
      <c r="U724" s="52">
        <v>6.4300520000000003E-3</v>
      </c>
      <c r="V724" s="79" t="str">
        <f t="shared" si="11"/>
        <v/>
      </c>
    </row>
    <row r="725" spans="1:22" x14ac:dyDescent="0.35">
      <c r="A725" s="74">
        <v>5</v>
      </c>
      <c r="B725" s="51">
        <v>40</v>
      </c>
      <c r="C725" s="51">
        <v>2000</v>
      </c>
      <c r="D725" s="52">
        <v>0.6</v>
      </c>
      <c r="E725" s="51">
        <v>255.7917497</v>
      </c>
      <c r="F725" s="51">
        <v>2</v>
      </c>
      <c r="G725" s="51">
        <v>27589.19383</v>
      </c>
      <c r="H725" s="51">
        <v>6526.0500670000001</v>
      </c>
      <c r="I725" s="51">
        <v>4000</v>
      </c>
      <c r="J725" s="51">
        <v>2526.0500670000001</v>
      </c>
      <c r="K725" s="52">
        <v>0.61292818199999999</v>
      </c>
      <c r="L725" s="51">
        <v>9.8754165050000005</v>
      </c>
      <c r="M725" s="51">
        <v>9783.9578010000005</v>
      </c>
      <c r="N725" s="51">
        <v>8495.5236079999995</v>
      </c>
      <c r="O725" s="51">
        <v>1482.295758</v>
      </c>
      <c r="P725" s="51">
        <v>613.87430119999999</v>
      </c>
      <c r="Q725" s="51">
        <v>687.49229879999996</v>
      </c>
      <c r="R725" s="51">
        <v>2</v>
      </c>
      <c r="S725" s="52">
        <v>0.77607305900000001</v>
      </c>
      <c r="T725" s="51">
        <v>40</v>
      </c>
      <c r="U725" s="52">
        <v>6.2988310000000004E-3</v>
      </c>
      <c r="V725" s="79" t="str">
        <f t="shared" si="11"/>
        <v/>
      </c>
    </row>
    <row r="726" spans="1:22" x14ac:dyDescent="0.35">
      <c r="A726" s="74">
        <v>5</v>
      </c>
      <c r="B726" s="51">
        <v>40</v>
      </c>
      <c r="C726" s="51">
        <v>2000</v>
      </c>
      <c r="D726" s="52">
        <v>0.8</v>
      </c>
      <c r="E726" s="51">
        <v>95.921906129999996</v>
      </c>
      <c r="F726" s="51">
        <v>2</v>
      </c>
      <c r="G726" s="51">
        <v>25874.46704</v>
      </c>
      <c r="H726" s="51">
        <v>4993.597049</v>
      </c>
      <c r="I726" s="51">
        <v>4000</v>
      </c>
      <c r="J726" s="51">
        <v>993.59704939999995</v>
      </c>
      <c r="K726" s="52">
        <v>0.80102578599999996</v>
      </c>
      <c r="L726" s="51">
        <v>10.358395590000001</v>
      </c>
      <c r="M726" s="51">
        <v>9538.8456850000002</v>
      </c>
      <c r="N726" s="51">
        <v>8549.1990970000006</v>
      </c>
      <c r="O726" s="51">
        <v>1488.969609</v>
      </c>
      <c r="P726" s="51">
        <v>613.87430119999999</v>
      </c>
      <c r="Q726" s="51">
        <v>689.9812938</v>
      </c>
      <c r="R726" s="51">
        <v>2</v>
      </c>
      <c r="S726" s="52">
        <v>0.78097635899999995</v>
      </c>
      <c r="T726" s="51">
        <v>36</v>
      </c>
      <c r="U726" s="52">
        <v>9.126927E-3</v>
      </c>
      <c r="V726" s="79" t="str">
        <f t="shared" si="11"/>
        <v/>
      </c>
    </row>
    <row r="727" spans="1:22" x14ac:dyDescent="0.35">
      <c r="A727" s="74">
        <v>5</v>
      </c>
      <c r="B727" s="51">
        <v>40</v>
      </c>
      <c r="C727" s="51">
        <v>2000</v>
      </c>
      <c r="D727" s="52">
        <v>0.6</v>
      </c>
      <c r="E727" s="51">
        <v>255.7917497</v>
      </c>
      <c r="F727" s="51">
        <v>1</v>
      </c>
      <c r="G727" s="51">
        <v>27922.866580000002</v>
      </c>
      <c r="H727" s="51">
        <v>6678.2415810000002</v>
      </c>
      <c r="I727" s="51">
        <v>4000</v>
      </c>
      <c r="J727" s="51">
        <v>2678.2415810000002</v>
      </c>
      <c r="K727" s="52">
        <v>0.59896006300000004</v>
      </c>
      <c r="L727" s="51">
        <v>10.47039861</v>
      </c>
      <c r="M727" s="51">
        <v>9956.7716560000008</v>
      </c>
      <c r="N727" s="51">
        <v>8488.9344149999997</v>
      </c>
      <c r="O727" s="51">
        <v>1495.415023</v>
      </c>
      <c r="P727" s="51">
        <v>613.87430119999999</v>
      </c>
      <c r="Q727" s="51">
        <v>689.62959880000005</v>
      </c>
      <c r="R727" s="51">
        <v>2</v>
      </c>
      <c r="S727" s="52">
        <v>0.77547113099999998</v>
      </c>
      <c r="T727" s="51">
        <v>36</v>
      </c>
      <c r="U727" s="52">
        <v>9.4460059999999998E-3</v>
      </c>
      <c r="V727" s="79" t="str">
        <f t="shared" si="11"/>
        <v/>
      </c>
    </row>
    <row r="728" spans="1:22" x14ac:dyDescent="0.35">
      <c r="A728" s="74">
        <v>5</v>
      </c>
      <c r="B728" s="51">
        <v>40</v>
      </c>
      <c r="C728" s="51">
        <v>2000</v>
      </c>
      <c r="D728" s="52">
        <v>0.8</v>
      </c>
      <c r="E728" s="51">
        <v>95.921906129999996</v>
      </c>
      <c r="F728" s="51">
        <v>1</v>
      </c>
      <c r="G728" s="51">
        <v>26139.769690000001</v>
      </c>
      <c r="H728" s="51">
        <v>5018.4687370000001</v>
      </c>
      <c r="I728" s="51">
        <v>4000</v>
      </c>
      <c r="J728" s="51">
        <v>1018.468737</v>
      </c>
      <c r="K728" s="52">
        <v>0.79705587700000002</v>
      </c>
      <c r="L728" s="51">
        <v>10.617686600000001</v>
      </c>
      <c r="M728" s="51">
        <v>9804.6156050000009</v>
      </c>
      <c r="N728" s="51">
        <v>8520.8068079999994</v>
      </c>
      <c r="O728" s="51">
        <v>1492.6826490000001</v>
      </c>
      <c r="P728" s="51">
        <v>613.87430119999999</v>
      </c>
      <c r="Q728" s="51">
        <v>689.32159039999999</v>
      </c>
      <c r="R728" s="51">
        <v>2</v>
      </c>
      <c r="S728" s="52">
        <v>0.77838269999999998</v>
      </c>
      <c r="T728" s="51">
        <v>34</v>
      </c>
      <c r="U728" s="52">
        <v>1.8606930000000001E-3</v>
      </c>
      <c r="V728" s="79" t="str">
        <f t="shared" si="11"/>
        <v/>
      </c>
    </row>
    <row r="729" spans="1:22" x14ac:dyDescent="0.35">
      <c r="A729" s="74">
        <v>5</v>
      </c>
      <c r="B729" s="51">
        <v>40</v>
      </c>
      <c r="C729" s="51">
        <v>2000</v>
      </c>
      <c r="D729" s="52">
        <v>0.4</v>
      </c>
      <c r="E729" s="51">
        <v>575.53143680000005</v>
      </c>
      <c r="F729" s="51">
        <v>3</v>
      </c>
      <c r="G729" s="51">
        <v>44339.728239999997</v>
      </c>
      <c r="H729" s="51">
        <v>13486.936299999999</v>
      </c>
      <c r="I729" s="51">
        <v>6000</v>
      </c>
      <c r="J729" s="51">
        <v>7486.9362959999999</v>
      </c>
      <c r="K729" s="52">
        <v>0.444874942</v>
      </c>
      <c r="L729" s="51">
        <v>13.00873561</v>
      </c>
      <c r="M729" s="51">
        <v>15324.46982</v>
      </c>
      <c r="N729" s="51">
        <v>10428.41366</v>
      </c>
      <c r="O729" s="51">
        <v>3643.8700330000001</v>
      </c>
      <c r="P729" s="51">
        <v>613.87430119999999</v>
      </c>
      <c r="Q729" s="51">
        <v>842.16412869999999</v>
      </c>
      <c r="R729" s="51">
        <v>3</v>
      </c>
      <c r="S729" s="52">
        <v>0.95264415400000002</v>
      </c>
      <c r="T729" s="51">
        <v>176</v>
      </c>
      <c r="U729" s="52">
        <v>5.3326399999999996E-3</v>
      </c>
      <c r="V729" s="79">
        <f t="shared" si="11"/>
        <v>0.27086843981893099</v>
      </c>
    </row>
    <row r="730" spans="1:22" x14ac:dyDescent="0.35">
      <c r="A730" s="74">
        <v>5</v>
      </c>
      <c r="B730" s="51">
        <v>40</v>
      </c>
      <c r="C730" s="51">
        <v>2000</v>
      </c>
      <c r="D730" s="52">
        <v>0.6</v>
      </c>
      <c r="E730" s="51">
        <v>255.7917497</v>
      </c>
      <c r="F730" s="51">
        <v>3</v>
      </c>
      <c r="G730" s="51">
        <v>39689.784240000001</v>
      </c>
      <c r="H730" s="51">
        <v>10611.724039999999</v>
      </c>
      <c r="I730" s="51">
        <v>6000</v>
      </c>
      <c r="J730" s="51">
        <v>4611.7240449999999</v>
      </c>
      <c r="K730" s="52">
        <v>0.565412366</v>
      </c>
      <c r="L730" s="51">
        <v>18.029213410000001</v>
      </c>
      <c r="M730" s="51">
        <v>14382.21689</v>
      </c>
      <c r="N730" s="51">
        <v>9615.686436</v>
      </c>
      <c r="O730" s="51">
        <v>3627.3397409999998</v>
      </c>
      <c r="P730" s="51">
        <v>613.87430119999999</v>
      </c>
      <c r="Q730" s="51">
        <v>838.94283089999999</v>
      </c>
      <c r="R730" s="51">
        <v>3</v>
      </c>
      <c r="S730" s="52">
        <v>0.87840085400000001</v>
      </c>
      <c r="T730" s="51">
        <v>55</v>
      </c>
      <c r="U730" s="52">
        <v>7.7140189999999999E-3</v>
      </c>
      <c r="V730" s="79">
        <f t="shared" si="11"/>
        <v>0.28502412004058425</v>
      </c>
    </row>
    <row r="731" spans="1:22" x14ac:dyDescent="0.35">
      <c r="A731" s="74">
        <v>5</v>
      </c>
      <c r="B731" s="51">
        <v>40</v>
      </c>
      <c r="C731" s="51">
        <v>2000</v>
      </c>
      <c r="D731" s="52">
        <v>0.8</v>
      </c>
      <c r="E731" s="51">
        <v>95.921906129999996</v>
      </c>
      <c r="F731" s="51">
        <v>3</v>
      </c>
      <c r="G731" s="51">
        <v>36760.972970000003</v>
      </c>
      <c r="H731" s="51">
        <v>7789.5346159999999</v>
      </c>
      <c r="I731" s="51">
        <v>6000</v>
      </c>
      <c r="J731" s="51">
        <v>1789.5346159999999</v>
      </c>
      <c r="K731" s="52">
        <v>0.77026424500000001</v>
      </c>
      <c r="L731" s="51">
        <v>18.656161950000001</v>
      </c>
      <c r="M731" s="51">
        <v>13887.08736</v>
      </c>
      <c r="N731" s="51">
        <v>9979.2969169999997</v>
      </c>
      <c r="O731" s="51">
        <v>3648.4674850000001</v>
      </c>
      <c r="P731" s="51">
        <v>613.87430119999999</v>
      </c>
      <c r="Q731" s="51">
        <v>842.71228580000002</v>
      </c>
      <c r="R731" s="51">
        <v>3</v>
      </c>
      <c r="S731" s="52">
        <v>0.91161696999999997</v>
      </c>
      <c r="T731" s="51">
        <v>70</v>
      </c>
      <c r="U731" s="52">
        <v>8.4473810000000003E-3</v>
      </c>
      <c r="V731" s="79">
        <f t="shared" si="11"/>
        <v>0.29325170797329897</v>
      </c>
    </row>
    <row r="732" spans="1:22" x14ac:dyDescent="0.35">
      <c r="A732" s="33">
        <v>5</v>
      </c>
      <c r="B732" s="34">
        <v>40</v>
      </c>
      <c r="C732" s="34">
        <v>2000</v>
      </c>
      <c r="D732" s="35">
        <v>1</v>
      </c>
      <c r="E732" s="36">
        <v>0</v>
      </c>
      <c r="F732" s="34">
        <v>1</v>
      </c>
      <c r="G732" s="37">
        <v>25182.156340000001</v>
      </c>
      <c r="H732" s="37">
        <v>4000</v>
      </c>
      <c r="I732" s="37">
        <v>4000</v>
      </c>
      <c r="J732" s="34">
        <v>0</v>
      </c>
      <c r="K732" s="35">
        <v>1</v>
      </c>
      <c r="L732" s="34"/>
      <c r="M732" s="37">
        <v>9864.7919949999996</v>
      </c>
      <c r="N732" s="37">
        <v>8518.6700820000005</v>
      </c>
      <c r="O732" s="37">
        <v>1494.6521580000001</v>
      </c>
      <c r="P732" s="37">
        <v>613.87430119999999</v>
      </c>
      <c r="Q732" s="37">
        <v>690.1678058</v>
      </c>
      <c r="R732" s="34">
        <v>2</v>
      </c>
      <c r="S732" s="35">
        <v>0.778187509</v>
      </c>
      <c r="T732" s="34">
        <v>37</v>
      </c>
      <c r="U732" s="38">
        <v>8.5707270000000002E-3</v>
      </c>
      <c r="V732" s="39" t="str">
        <f t="shared" si="11"/>
        <v/>
      </c>
    </row>
    <row r="733" spans="1:22" x14ac:dyDescent="0.35">
      <c r="A733" s="33">
        <v>5</v>
      </c>
      <c r="B733" s="34">
        <v>40</v>
      </c>
      <c r="C733" s="34">
        <v>2000</v>
      </c>
      <c r="D733" s="35">
        <v>1</v>
      </c>
      <c r="E733" s="36">
        <v>0</v>
      </c>
      <c r="F733" s="34">
        <v>2</v>
      </c>
      <c r="G733" s="37">
        <v>24951.974709999999</v>
      </c>
      <c r="H733" s="37">
        <v>4000</v>
      </c>
      <c r="I733" s="37">
        <v>4000</v>
      </c>
      <c r="J733" s="34">
        <v>0</v>
      </c>
      <c r="K733" s="35">
        <v>1</v>
      </c>
      <c r="L733" s="34"/>
      <c r="M733" s="37">
        <v>9583.2552379999997</v>
      </c>
      <c r="N733" s="37">
        <v>8577.6529350000001</v>
      </c>
      <c r="O733" s="37">
        <v>1487.0239859999999</v>
      </c>
      <c r="P733" s="37">
        <v>613.87430119999999</v>
      </c>
      <c r="Q733" s="37">
        <v>690.16825440000002</v>
      </c>
      <c r="R733" s="34">
        <v>2</v>
      </c>
      <c r="S733" s="35">
        <v>0.78357564099999999</v>
      </c>
      <c r="T733" s="34">
        <v>22</v>
      </c>
      <c r="U733" s="38">
        <v>9.8918700000000005E-3</v>
      </c>
      <c r="V733" s="39" t="str">
        <f t="shared" si="11"/>
        <v/>
      </c>
    </row>
    <row r="734" spans="1:22" x14ac:dyDescent="0.35">
      <c r="A734" s="33">
        <v>5</v>
      </c>
      <c r="B734" s="34">
        <v>40</v>
      </c>
      <c r="C734" s="34">
        <v>2000</v>
      </c>
      <c r="D734" s="35">
        <v>1</v>
      </c>
      <c r="E734" s="36">
        <v>0</v>
      </c>
      <c r="F734" s="34">
        <v>3</v>
      </c>
      <c r="G734" s="37">
        <v>34881.389490000001</v>
      </c>
      <c r="H734" s="37">
        <v>6000</v>
      </c>
      <c r="I734" s="37">
        <v>6000</v>
      </c>
      <c r="J734" s="34">
        <v>0</v>
      </c>
      <c r="K734" s="35">
        <v>1</v>
      </c>
      <c r="L734" s="34"/>
      <c r="M734" s="37">
        <v>13705.20724</v>
      </c>
      <c r="N734" s="37">
        <v>10052.1531</v>
      </c>
      <c r="O734" s="37">
        <v>3662.5106989999999</v>
      </c>
      <c r="P734" s="37">
        <v>613.87430119999999</v>
      </c>
      <c r="Q734" s="37">
        <v>847.6441489</v>
      </c>
      <c r="R734" s="34">
        <v>3</v>
      </c>
      <c r="S734" s="35">
        <v>0.91827244200000002</v>
      </c>
      <c r="T734" s="34">
        <v>62</v>
      </c>
      <c r="U734" s="38">
        <v>9.2518040000000006E-3</v>
      </c>
      <c r="V734" s="39">
        <f t="shared" si="11"/>
        <v>0.30423867414372979</v>
      </c>
    </row>
    <row r="735" spans="1:22" x14ac:dyDescent="0.35">
      <c r="A735" s="74">
        <v>5</v>
      </c>
      <c r="B735" s="51">
        <v>70</v>
      </c>
      <c r="C735" s="51">
        <v>2000</v>
      </c>
      <c r="D735" s="52">
        <v>0.4</v>
      </c>
      <c r="E735" s="51">
        <v>600.50764660000004</v>
      </c>
      <c r="F735" s="51">
        <v>2</v>
      </c>
      <c r="G735" s="51">
        <v>29742.86333</v>
      </c>
      <c r="H735" s="51">
        <v>6364.9913900000001</v>
      </c>
      <c r="I735" s="51">
        <v>2000.0003999999999</v>
      </c>
      <c r="J735" s="51">
        <v>4364.9909900000002</v>
      </c>
      <c r="K735" s="52">
        <v>0.31421886999999998</v>
      </c>
      <c r="L735" s="51">
        <v>7.2688349849999998</v>
      </c>
      <c r="M735" s="51">
        <v>10779.319879999999</v>
      </c>
      <c r="N735" s="51">
        <v>10441.09094</v>
      </c>
      <c r="O735" s="51">
        <v>1053.2688009999999</v>
      </c>
      <c r="P735" s="51">
        <v>613.87430119999999</v>
      </c>
      <c r="Q735" s="51">
        <v>490.31801359999997</v>
      </c>
      <c r="R735" s="51">
        <v>1</v>
      </c>
      <c r="S735" s="52">
        <v>0.71146912699999998</v>
      </c>
      <c r="T735" s="51">
        <v>82</v>
      </c>
      <c r="U735" s="52">
        <v>8.3572939999999995E-3</v>
      </c>
      <c r="V735" s="79" t="str">
        <f t="shared" si="11"/>
        <v/>
      </c>
    </row>
    <row r="736" spans="1:22" x14ac:dyDescent="0.35">
      <c r="A736" s="74">
        <v>5</v>
      </c>
      <c r="B736" s="51">
        <v>70</v>
      </c>
      <c r="C736" s="51">
        <v>2000</v>
      </c>
      <c r="D736" s="52">
        <v>0.6</v>
      </c>
      <c r="E736" s="51">
        <v>266.89228739999999</v>
      </c>
      <c r="F736" s="51">
        <v>2</v>
      </c>
      <c r="G736" s="51">
        <v>27317.892250000001</v>
      </c>
      <c r="H736" s="51">
        <v>3939.9960139999998</v>
      </c>
      <c r="I736" s="51">
        <v>2000</v>
      </c>
      <c r="J736" s="51">
        <v>1939.9960140000001</v>
      </c>
      <c r="K736" s="52">
        <v>0.50761472699999999</v>
      </c>
      <c r="L736" s="51">
        <v>7.2688350530000001</v>
      </c>
      <c r="M736" s="51">
        <v>10779.31998</v>
      </c>
      <c r="N736" s="51">
        <v>10441.09103</v>
      </c>
      <c r="O736" s="51">
        <v>1053.2765629999999</v>
      </c>
      <c r="P736" s="51">
        <v>613.87430119999999</v>
      </c>
      <c r="Q736" s="51">
        <v>490.33436640000002</v>
      </c>
      <c r="R736" s="51">
        <v>1</v>
      </c>
      <c r="S736" s="52">
        <v>0.71146912699999998</v>
      </c>
      <c r="T736" s="51">
        <v>41</v>
      </c>
      <c r="U736" s="52">
        <v>9.4764699999999996E-7</v>
      </c>
      <c r="V736" s="79" t="str">
        <f t="shared" si="11"/>
        <v/>
      </c>
    </row>
    <row r="737" spans="1:22" x14ac:dyDescent="0.35">
      <c r="A737" s="74">
        <v>5</v>
      </c>
      <c r="B737" s="51">
        <v>70</v>
      </c>
      <c r="C737" s="51">
        <v>2000</v>
      </c>
      <c r="D737" s="52">
        <v>0.6</v>
      </c>
      <c r="E737" s="51">
        <v>266.89228739999999</v>
      </c>
      <c r="F737" s="51">
        <v>1</v>
      </c>
      <c r="G737" s="51">
        <v>27465.834129999999</v>
      </c>
      <c r="H737" s="51">
        <v>3983.3223630000002</v>
      </c>
      <c r="I737" s="51">
        <v>2000</v>
      </c>
      <c r="J737" s="51">
        <v>1983.322363</v>
      </c>
      <c r="K737" s="52">
        <v>0.50209343299999998</v>
      </c>
      <c r="L737" s="51">
        <v>7.4311715109999996</v>
      </c>
      <c r="M737" s="51">
        <v>10770.87601</v>
      </c>
      <c r="N737" s="51">
        <v>10544.54112</v>
      </c>
      <c r="O737" s="51">
        <v>1062.8988879999999</v>
      </c>
      <c r="P737" s="51">
        <v>613.87430119999999</v>
      </c>
      <c r="Q737" s="51">
        <v>490.32145300000002</v>
      </c>
      <c r="R737" s="51">
        <v>1</v>
      </c>
      <c r="S737" s="52">
        <v>0.71851834699999995</v>
      </c>
      <c r="T737" s="51">
        <v>19</v>
      </c>
      <c r="U737" s="52">
        <v>9.4410500000000002E-7</v>
      </c>
      <c r="V737" s="79" t="str">
        <f t="shared" si="11"/>
        <v/>
      </c>
    </row>
    <row r="738" spans="1:22" x14ac:dyDescent="0.35">
      <c r="A738" s="74">
        <v>5</v>
      </c>
      <c r="B738" s="51">
        <v>70</v>
      </c>
      <c r="C738" s="51">
        <v>2000</v>
      </c>
      <c r="D738" s="52">
        <v>0.4</v>
      </c>
      <c r="E738" s="51">
        <v>600.50764660000004</v>
      </c>
      <c r="F738" s="51">
        <v>1</v>
      </c>
      <c r="G738" s="51">
        <v>30008.237799999999</v>
      </c>
      <c r="H738" s="51">
        <v>6543.7001270000001</v>
      </c>
      <c r="I738" s="51">
        <v>2000</v>
      </c>
      <c r="J738" s="51">
        <v>4543.7001270000001</v>
      </c>
      <c r="K738" s="52">
        <v>0.30563747699999999</v>
      </c>
      <c r="L738" s="51">
        <v>7.5664317560000001</v>
      </c>
      <c r="M738" s="51">
        <v>10808.237929999999</v>
      </c>
      <c r="N738" s="51">
        <v>10489.110119999999</v>
      </c>
      <c r="O738" s="51">
        <v>1062.931061</v>
      </c>
      <c r="P738" s="51">
        <v>613.87430119999999</v>
      </c>
      <c r="Q738" s="51">
        <v>490.3842578</v>
      </c>
      <c r="R738" s="51">
        <v>1</v>
      </c>
      <c r="S738" s="52">
        <v>0.71474120900000004</v>
      </c>
      <c r="T738" s="51">
        <v>86</v>
      </c>
      <c r="U738" s="52">
        <v>4.9003739999999999E-3</v>
      </c>
      <c r="V738" s="79" t="str">
        <f t="shared" si="11"/>
        <v/>
      </c>
    </row>
    <row r="739" spans="1:22" x14ac:dyDescent="0.35">
      <c r="A739" s="74">
        <v>5</v>
      </c>
      <c r="B739" s="51">
        <v>70</v>
      </c>
      <c r="C739" s="51">
        <v>2000</v>
      </c>
      <c r="D739" s="52">
        <v>0.8</v>
      </c>
      <c r="E739" s="51">
        <v>100.0846078</v>
      </c>
      <c r="F739" s="51">
        <v>2</v>
      </c>
      <c r="G739" s="51">
        <v>25807.551500000001</v>
      </c>
      <c r="H739" s="51">
        <v>4955.1966410000005</v>
      </c>
      <c r="I739" s="51">
        <v>4000</v>
      </c>
      <c r="J739" s="51">
        <v>955.19664120000004</v>
      </c>
      <c r="K739" s="52">
        <v>0.80723335299999999</v>
      </c>
      <c r="L739" s="51">
        <v>9.5438915380000005</v>
      </c>
      <c r="M739" s="51">
        <v>9034.8991900000001</v>
      </c>
      <c r="N739" s="51">
        <v>9033.7929519999998</v>
      </c>
      <c r="O739" s="51">
        <v>1482.2947429999999</v>
      </c>
      <c r="P739" s="51">
        <v>613.87430119999999</v>
      </c>
      <c r="Q739" s="51">
        <v>687.49367089999998</v>
      </c>
      <c r="R739" s="51">
        <v>2</v>
      </c>
      <c r="S739" s="52">
        <v>0.61557405899999995</v>
      </c>
      <c r="T739" s="51">
        <v>61</v>
      </c>
      <c r="U739" s="52">
        <v>9.2397350000000007E-3</v>
      </c>
      <c r="V739" s="79" t="str">
        <f t="shared" si="11"/>
        <v/>
      </c>
    </row>
    <row r="740" spans="1:22" x14ac:dyDescent="0.35">
      <c r="A740" s="74">
        <v>5</v>
      </c>
      <c r="B740" s="51">
        <v>70</v>
      </c>
      <c r="C740" s="51">
        <v>2000</v>
      </c>
      <c r="D740" s="52">
        <v>0.8</v>
      </c>
      <c r="E740" s="51">
        <v>100.0846078</v>
      </c>
      <c r="F740" s="51">
        <v>1</v>
      </c>
      <c r="G740" s="51">
        <v>26058.053209999998</v>
      </c>
      <c r="H740" s="51">
        <v>5020.9876370000002</v>
      </c>
      <c r="I740" s="51">
        <v>4000</v>
      </c>
      <c r="J740" s="51">
        <v>1020.9876369999999</v>
      </c>
      <c r="K740" s="52">
        <v>0.79665601500000005</v>
      </c>
      <c r="L740" s="51">
        <v>10.20124532</v>
      </c>
      <c r="M740" s="51">
        <v>9158.0857789999991</v>
      </c>
      <c r="N740" s="51">
        <v>9089.6998149999999</v>
      </c>
      <c r="O740" s="51">
        <v>1487.916528</v>
      </c>
      <c r="P740" s="51">
        <v>613.87430119999999</v>
      </c>
      <c r="Q740" s="51">
        <v>687.48914950000005</v>
      </c>
      <c r="R740" s="51">
        <v>2</v>
      </c>
      <c r="S740" s="52">
        <v>0.61938362300000005</v>
      </c>
      <c r="T740" s="51">
        <v>71</v>
      </c>
      <c r="U740" s="52">
        <v>9.7436840000000007E-3</v>
      </c>
      <c r="V740" s="79" t="str">
        <f t="shared" si="11"/>
        <v/>
      </c>
    </row>
    <row r="741" spans="1:22" x14ac:dyDescent="0.35">
      <c r="A741" s="74">
        <v>5</v>
      </c>
      <c r="B741" s="51">
        <v>70</v>
      </c>
      <c r="C741" s="51">
        <v>2000</v>
      </c>
      <c r="D741" s="52">
        <v>0.4</v>
      </c>
      <c r="E741" s="51">
        <v>600.50764660000004</v>
      </c>
      <c r="F741" s="51">
        <v>3</v>
      </c>
      <c r="G741" s="51">
        <v>42259.290379999999</v>
      </c>
      <c r="H741" s="51">
        <v>10468.25417</v>
      </c>
      <c r="I741" s="51">
        <v>4000</v>
      </c>
      <c r="J741" s="51">
        <v>6468.2541739999997</v>
      </c>
      <c r="K741" s="52">
        <v>0.38210765000000002</v>
      </c>
      <c r="L741" s="51">
        <v>10.77131026</v>
      </c>
      <c r="M741" s="51">
        <v>14818.10231</v>
      </c>
      <c r="N741" s="51">
        <v>12675.468080000001</v>
      </c>
      <c r="O741" s="51">
        <v>2991.1288079999999</v>
      </c>
      <c r="P741" s="51">
        <v>613.87430119999999</v>
      </c>
      <c r="Q741" s="51">
        <v>692.46270649999997</v>
      </c>
      <c r="R741" s="51">
        <v>2</v>
      </c>
      <c r="S741" s="52">
        <v>0.86372240099999997</v>
      </c>
      <c r="T741" s="51">
        <v>163</v>
      </c>
      <c r="U741" s="52">
        <v>3.296949E-3</v>
      </c>
      <c r="V741" s="79">
        <f t="shared" si="11"/>
        <v>0.29274457573498441</v>
      </c>
    </row>
    <row r="742" spans="1:22" x14ac:dyDescent="0.35">
      <c r="A742" s="74">
        <v>5</v>
      </c>
      <c r="B742" s="51">
        <v>70</v>
      </c>
      <c r="C742" s="51">
        <v>2000</v>
      </c>
      <c r="D742" s="52">
        <v>0.8</v>
      </c>
      <c r="E742" s="51">
        <v>100.0846078</v>
      </c>
      <c r="F742" s="51">
        <v>3</v>
      </c>
      <c r="G742" s="51">
        <v>35828.022389999998</v>
      </c>
      <c r="H742" s="51">
        <v>5491.1916110000002</v>
      </c>
      <c r="I742" s="51">
        <v>4000</v>
      </c>
      <c r="J742" s="51">
        <v>1491.191611</v>
      </c>
      <c r="K742" s="52">
        <v>0.72843934099999996</v>
      </c>
      <c r="L742" s="51">
        <v>14.899310140000001</v>
      </c>
      <c r="M742" s="51">
        <v>13932.48114</v>
      </c>
      <c r="N742" s="51">
        <v>12141.989310000001</v>
      </c>
      <c r="O742" s="51">
        <v>2962.0297350000001</v>
      </c>
      <c r="P742" s="51">
        <v>613.87430119999999</v>
      </c>
      <c r="Q742" s="51">
        <v>686.45628739999995</v>
      </c>
      <c r="R742" s="51">
        <v>2</v>
      </c>
      <c r="S742" s="52">
        <v>0.82737048400000002</v>
      </c>
      <c r="T742" s="51">
        <v>129</v>
      </c>
      <c r="U742" s="52">
        <v>9.0591509999999997E-3</v>
      </c>
      <c r="V742" s="79">
        <f t="shared" si="11"/>
        <v>0.30921421642863561</v>
      </c>
    </row>
    <row r="743" spans="1:22" x14ac:dyDescent="0.35">
      <c r="A743" s="74">
        <v>5</v>
      </c>
      <c r="B743" s="51">
        <v>70</v>
      </c>
      <c r="C743" s="51">
        <v>2000</v>
      </c>
      <c r="D743" s="52">
        <v>0.6</v>
      </c>
      <c r="E743" s="51">
        <v>266.89228739999999</v>
      </c>
      <c r="F743" s="51">
        <v>3</v>
      </c>
      <c r="G743" s="51">
        <v>38313.35944</v>
      </c>
      <c r="H743" s="51">
        <v>7976.5109629999997</v>
      </c>
      <c r="I743" s="51">
        <v>4000</v>
      </c>
      <c r="J743" s="51">
        <v>3976.5109630000002</v>
      </c>
      <c r="K743" s="52">
        <v>0.50147238800000005</v>
      </c>
      <c r="L743" s="51">
        <v>14.899310140000001</v>
      </c>
      <c r="M743" s="51">
        <v>13932.48114</v>
      </c>
      <c r="N743" s="51">
        <v>12141.989310000001</v>
      </c>
      <c r="O743" s="51">
        <v>2962.0354900000002</v>
      </c>
      <c r="P743" s="51">
        <v>613.87430119999999</v>
      </c>
      <c r="Q743" s="51">
        <v>686.46823440000003</v>
      </c>
      <c r="R743" s="51">
        <v>2</v>
      </c>
      <c r="S743" s="52">
        <v>0.82737048400000002</v>
      </c>
      <c r="T743" s="51">
        <v>69</v>
      </c>
      <c r="U743" s="52">
        <v>9.8363500000000006E-3</v>
      </c>
      <c r="V743" s="79">
        <f t="shared" si="11"/>
        <v>0.30064342147439005</v>
      </c>
    </row>
    <row r="744" spans="1:22" x14ac:dyDescent="0.35">
      <c r="A744" s="33">
        <v>5</v>
      </c>
      <c r="B744" s="34">
        <v>70</v>
      </c>
      <c r="C744" s="34">
        <v>2000</v>
      </c>
      <c r="D744" s="35">
        <v>1</v>
      </c>
      <c r="E744" s="36">
        <v>0</v>
      </c>
      <c r="F744" s="34">
        <v>1</v>
      </c>
      <c r="G744" s="37">
        <v>25104.78386</v>
      </c>
      <c r="H744" s="37">
        <v>4000</v>
      </c>
      <c r="I744" s="37">
        <v>4000</v>
      </c>
      <c r="J744" s="34">
        <v>0</v>
      </c>
      <c r="K744" s="35">
        <v>1</v>
      </c>
      <c r="L744" s="34"/>
      <c r="M744" s="37">
        <v>9235.7095000000008</v>
      </c>
      <c r="N744" s="37">
        <v>9083.5710180000005</v>
      </c>
      <c r="O744" s="37">
        <v>1484.9699169999999</v>
      </c>
      <c r="P744" s="37">
        <v>613.87430119999999</v>
      </c>
      <c r="Q744" s="37">
        <v>686.65912790000004</v>
      </c>
      <c r="R744" s="34">
        <v>2</v>
      </c>
      <c r="S744" s="35">
        <v>0.61896599900000004</v>
      </c>
      <c r="T744" s="34">
        <v>30</v>
      </c>
      <c r="U744" s="38">
        <v>9.8788599999999997E-3</v>
      </c>
      <c r="V744" s="39" t="str">
        <f t="shared" si="11"/>
        <v/>
      </c>
    </row>
    <row r="745" spans="1:22" x14ac:dyDescent="0.35">
      <c r="A745" s="33">
        <v>5</v>
      </c>
      <c r="B745" s="34">
        <v>70</v>
      </c>
      <c r="C745" s="34">
        <v>2000</v>
      </c>
      <c r="D745" s="35">
        <v>1</v>
      </c>
      <c r="E745" s="36">
        <v>0</v>
      </c>
      <c r="F745" s="34">
        <v>2</v>
      </c>
      <c r="G745" s="37">
        <v>24852.362799999999</v>
      </c>
      <c r="H745" s="37">
        <v>4000</v>
      </c>
      <c r="I745" s="37">
        <v>4000</v>
      </c>
      <c r="J745" s="34">
        <v>0</v>
      </c>
      <c r="K745" s="35">
        <v>1</v>
      </c>
      <c r="L745" s="34"/>
      <c r="M745" s="37">
        <v>9034.8991900000001</v>
      </c>
      <c r="N745" s="37">
        <v>9033.7929519999998</v>
      </c>
      <c r="O745" s="37">
        <v>1482.2984690000001</v>
      </c>
      <c r="P745" s="37">
        <v>613.87430119999999</v>
      </c>
      <c r="Q745" s="37">
        <v>687.4978926</v>
      </c>
      <c r="R745" s="34">
        <v>2</v>
      </c>
      <c r="S745" s="35">
        <v>0.61557405899999995</v>
      </c>
      <c r="T745" s="34">
        <v>31</v>
      </c>
      <c r="U745" s="38">
        <v>9.6676249999999991E-3</v>
      </c>
      <c r="V745" s="39" t="str">
        <f t="shared" si="11"/>
        <v/>
      </c>
    </row>
    <row r="746" spans="1:22" x14ac:dyDescent="0.35">
      <c r="A746" s="33">
        <v>5</v>
      </c>
      <c r="B746" s="34">
        <v>70</v>
      </c>
      <c r="C746" s="34">
        <v>2000</v>
      </c>
      <c r="D746" s="35">
        <v>1</v>
      </c>
      <c r="E746" s="36">
        <v>0</v>
      </c>
      <c r="F746" s="34">
        <v>3</v>
      </c>
      <c r="G746" s="37">
        <v>34173.456570000002</v>
      </c>
      <c r="H746" s="37">
        <v>6000</v>
      </c>
      <c r="I746" s="37">
        <v>6000</v>
      </c>
      <c r="J746" s="34">
        <v>0</v>
      </c>
      <c r="K746" s="35">
        <v>1</v>
      </c>
      <c r="L746" s="34"/>
      <c r="M746" s="37">
        <v>11938.932930000001</v>
      </c>
      <c r="N746" s="37">
        <v>11165.077660000001</v>
      </c>
      <c r="O746" s="37">
        <v>3617.1426070000002</v>
      </c>
      <c r="P746" s="37">
        <v>613.87430119999999</v>
      </c>
      <c r="Q746" s="37">
        <v>838.42907500000001</v>
      </c>
      <c r="R746" s="34">
        <v>3</v>
      </c>
      <c r="S746" s="35">
        <v>0.76080249</v>
      </c>
      <c r="T746" s="34">
        <v>135</v>
      </c>
      <c r="U746" s="38">
        <v>2.6873679999999999E-3</v>
      </c>
      <c r="V746" s="39">
        <f t="shared" si="11"/>
        <v>0.31594458741651432</v>
      </c>
    </row>
    <row r="747" spans="1:22" x14ac:dyDescent="0.35">
      <c r="A747" s="74">
        <v>5</v>
      </c>
      <c r="B747" s="51">
        <v>100</v>
      </c>
      <c r="C747" s="51">
        <v>2000</v>
      </c>
      <c r="D747" s="52">
        <v>0.4</v>
      </c>
      <c r="E747" s="51">
        <v>590.60845219999999</v>
      </c>
      <c r="F747" s="51">
        <v>1</v>
      </c>
      <c r="G747" s="51">
        <v>29831.13884</v>
      </c>
      <c r="H747" s="51">
        <v>6360.3378620000003</v>
      </c>
      <c r="I747" s="51">
        <v>2000.0007660000001</v>
      </c>
      <c r="J747" s="51">
        <v>4360.3370960000002</v>
      </c>
      <c r="K747" s="52">
        <v>0.31444882499999999</v>
      </c>
      <c r="L747" s="51">
        <v>7.3827881719999997</v>
      </c>
      <c r="M747" s="51">
        <v>10646.67152</v>
      </c>
      <c r="N747" s="51">
        <v>10657.03973</v>
      </c>
      <c r="O747" s="51">
        <v>1062.8971750000001</v>
      </c>
      <c r="P747" s="51">
        <v>613.87430119999999</v>
      </c>
      <c r="Q747" s="51">
        <v>490.31824840000002</v>
      </c>
      <c r="R747" s="51">
        <v>1</v>
      </c>
      <c r="S747" s="52">
        <v>0.42994954400000002</v>
      </c>
      <c r="T747" s="51">
        <v>79</v>
      </c>
      <c r="U747" s="52">
        <v>3.6033010000000002E-3</v>
      </c>
      <c r="V747" s="79" t="str">
        <f t="shared" si="11"/>
        <v/>
      </c>
    </row>
    <row r="748" spans="1:22" x14ac:dyDescent="0.35">
      <c r="A748" s="74">
        <v>5</v>
      </c>
      <c r="B748" s="51">
        <v>100</v>
      </c>
      <c r="C748" s="51">
        <v>2000</v>
      </c>
      <c r="D748" s="52">
        <v>0.6</v>
      </c>
      <c r="E748" s="51">
        <v>262.49264540000001</v>
      </c>
      <c r="F748" s="51">
        <v>1</v>
      </c>
      <c r="G748" s="51">
        <v>27408.72827</v>
      </c>
      <c r="H748" s="51">
        <v>3937.9276570000002</v>
      </c>
      <c r="I748" s="51">
        <v>2000.000008</v>
      </c>
      <c r="J748" s="51">
        <v>1937.927649</v>
      </c>
      <c r="K748" s="52">
        <v>0.50788134799999995</v>
      </c>
      <c r="L748" s="51">
        <v>7.3827883679999999</v>
      </c>
      <c r="M748" s="51">
        <v>10646.671619999999</v>
      </c>
      <c r="N748" s="51">
        <v>10657.039839999999</v>
      </c>
      <c r="O748" s="51">
        <v>1062.8969870000001</v>
      </c>
      <c r="P748" s="51">
        <v>613.87430119999999</v>
      </c>
      <c r="Q748" s="51">
        <v>490.31786829999999</v>
      </c>
      <c r="R748" s="51">
        <v>1</v>
      </c>
      <c r="S748" s="52">
        <v>0.42994954400000002</v>
      </c>
      <c r="T748" s="51">
        <v>36</v>
      </c>
      <c r="U748" s="52">
        <v>8.977021E-3</v>
      </c>
      <c r="V748" s="79" t="str">
        <f t="shared" si="11"/>
        <v/>
      </c>
    </row>
    <row r="749" spans="1:22" x14ac:dyDescent="0.35">
      <c r="A749" s="74">
        <v>5</v>
      </c>
      <c r="B749" s="51">
        <v>100</v>
      </c>
      <c r="C749" s="51">
        <v>2000</v>
      </c>
      <c r="D749" s="52">
        <v>0.6</v>
      </c>
      <c r="E749" s="51">
        <v>262.49264540000001</v>
      </c>
      <c r="F749" s="51">
        <v>2</v>
      </c>
      <c r="G749" s="51">
        <v>27295.364669999999</v>
      </c>
      <c r="H749" s="51">
        <v>3943.0952630000002</v>
      </c>
      <c r="I749" s="51">
        <v>2000</v>
      </c>
      <c r="J749" s="51">
        <v>1943.0952629999999</v>
      </c>
      <c r="K749" s="52">
        <v>0.507215745</v>
      </c>
      <c r="L749" s="51">
        <v>7.4024750670000001</v>
      </c>
      <c r="M749" s="51">
        <v>10591.86628</v>
      </c>
      <c r="N749" s="51">
        <v>10602.93425</v>
      </c>
      <c r="O749" s="51">
        <v>1053.2695470000001</v>
      </c>
      <c r="P749" s="51">
        <v>613.87430119999999</v>
      </c>
      <c r="Q749" s="51">
        <v>490.32502890000001</v>
      </c>
      <c r="R749" s="51">
        <v>1</v>
      </c>
      <c r="S749" s="52">
        <v>0.427766698</v>
      </c>
      <c r="T749" s="51">
        <v>37</v>
      </c>
      <c r="U749" s="52">
        <v>9.965036E-3</v>
      </c>
      <c r="V749" s="79" t="str">
        <f t="shared" si="11"/>
        <v/>
      </c>
    </row>
    <row r="750" spans="1:22" x14ac:dyDescent="0.35">
      <c r="A750" s="74">
        <v>5</v>
      </c>
      <c r="B750" s="51">
        <v>100</v>
      </c>
      <c r="C750" s="51">
        <v>2000</v>
      </c>
      <c r="D750" s="52">
        <v>0.4</v>
      </c>
      <c r="E750" s="51">
        <v>590.60845219999999</v>
      </c>
      <c r="F750" s="51">
        <v>2</v>
      </c>
      <c r="G750" s="51">
        <v>29724.229579999999</v>
      </c>
      <c r="H750" s="51">
        <v>6371.9643420000002</v>
      </c>
      <c r="I750" s="51">
        <v>2000</v>
      </c>
      <c r="J750" s="51">
        <v>4371.9643420000002</v>
      </c>
      <c r="K750" s="52">
        <v>0.31387495199999998</v>
      </c>
      <c r="L750" s="51">
        <v>7.4024750670000001</v>
      </c>
      <c r="M750" s="51">
        <v>10591.86628</v>
      </c>
      <c r="N750" s="51">
        <v>10602.93425</v>
      </c>
      <c r="O750" s="51">
        <v>1053.2699930000001</v>
      </c>
      <c r="P750" s="51">
        <v>613.87430119999999</v>
      </c>
      <c r="Q750" s="51">
        <v>490.32040990000002</v>
      </c>
      <c r="R750" s="51">
        <v>1</v>
      </c>
      <c r="S750" s="52">
        <v>0.427766698</v>
      </c>
      <c r="T750" s="51">
        <v>70</v>
      </c>
      <c r="U750" s="52">
        <v>7.4373299999999998E-3</v>
      </c>
      <c r="V750" s="79" t="str">
        <f t="shared" si="11"/>
        <v/>
      </c>
    </row>
    <row r="751" spans="1:22" x14ac:dyDescent="0.35">
      <c r="A751" s="74">
        <v>5</v>
      </c>
      <c r="B751" s="51">
        <v>100</v>
      </c>
      <c r="C751" s="51">
        <v>2000</v>
      </c>
      <c r="D751" s="52">
        <v>0.4</v>
      </c>
      <c r="E751" s="51">
        <v>590.60845219999999</v>
      </c>
      <c r="F751" s="51">
        <v>3</v>
      </c>
      <c r="G751" s="51">
        <v>41691.676720000003</v>
      </c>
      <c r="H751" s="51">
        <v>9921.9059340000003</v>
      </c>
      <c r="I751" s="51">
        <v>4000</v>
      </c>
      <c r="J751" s="51">
        <v>5921.9059340000003</v>
      </c>
      <c r="K751" s="52">
        <v>0.40314834900000002</v>
      </c>
      <c r="L751" s="51">
        <v>10.02678833</v>
      </c>
      <c r="M751" s="51">
        <v>13740.58842</v>
      </c>
      <c r="N751" s="51">
        <v>13740.58842</v>
      </c>
      <c r="O751" s="51">
        <v>2984.175929</v>
      </c>
      <c r="P751" s="51">
        <v>613.87430119999999</v>
      </c>
      <c r="Q751" s="51">
        <v>690.54371200000003</v>
      </c>
      <c r="R751" s="51">
        <v>2</v>
      </c>
      <c r="S751" s="52">
        <v>0.55435278600000004</v>
      </c>
      <c r="T751" s="51">
        <v>210</v>
      </c>
      <c r="U751" s="52">
        <v>7.535089E-3</v>
      </c>
      <c r="V751" s="79">
        <f t="shared" si="11"/>
        <v>0.29995098970794004</v>
      </c>
    </row>
    <row r="752" spans="1:22" x14ac:dyDescent="0.35">
      <c r="A752" s="74">
        <v>5</v>
      </c>
      <c r="B752" s="51">
        <v>100</v>
      </c>
      <c r="C752" s="51">
        <v>2000</v>
      </c>
      <c r="D752" s="52">
        <v>0.8</v>
      </c>
      <c r="E752" s="51">
        <v>98.434742040000003</v>
      </c>
      <c r="F752" s="51">
        <v>2</v>
      </c>
      <c r="G752" s="51">
        <v>25767.69656</v>
      </c>
      <c r="H752" s="51">
        <v>4992.9061380000003</v>
      </c>
      <c r="I752" s="51">
        <v>4000</v>
      </c>
      <c r="J752" s="51">
        <v>992.90613840000003</v>
      </c>
      <c r="K752" s="52">
        <v>0.80113663000000002</v>
      </c>
      <c r="L752" s="51">
        <v>10.086948140000001</v>
      </c>
      <c r="M752" s="51">
        <v>8976.9011489999994</v>
      </c>
      <c r="N752" s="51">
        <v>9007.8212139999996</v>
      </c>
      <c r="O752" s="51">
        <v>1487.1709470000001</v>
      </c>
      <c r="P752" s="51">
        <v>613.87430119999999</v>
      </c>
      <c r="Q752" s="51">
        <v>689.02280680000001</v>
      </c>
      <c r="R752" s="51">
        <v>2</v>
      </c>
      <c r="S752" s="52">
        <v>0.36341316899999998</v>
      </c>
      <c r="T752" s="51">
        <v>25</v>
      </c>
      <c r="U752" s="52">
        <v>9.7034740000000001E-3</v>
      </c>
      <c r="V752" s="79" t="str">
        <f t="shared" si="11"/>
        <v/>
      </c>
    </row>
    <row r="753" spans="1:22" x14ac:dyDescent="0.35">
      <c r="A753" s="74">
        <v>5</v>
      </c>
      <c r="B753" s="51">
        <v>100</v>
      </c>
      <c r="C753" s="51">
        <v>2000</v>
      </c>
      <c r="D753" s="52">
        <v>0.8</v>
      </c>
      <c r="E753" s="51">
        <v>98.434742040000003</v>
      </c>
      <c r="F753" s="51">
        <v>1</v>
      </c>
      <c r="G753" s="51">
        <v>26115.591059999999</v>
      </c>
      <c r="H753" s="51">
        <v>4996.5592370000004</v>
      </c>
      <c r="I753" s="51">
        <v>4000</v>
      </c>
      <c r="J753" s="51">
        <v>996.5592365</v>
      </c>
      <c r="K753" s="52">
        <v>0.80055090100000004</v>
      </c>
      <c r="L753" s="51">
        <v>10.12406002</v>
      </c>
      <c r="M753" s="51">
        <v>9151.0086460000002</v>
      </c>
      <c r="N753" s="51">
        <v>9178.7425949999997</v>
      </c>
      <c r="O753" s="51">
        <v>1487.916725</v>
      </c>
      <c r="P753" s="51">
        <v>613.87430119999999</v>
      </c>
      <c r="Q753" s="51">
        <v>687.48955100000001</v>
      </c>
      <c r="R753" s="51">
        <v>2</v>
      </c>
      <c r="S753" s="52">
        <v>0.37030885200000002</v>
      </c>
      <c r="T753" s="51">
        <v>49</v>
      </c>
      <c r="U753" s="52">
        <v>6.6200369999999996E-3</v>
      </c>
      <c r="V753" s="79" t="str">
        <f t="shared" si="11"/>
        <v/>
      </c>
    </row>
    <row r="754" spans="1:22" x14ac:dyDescent="0.35">
      <c r="A754" s="74">
        <v>5</v>
      </c>
      <c r="B754" s="51">
        <v>100</v>
      </c>
      <c r="C754" s="51">
        <v>2000</v>
      </c>
      <c r="D754" s="52">
        <v>0.8</v>
      </c>
      <c r="E754" s="51">
        <v>98.434742040000003</v>
      </c>
      <c r="F754" s="51">
        <v>3</v>
      </c>
      <c r="G754" s="51">
        <v>35653.192309999999</v>
      </c>
      <c r="H754" s="51">
        <v>5395.5596299999997</v>
      </c>
      <c r="I754" s="51">
        <v>4000</v>
      </c>
      <c r="J754" s="51">
        <v>1395.55963</v>
      </c>
      <c r="K754" s="52">
        <v>0.74135034600000005</v>
      </c>
      <c r="L754" s="51">
        <v>14.17751092</v>
      </c>
      <c r="M754" s="51">
        <v>12973.214330000001</v>
      </c>
      <c r="N754" s="51">
        <v>13012.84274</v>
      </c>
      <c r="O754" s="51">
        <v>2970.2114839999999</v>
      </c>
      <c r="P754" s="51">
        <v>613.87430119999999</v>
      </c>
      <c r="Q754" s="51">
        <v>687.48983020000003</v>
      </c>
      <c r="R754" s="51">
        <v>2</v>
      </c>
      <c r="S754" s="52">
        <v>0.52499248200000004</v>
      </c>
      <c r="T754" s="51">
        <v>19</v>
      </c>
      <c r="U754" s="52">
        <v>9.7072770000000003E-3</v>
      </c>
      <c r="V754" s="79">
        <f t="shared" si="11"/>
        <v>0.31281933074232593</v>
      </c>
    </row>
    <row r="755" spans="1:22" x14ac:dyDescent="0.35">
      <c r="A755" s="74">
        <v>5</v>
      </c>
      <c r="B755" s="51">
        <v>100</v>
      </c>
      <c r="C755" s="51">
        <v>2000</v>
      </c>
      <c r="D755" s="52">
        <v>0.6</v>
      </c>
      <c r="E755" s="51">
        <v>262.49264540000001</v>
      </c>
      <c r="F755" s="51">
        <v>3</v>
      </c>
      <c r="G755" s="51">
        <v>37903.522340000003</v>
      </c>
      <c r="H755" s="51">
        <v>7807.7106350000004</v>
      </c>
      <c r="I755" s="51">
        <v>4000</v>
      </c>
      <c r="J755" s="51">
        <v>3807.7106349999999</v>
      </c>
      <c r="K755" s="52">
        <v>0.51231406800000001</v>
      </c>
      <c r="L755" s="51">
        <v>14.50597074</v>
      </c>
      <c r="M755" s="51">
        <v>12882.64559</v>
      </c>
      <c r="N755" s="51">
        <v>12927.640649999999</v>
      </c>
      <c r="O755" s="51">
        <v>2981.9478819999999</v>
      </c>
      <c r="P755" s="51">
        <v>613.87430119999999</v>
      </c>
      <c r="Q755" s="51">
        <v>689.70327440000005</v>
      </c>
      <c r="R755" s="51">
        <v>2</v>
      </c>
      <c r="S755" s="52">
        <v>0.52155507400000001</v>
      </c>
      <c r="T755" s="51">
        <v>52</v>
      </c>
      <c r="U755" s="52">
        <v>8.5841259999999992E-3</v>
      </c>
      <c r="V755" s="79">
        <f t="shared" si="11"/>
        <v>0.30711725022891856</v>
      </c>
    </row>
    <row r="756" spans="1:22" x14ac:dyDescent="0.35">
      <c r="A756" s="33">
        <v>5</v>
      </c>
      <c r="B756" s="34">
        <v>100</v>
      </c>
      <c r="C756" s="34">
        <v>2000</v>
      </c>
      <c r="D756" s="35">
        <v>1</v>
      </c>
      <c r="E756" s="36">
        <v>0</v>
      </c>
      <c r="F756" s="34">
        <v>1</v>
      </c>
      <c r="G756" s="37">
        <v>25094.994299999998</v>
      </c>
      <c r="H756" s="37">
        <v>4000</v>
      </c>
      <c r="I756" s="37">
        <v>4000</v>
      </c>
      <c r="J756" s="34">
        <v>0</v>
      </c>
      <c r="K756" s="35">
        <v>1</v>
      </c>
      <c r="L756" s="34"/>
      <c r="M756" s="37">
        <v>9139.2388730000002</v>
      </c>
      <c r="N756" s="37">
        <v>9171.9238740000001</v>
      </c>
      <c r="O756" s="37">
        <v>1483.500982</v>
      </c>
      <c r="P756" s="37">
        <v>613.87430119999999</v>
      </c>
      <c r="Q756" s="37">
        <v>686.45626519999996</v>
      </c>
      <c r="R756" s="34">
        <v>2</v>
      </c>
      <c r="S756" s="35">
        <v>0.37003375599999999</v>
      </c>
      <c r="T756" s="34">
        <v>67</v>
      </c>
      <c r="U756" s="38">
        <v>8.6457180000000002E-3</v>
      </c>
      <c r="V756" s="39" t="str">
        <f t="shared" si="11"/>
        <v/>
      </c>
    </row>
    <row r="757" spans="1:22" x14ac:dyDescent="0.35">
      <c r="A757" s="33">
        <v>5</v>
      </c>
      <c r="B757" s="34">
        <v>100</v>
      </c>
      <c r="C757" s="34">
        <v>2000</v>
      </c>
      <c r="D757" s="35">
        <v>1</v>
      </c>
      <c r="E757" s="36">
        <v>0</v>
      </c>
      <c r="F757" s="34">
        <v>2</v>
      </c>
      <c r="G757" s="37">
        <v>24905.171429999999</v>
      </c>
      <c r="H757" s="37">
        <v>4000</v>
      </c>
      <c r="I757" s="37">
        <v>4000</v>
      </c>
      <c r="J757" s="34">
        <v>0</v>
      </c>
      <c r="K757" s="35">
        <v>1</v>
      </c>
      <c r="L757" s="34"/>
      <c r="M757" s="37">
        <v>9048.9854699999996</v>
      </c>
      <c r="N757" s="37">
        <v>9075.5988209999996</v>
      </c>
      <c r="O757" s="37">
        <v>1479.7703389999999</v>
      </c>
      <c r="P757" s="37">
        <v>613.87430119999999</v>
      </c>
      <c r="Q757" s="37">
        <v>686.94249309999998</v>
      </c>
      <c r="R757" s="34">
        <v>2</v>
      </c>
      <c r="S757" s="35">
        <v>0.36614760099999999</v>
      </c>
      <c r="T757" s="34">
        <v>34</v>
      </c>
      <c r="U757" s="38">
        <v>9.1588030000000001E-3</v>
      </c>
      <c r="V757" s="39" t="str">
        <f t="shared" si="11"/>
        <v/>
      </c>
    </row>
    <row r="758" spans="1:22" x14ac:dyDescent="0.35">
      <c r="A758" s="33">
        <v>5</v>
      </c>
      <c r="B758" s="34">
        <v>100</v>
      </c>
      <c r="C758" s="34">
        <v>2000</v>
      </c>
      <c r="D758" s="35">
        <v>1</v>
      </c>
      <c r="E758" s="36">
        <v>0</v>
      </c>
      <c r="F758" s="34">
        <v>3</v>
      </c>
      <c r="G758" s="37">
        <v>34107.105869999999</v>
      </c>
      <c r="H758" s="37">
        <v>6000</v>
      </c>
      <c r="I758" s="37">
        <v>6000</v>
      </c>
      <c r="J758" s="34">
        <v>0</v>
      </c>
      <c r="K758" s="35">
        <v>1</v>
      </c>
      <c r="L758" s="34"/>
      <c r="M758" s="37">
        <v>11495.348770000001</v>
      </c>
      <c r="N758" s="37">
        <v>11555.267030000001</v>
      </c>
      <c r="O758" s="37">
        <v>3609.1061030000001</v>
      </c>
      <c r="P758" s="37">
        <v>613.87430119999999</v>
      </c>
      <c r="Q758" s="37">
        <v>833.50966349999999</v>
      </c>
      <c r="R758" s="34">
        <v>3</v>
      </c>
      <c r="S758" s="35">
        <v>0.46618778399999999</v>
      </c>
      <c r="T758" s="34">
        <v>235</v>
      </c>
      <c r="U758" s="38">
        <v>9.1806309999999999E-3</v>
      </c>
      <c r="V758" s="39">
        <f t="shared" si="11"/>
        <v>0.31786014362076787</v>
      </c>
    </row>
    <row r="759" spans="1:22" x14ac:dyDescent="0.35">
      <c r="A759" s="33">
        <v>5</v>
      </c>
      <c r="B759" s="34">
        <v>10</v>
      </c>
      <c r="C759" s="34">
        <v>4000</v>
      </c>
      <c r="D759" s="35">
        <v>1</v>
      </c>
      <c r="E759" s="36">
        <v>0</v>
      </c>
      <c r="F759" s="34">
        <v>1</v>
      </c>
      <c r="G759" s="37">
        <v>30933.420170000001</v>
      </c>
      <c r="H759" s="37">
        <v>8000</v>
      </c>
      <c r="I759" s="37">
        <v>8000</v>
      </c>
      <c r="J759" s="34">
        <v>0</v>
      </c>
      <c r="K759" s="35">
        <v>1</v>
      </c>
      <c r="L759" s="34"/>
      <c r="M759" s="37">
        <v>13682.886420000001</v>
      </c>
      <c r="N759" s="37">
        <v>6447.4131859999998</v>
      </c>
      <c r="O759" s="37">
        <v>1498.3589850000001</v>
      </c>
      <c r="P759" s="37">
        <v>613.87430119999999</v>
      </c>
      <c r="Q759" s="37">
        <v>690.88726989999998</v>
      </c>
      <c r="R759" s="34">
        <v>2</v>
      </c>
      <c r="S759" s="35">
        <v>0.92966222399999998</v>
      </c>
      <c r="T759" s="34">
        <v>13</v>
      </c>
      <c r="U759" s="38">
        <v>8.7846109999999995E-3</v>
      </c>
      <c r="V759" s="39" t="str">
        <f t="shared" si="11"/>
        <v/>
      </c>
    </row>
    <row r="760" spans="1:22" x14ac:dyDescent="0.35">
      <c r="A760" s="33">
        <v>5</v>
      </c>
      <c r="B760" s="34">
        <v>10</v>
      </c>
      <c r="C760" s="34">
        <v>4000</v>
      </c>
      <c r="D760" s="35">
        <v>1</v>
      </c>
      <c r="E760" s="36">
        <v>0</v>
      </c>
      <c r="F760" s="34">
        <v>2</v>
      </c>
      <c r="G760" s="37">
        <v>30434.441070000001</v>
      </c>
      <c r="H760" s="37">
        <v>8000</v>
      </c>
      <c r="I760" s="37">
        <v>8000</v>
      </c>
      <c r="J760" s="34">
        <v>0</v>
      </c>
      <c r="K760" s="35">
        <v>1</v>
      </c>
      <c r="L760" s="34"/>
      <c r="M760" s="37">
        <v>13117.649450000001</v>
      </c>
      <c r="N760" s="37">
        <v>6525.8051189999996</v>
      </c>
      <c r="O760" s="37">
        <v>1487.7148589999999</v>
      </c>
      <c r="P760" s="37">
        <v>613.87430119999999</v>
      </c>
      <c r="Q760" s="37">
        <v>689.39733980000005</v>
      </c>
      <c r="R760" s="34">
        <v>2</v>
      </c>
      <c r="S760" s="35">
        <v>0.94096567499999995</v>
      </c>
      <c r="T760" s="34">
        <v>19</v>
      </c>
      <c r="U760" s="38">
        <v>8.3286679999999991E-3</v>
      </c>
      <c r="V760" s="39" t="str">
        <f t="shared" si="11"/>
        <v/>
      </c>
    </row>
    <row r="761" spans="1:22" x14ac:dyDescent="0.35">
      <c r="A761" s="33">
        <v>5</v>
      </c>
      <c r="B761" s="34">
        <v>10</v>
      </c>
      <c r="C761" s="34">
        <v>4000</v>
      </c>
      <c r="D761" s="35">
        <v>1</v>
      </c>
      <c r="E761" s="36">
        <v>0</v>
      </c>
      <c r="F761" s="34">
        <v>3</v>
      </c>
      <c r="G761" s="37">
        <v>45000.597459999997</v>
      </c>
      <c r="H761" s="37">
        <v>12000</v>
      </c>
      <c r="I761" s="37">
        <v>12000</v>
      </c>
      <c r="J761" s="34">
        <v>0</v>
      </c>
      <c r="K761" s="35">
        <v>1</v>
      </c>
      <c r="L761" s="34"/>
      <c r="M761" s="37">
        <v>21238.139009999999</v>
      </c>
      <c r="N761" s="37">
        <v>6655.39246</v>
      </c>
      <c r="O761" s="37">
        <v>3648.6338089999999</v>
      </c>
      <c r="P761" s="37">
        <v>613.87430119999999</v>
      </c>
      <c r="Q761" s="37">
        <v>844.55787039999996</v>
      </c>
      <c r="R761" s="34">
        <v>3</v>
      </c>
      <c r="S761" s="35">
        <v>0.95965106899999997</v>
      </c>
      <c r="T761" s="34">
        <v>28</v>
      </c>
      <c r="U761" s="38">
        <v>8.9302679999999999E-3</v>
      </c>
      <c r="V761" s="39">
        <f t="shared" si="11"/>
        <v>0.26670741735629699</v>
      </c>
    </row>
    <row r="762" spans="1:22" x14ac:dyDescent="0.35">
      <c r="A762" s="33">
        <v>5</v>
      </c>
      <c r="B762" s="34">
        <v>40</v>
      </c>
      <c r="C762" s="34">
        <v>4000</v>
      </c>
      <c r="D762" s="35">
        <v>1</v>
      </c>
      <c r="E762" s="36">
        <v>0</v>
      </c>
      <c r="F762" s="34">
        <v>1</v>
      </c>
      <c r="G762" s="37">
        <v>27862.205730000001</v>
      </c>
      <c r="H762" s="37">
        <v>4000</v>
      </c>
      <c r="I762" s="37">
        <v>4000</v>
      </c>
      <c r="J762" s="34">
        <v>0</v>
      </c>
      <c r="K762" s="35">
        <v>1</v>
      </c>
      <c r="L762" s="34"/>
      <c r="M762" s="37">
        <v>12290.424290000001</v>
      </c>
      <c r="N762" s="37">
        <v>9404.6856779999998</v>
      </c>
      <c r="O762" s="37">
        <v>1062.89768</v>
      </c>
      <c r="P762" s="37">
        <v>613.87430119999999</v>
      </c>
      <c r="Q762" s="37">
        <v>490.32378820000002</v>
      </c>
      <c r="R762" s="34">
        <v>1</v>
      </c>
      <c r="S762" s="35">
        <v>0.85912576100000004</v>
      </c>
      <c r="T762" s="34">
        <v>13</v>
      </c>
      <c r="U762" s="38">
        <v>5.9715710000000002E-3</v>
      </c>
      <c r="V762" s="39" t="str">
        <f t="shared" si="11"/>
        <v/>
      </c>
    </row>
    <row r="763" spans="1:22" x14ac:dyDescent="0.35">
      <c r="A763" s="33">
        <v>5</v>
      </c>
      <c r="B763" s="34">
        <v>40</v>
      </c>
      <c r="C763" s="34">
        <v>4000</v>
      </c>
      <c r="D763" s="35">
        <v>1</v>
      </c>
      <c r="E763" s="36">
        <v>0</v>
      </c>
      <c r="F763" s="34">
        <v>2</v>
      </c>
      <c r="G763" s="37">
        <v>27791.937310000001</v>
      </c>
      <c r="H763" s="37">
        <v>4000</v>
      </c>
      <c r="I763" s="37">
        <v>4000</v>
      </c>
      <c r="J763" s="34">
        <v>0</v>
      </c>
      <c r="K763" s="35">
        <v>1</v>
      </c>
      <c r="L763" s="34"/>
      <c r="M763" s="37">
        <v>12214.223400000001</v>
      </c>
      <c r="N763" s="37">
        <v>9420.2450320000007</v>
      </c>
      <c r="O763" s="37">
        <v>1053.2695470000001</v>
      </c>
      <c r="P763" s="37">
        <v>613.87430119999999</v>
      </c>
      <c r="Q763" s="37">
        <v>490.32502890000001</v>
      </c>
      <c r="R763" s="34">
        <v>1</v>
      </c>
      <c r="S763" s="35">
        <v>0.86054712099999997</v>
      </c>
      <c r="T763" s="34">
        <v>6</v>
      </c>
      <c r="U763" s="38">
        <v>8.4664530000000005E-3</v>
      </c>
      <c r="V763" s="39" t="str">
        <f t="shared" si="11"/>
        <v/>
      </c>
    </row>
    <row r="764" spans="1:22" x14ac:dyDescent="0.35">
      <c r="A764" s="33">
        <v>5</v>
      </c>
      <c r="B764" s="34">
        <v>40</v>
      </c>
      <c r="C764" s="34">
        <v>4000</v>
      </c>
      <c r="D764" s="35">
        <v>1</v>
      </c>
      <c r="E764" s="36">
        <v>0</v>
      </c>
      <c r="F764" s="34">
        <v>3</v>
      </c>
      <c r="G764" s="37">
        <v>39450.926939999998</v>
      </c>
      <c r="H764" s="37">
        <v>8000</v>
      </c>
      <c r="I764" s="37">
        <v>8000</v>
      </c>
      <c r="J764" s="34">
        <v>0</v>
      </c>
      <c r="K764" s="35">
        <v>1</v>
      </c>
      <c r="L764" s="34"/>
      <c r="M764" s="37">
        <v>17100.33596</v>
      </c>
      <c r="N764" s="37">
        <v>10068.11011</v>
      </c>
      <c r="O764" s="37">
        <v>2979.2359099999999</v>
      </c>
      <c r="P764" s="37">
        <v>613.87430119999999</v>
      </c>
      <c r="Q764" s="37">
        <v>689.37065859999996</v>
      </c>
      <c r="R764" s="34">
        <v>2</v>
      </c>
      <c r="S764" s="35">
        <v>0.91973012799999998</v>
      </c>
      <c r="T764" s="34">
        <v>60</v>
      </c>
      <c r="U764" s="38">
        <v>8.6390779999999997E-3</v>
      </c>
      <c r="V764" s="39">
        <f t="shared" si="11"/>
        <v>0.29114123791923907</v>
      </c>
    </row>
    <row r="765" spans="1:22" x14ac:dyDescent="0.35">
      <c r="A765" s="33">
        <v>5</v>
      </c>
      <c r="B765" s="34">
        <v>70</v>
      </c>
      <c r="C765" s="34">
        <v>4000</v>
      </c>
      <c r="D765" s="35">
        <v>1</v>
      </c>
      <c r="E765" s="36">
        <v>0</v>
      </c>
      <c r="F765" s="34">
        <v>1</v>
      </c>
      <c r="G765" s="37">
        <v>27482.512900000002</v>
      </c>
      <c r="H765" s="37">
        <v>4000</v>
      </c>
      <c r="I765" s="37">
        <v>4000</v>
      </c>
      <c r="J765" s="34">
        <v>0</v>
      </c>
      <c r="K765" s="35">
        <v>1</v>
      </c>
      <c r="L765" s="34"/>
      <c r="M765" s="37">
        <v>10770.87601</v>
      </c>
      <c r="N765" s="37">
        <v>10544.54112</v>
      </c>
      <c r="O765" s="37">
        <v>1062.89768</v>
      </c>
      <c r="P765" s="37">
        <v>613.87430119999999</v>
      </c>
      <c r="Q765" s="37">
        <v>490.32378820000002</v>
      </c>
      <c r="R765" s="34">
        <v>1</v>
      </c>
      <c r="S765" s="35">
        <v>0.71851834699999995</v>
      </c>
      <c r="T765" s="34">
        <v>16</v>
      </c>
      <c r="U765" s="38">
        <v>8.3888739999999993E-3</v>
      </c>
      <c r="V765" s="39" t="str">
        <f t="shared" si="11"/>
        <v/>
      </c>
    </row>
    <row r="766" spans="1:22" x14ac:dyDescent="0.35">
      <c r="A766" s="33">
        <v>5</v>
      </c>
      <c r="B766" s="34">
        <v>70</v>
      </c>
      <c r="C766" s="34">
        <v>4000</v>
      </c>
      <c r="D766" s="35">
        <v>1</v>
      </c>
      <c r="E766" s="36">
        <v>0</v>
      </c>
      <c r="F766" s="34">
        <v>2</v>
      </c>
      <c r="G766" s="37">
        <v>27383.434519999999</v>
      </c>
      <c r="H766" s="37">
        <v>4000</v>
      </c>
      <c r="I766" s="37">
        <v>4000</v>
      </c>
      <c r="J766" s="34">
        <v>0</v>
      </c>
      <c r="K766" s="35">
        <v>1</v>
      </c>
      <c r="L766" s="34"/>
      <c r="M766" s="37">
        <v>10819.47661</v>
      </c>
      <c r="N766" s="37">
        <v>10406.48904</v>
      </c>
      <c r="O766" s="37">
        <v>1053.2695470000001</v>
      </c>
      <c r="P766" s="37">
        <v>613.87430119999999</v>
      </c>
      <c r="Q766" s="37">
        <v>490.32502890000001</v>
      </c>
      <c r="R766" s="34">
        <v>1</v>
      </c>
      <c r="S766" s="35">
        <v>0.70911130300000003</v>
      </c>
      <c r="T766" s="34">
        <v>10</v>
      </c>
      <c r="U766" s="38">
        <v>9.9681860000000004E-3</v>
      </c>
      <c r="V766" s="39" t="str">
        <f t="shared" si="11"/>
        <v/>
      </c>
    </row>
    <row r="767" spans="1:22" x14ac:dyDescent="0.35">
      <c r="A767" s="33">
        <v>5</v>
      </c>
      <c r="B767" s="34">
        <v>70</v>
      </c>
      <c r="C767" s="34">
        <v>4000</v>
      </c>
      <c r="D767" s="35">
        <v>1</v>
      </c>
      <c r="E767" s="36">
        <v>0</v>
      </c>
      <c r="F767" s="34">
        <v>3</v>
      </c>
      <c r="G767" s="37">
        <v>38190.588669999997</v>
      </c>
      <c r="H767" s="37">
        <v>4000.0008149999999</v>
      </c>
      <c r="I767" s="37">
        <v>4000.0008149999999</v>
      </c>
      <c r="J767" s="34">
        <v>0</v>
      </c>
      <c r="K767" s="35">
        <v>1</v>
      </c>
      <c r="L767" s="34"/>
      <c r="M767" s="37">
        <v>17769.46056</v>
      </c>
      <c r="N767" s="37">
        <v>13200.768679999999</v>
      </c>
      <c r="O767" s="37">
        <v>2116.1660510000002</v>
      </c>
      <c r="P767" s="37">
        <v>613.87430129999996</v>
      </c>
      <c r="Q767" s="37">
        <v>490.3182698</v>
      </c>
      <c r="R767" s="34">
        <v>1</v>
      </c>
      <c r="S767" s="35">
        <v>0.89951705500000001</v>
      </c>
      <c r="T767" s="34">
        <v>291</v>
      </c>
      <c r="U767" s="38">
        <v>9.4489780000000002E-3</v>
      </c>
      <c r="V767" s="39">
        <f t="shared" si="11"/>
        <v>0.30392911330501182</v>
      </c>
    </row>
    <row r="768" spans="1:22" x14ac:dyDescent="0.35">
      <c r="A768" s="33">
        <v>5</v>
      </c>
      <c r="B768" s="34">
        <v>100</v>
      </c>
      <c r="C768" s="34">
        <v>4000</v>
      </c>
      <c r="D768" s="35">
        <v>1</v>
      </c>
      <c r="E768" s="36">
        <v>0</v>
      </c>
      <c r="F768" s="34">
        <v>1</v>
      </c>
      <c r="G768" s="37">
        <v>27464.567299999999</v>
      </c>
      <c r="H768" s="37">
        <v>4000</v>
      </c>
      <c r="I768" s="37">
        <v>4000</v>
      </c>
      <c r="J768" s="34">
        <v>0</v>
      </c>
      <c r="K768" s="35">
        <v>1</v>
      </c>
      <c r="L768" s="34"/>
      <c r="M768" s="37">
        <v>10640.8896</v>
      </c>
      <c r="N768" s="37">
        <v>10656.58195</v>
      </c>
      <c r="O768" s="37">
        <v>1062.897661</v>
      </c>
      <c r="P768" s="37">
        <v>613.87430119999999</v>
      </c>
      <c r="Q768" s="37">
        <v>490.32378210000002</v>
      </c>
      <c r="R768" s="34">
        <v>1</v>
      </c>
      <c r="S768" s="35">
        <v>0.429931071</v>
      </c>
      <c r="T768" s="34">
        <v>11</v>
      </c>
      <c r="U768" s="38">
        <v>8.0434489999999994E-3</v>
      </c>
      <c r="V768" s="39" t="str">
        <f t="shared" si="11"/>
        <v/>
      </c>
    </row>
    <row r="769" spans="1:22" x14ac:dyDescent="0.35">
      <c r="A769" s="33">
        <v>5</v>
      </c>
      <c r="B769" s="34">
        <v>100</v>
      </c>
      <c r="C769" s="34">
        <v>4000</v>
      </c>
      <c r="D769" s="35">
        <v>1</v>
      </c>
      <c r="E769" s="36">
        <v>0</v>
      </c>
      <c r="F769" s="34">
        <v>2</v>
      </c>
      <c r="G769" s="37">
        <v>27355.919730000001</v>
      </c>
      <c r="H769" s="37">
        <v>4000</v>
      </c>
      <c r="I769" s="37">
        <v>4000</v>
      </c>
      <c r="J769" s="34">
        <v>0</v>
      </c>
      <c r="K769" s="35">
        <v>1</v>
      </c>
      <c r="L769" s="34"/>
      <c r="M769" s="37">
        <v>10594.581899999999</v>
      </c>
      <c r="N769" s="37">
        <v>10603.868979999999</v>
      </c>
      <c r="O769" s="37">
        <v>1053.269528</v>
      </c>
      <c r="P769" s="37">
        <v>613.87430119999999</v>
      </c>
      <c r="Q769" s="37">
        <v>490.32501810000002</v>
      </c>
      <c r="R769" s="34">
        <v>1</v>
      </c>
      <c r="S769" s="35">
        <v>0.427804409</v>
      </c>
      <c r="T769" s="34">
        <v>11</v>
      </c>
      <c r="U769" s="38">
        <v>8.9124700000000004E-5</v>
      </c>
      <c r="V769" s="39" t="str">
        <f t="shared" si="11"/>
        <v/>
      </c>
    </row>
    <row r="770" spans="1:22" x14ac:dyDescent="0.35">
      <c r="A770" s="33">
        <v>5</v>
      </c>
      <c r="B770" s="34">
        <v>100</v>
      </c>
      <c r="C770" s="34">
        <v>4000</v>
      </c>
      <c r="D770" s="35">
        <v>1</v>
      </c>
      <c r="E770" s="36">
        <v>0</v>
      </c>
      <c r="F770" s="34">
        <v>3</v>
      </c>
      <c r="G770" s="37">
        <v>37628.353000000003</v>
      </c>
      <c r="H770" s="37">
        <v>4000</v>
      </c>
      <c r="I770" s="37">
        <v>4000</v>
      </c>
      <c r="J770" s="34">
        <v>0</v>
      </c>
      <c r="K770" s="35">
        <v>1</v>
      </c>
      <c r="L770" s="34"/>
      <c r="M770" s="37">
        <v>15193.49402</v>
      </c>
      <c r="N770" s="37">
        <v>15214.499980000001</v>
      </c>
      <c r="O770" s="37">
        <v>2116.1663920000001</v>
      </c>
      <c r="P770" s="37">
        <v>613.87430119999999</v>
      </c>
      <c r="Q770" s="37">
        <v>490.31830289999999</v>
      </c>
      <c r="R770" s="34">
        <v>1</v>
      </c>
      <c r="S770" s="35">
        <v>0.61381653999999997</v>
      </c>
      <c r="T770" s="34">
        <v>34</v>
      </c>
      <c r="U770" s="38">
        <v>4.3288830000000004E-3</v>
      </c>
      <c r="V770" s="39">
        <f t="shared" si="11"/>
        <v>0.31360783096640066</v>
      </c>
    </row>
    <row r="771" spans="1:22" x14ac:dyDescent="0.35">
      <c r="A771" s="33">
        <v>5</v>
      </c>
      <c r="B771" s="34">
        <v>10</v>
      </c>
      <c r="C771" s="34">
        <v>8000</v>
      </c>
      <c r="D771" s="35">
        <v>1</v>
      </c>
      <c r="E771" s="36">
        <v>0</v>
      </c>
      <c r="F771" s="34">
        <v>1</v>
      </c>
      <c r="G771" s="37">
        <v>35015.295339999997</v>
      </c>
      <c r="H771" s="37">
        <v>8000</v>
      </c>
      <c r="I771" s="37">
        <v>8000</v>
      </c>
      <c r="J771" s="34">
        <v>0</v>
      </c>
      <c r="K771" s="35">
        <v>1</v>
      </c>
      <c r="L771" s="34"/>
      <c r="M771" s="37">
        <v>18213.687140000002</v>
      </c>
      <c r="N771" s="37">
        <v>6634.5124329999999</v>
      </c>
      <c r="O771" s="37">
        <v>1062.89768</v>
      </c>
      <c r="P771" s="37">
        <v>613.87430119999999</v>
      </c>
      <c r="Q771" s="37">
        <v>490.32378820000002</v>
      </c>
      <c r="R771" s="34">
        <v>1</v>
      </c>
      <c r="S771" s="35">
        <v>0.956640347</v>
      </c>
      <c r="T771" s="34">
        <v>9</v>
      </c>
      <c r="U771" s="38">
        <v>6.4262390000000003E-3</v>
      </c>
      <c r="V771" s="39" t="str">
        <f t="shared" ref="V771:V782" si="12">IF($F771&lt;&gt;3,"",(
SUMIFS($G:$G,$A:$A,$A771,$B:$B,$B771,$C:$C,$C771,$D:$D,$D771,$E:$E,$E771,$F:$F,1)
+
SUMIFS($G:$G,$A:$A,$A771,$B:$B,$B771,$C:$C,$C771,$D:$D,$D771,$E:$E,$E771,$F:$F,2)
-
$G771
)
/
(
SUMIFS($G:$G,$A:$A,$A771,$B:$B,$B771,$C:$C,$C771,$D:$D,$D771,$E:$E,$E771,$F:$F,1)
+
SUMIFS($G:$G,$A:$A,$A771,$B:$B,$B771,$C:$C,$C771,$D:$D,$D771,$E:$E,$E771,$F:$F,2)
))</f>
        <v/>
      </c>
    </row>
    <row r="772" spans="1:22" x14ac:dyDescent="0.35">
      <c r="A772" s="33">
        <v>5</v>
      </c>
      <c r="B772" s="34">
        <v>10</v>
      </c>
      <c r="C772" s="34">
        <v>8000</v>
      </c>
      <c r="D772" s="35">
        <v>1</v>
      </c>
      <c r="E772" s="36">
        <v>0</v>
      </c>
      <c r="F772" s="34">
        <v>2</v>
      </c>
      <c r="G772" s="37">
        <v>34871.44644</v>
      </c>
      <c r="H772" s="37">
        <v>8000</v>
      </c>
      <c r="I772" s="37">
        <v>8000</v>
      </c>
      <c r="J772" s="34">
        <v>0</v>
      </c>
      <c r="K772" s="35">
        <v>1</v>
      </c>
      <c r="L772" s="34"/>
      <c r="M772" s="37">
        <v>18089.641589999999</v>
      </c>
      <c r="N772" s="37">
        <v>6624.3359689999997</v>
      </c>
      <c r="O772" s="37">
        <v>1053.2695470000001</v>
      </c>
      <c r="P772" s="37">
        <v>613.87430119999999</v>
      </c>
      <c r="Q772" s="37">
        <v>490.32502890000001</v>
      </c>
      <c r="R772" s="34">
        <v>1</v>
      </c>
      <c r="S772" s="35">
        <v>0.95517298699999997</v>
      </c>
      <c r="T772" s="34">
        <v>11</v>
      </c>
      <c r="U772" s="38">
        <v>1.8494990000000001E-3</v>
      </c>
      <c r="V772" s="39" t="str">
        <f t="shared" si="12"/>
        <v/>
      </c>
    </row>
    <row r="773" spans="1:22" x14ac:dyDescent="0.35">
      <c r="A773" s="33">
        <v>5</v>
      </c>
      <c r="B773" s="34">
        <v>10</v>
      </c>
      <c r="C773" s="34">
        <v>8000</v>
      </c>
      <c r="D773" s="35">
        <v>1</v>
      </c>
      <c r="E773" s="36">
        <v>0</v>
      </c>
      <c r="F773" s="34">
        <v>3</v>
      </c>
      <c r="G773" s="37">
        <v>53522.960709999999</v>
      </c>
      <c r="H773" s="37">
        <v>16000</v>
      </c>
      <c r="I773" s="37">
        <v>16000</v>
      </c>
      <c r="J773" s="34">
        <v>0</v>
      </c>
      <c r="K773" s="35">
        <v>1</v>
      </c>
      <c r="L773" s="34"/>
      <c r="M773" s="37">
        <v>26494.948619999999</v>
      </c>
      <c r="N773" s="37">
        <v>6746.2752460000002</v>
      </c>
      <c r="O773" s="37">
        <v>2978.7201420000001</v>
      </c>
      <c r="P773" s="37">
        <v>613.87430119999999</v>
      </c>
      <c r="Q773" s="37">
        <v>689.14240670000004</v>
      </c>
      <c r="R773" s="34">
        <v>2</v>
      </c>
      <c r="S773" s="35">
        <v>0.97275559499999997</v>
      </c>
      <c r="T773" s="34">
        <v>21</v>
      </c>
      <c r="U773" s="38">
        <v>7.7703820000000002E-3</v>
      </c>
      <c r="V773" s="39">
        <f t="shared" si="12"/>
        <v>0.23414714512678772</v>
      </c>
    </row>
    <row r="774" spans="1:22" x14ac:dyDescent="0.35">
      <c r="A774" s="33">
        <v>5</v>
      </c>
      <c r="B774" s="34">
        <v>40</v>
      </c>
      <c r="C774" s="34">
        <v>8000</v>
      </c>
      <c r="D774" s="35">
        <v>1</v>
      </c>
      <c r="E774" s="36">
        <v>0</v>
      </c>
      <c r="F774" s="34">
        <v>1</v>
      </c>
      <c r="G774" s="37">
        <v>31862.205730000001</v>
      </c>
      <c r="H774" s="37">
        <v>8000</v>
      </c>
      <c r="I774" s="37">
        <v>8000</v>
      </c>
      <c r="J774" s="34">
        <v>0</v>
      </c>
      <c r="K774" s="35">
        <v>1</v>
      </c>
      <c r="L774" s="34"/>
      <c r="M774" s="37">
        <v>12290.424290000001</v>
      </c>
      <c r="N774" s="37">
        <v>9404.6856779999998</v>
      </c>
      <c r="O774" s="37">
        <v>1062.89768</v>
      </c>
      <c r="P774" s="37">
        <v>613.87430119999999</v>
      </c>
      <c r="Q774" s="37">
        <v>490.32378820000002</v>
      </c>
      <c r="R774" s="34">
        <v>1</v>
      </c>
      <c r="S774" s="35">
        <v>0.85912576100000004</v>
      </c>
      <c r="T774" s="34">
        <v>9</v>
      </c>
      <c r="U774" s="38">
        <v>5.3237090000000003E-3</v>
      </c>
      <c r="V774" s="39" t="str">
        <f t="shared" si="12"/>
        <v/>
      </c>
    </row>
    <row r="775" spans="1:22" x14ac:dyDescent="0.35">
      <c r="A775" s="33">
        <v>5</v>
      </c>
      <c r="B775" s="34">
        <v>40</v>
      </c>
      <c r="C775" s="34">
        <v>8000</v>
      </c>
      <c r="D775" s="35">
        <v>1</v>
      </c>
      <c r="E775" s="36">
        <v>0</v>
      </c>
      <c r="F775" s="34">
        <v>2</v>
      </c>
      <c r="G775" s="37">
        <v>31791.937310000001</v>
      </c>
      <c r="H775" s="37">
        <v>8000</v>
      </c>
      <c r="I775" s="37">
        <v>8000</v>
      </c>
      <c r="J775" s="34">
        <v>0</v>
      </c>
      <c r="K775" s="35">
        <v>1</v>
      </c>
      <c r="L775" s="34"/>
      <c r="M775" s="37">
        <v>12214.223400000001</v>
      </c>
      <c r="N775" s="37">
        <v>9420.2450320000007</v>
      </c>
      <c r="O775" s="37">
        <v>1053.2695470000001</v>
      </c>
      <c r="P775" s="37">
        <v>613.87430119999999</v>
      </c>
      <c r="Q775" s="37">
        <v>490.32502890000001</v>
      </c>
      <c r="R775" s="34">
        <v>1</v>
      </c>
      <c r="S775" s="35">
        <v>0.86054712099999997</v>
      </c>
      <c r="T775" s="34">
        <v>12</v>
      </c>
      <c r="U775" s="38">
        <v>6.2290499999999999E-4</v>
      </c>
      <c r="V775" s="39" t="str">
        <f t="shared" si="12"/>
        <v/>
      </c>
    </row>
    <row r="776" spans="1:22" x14ac:dyDescent="0.35">
      <c r="A776" s="33">
        <v>5</v>
      </c>
      <c r="B776" s="34">
        <v>40</v>
      </c>
      <c r="C776" s="34">
        <v>8000</v>
      </c>
      <c r="D776" s="35">
        <v>1</v>
      </c>
      <c r="E776" s="36">
        <v>0</v>
      </c>
      <c r="F776" s="34">
        <v>3</v>
      </c>
      <c r="G776" s="37">
        <v>44690.170720000002</v>
      </c>
      <c r="H776" s="37">
        <v>8000</v>
      </c>
      <c r="I776" s="37">
        <v>8000</v>
      </c>
      <c r="J776" s="34">
        <v>0</v>
      </c>
      <c r="K776" s="35">
        <v>1</v>
      </c>
      <c r="L776" s="34"/>
      <c r="M776" s="37">
        <v>23090.559819999999</v>
      </c>
      <c r="N776" s="37">
        <v>10379.21974</v>
      </c>
      <c r="O776" s="37">
        <v>2116.1764050000002</v>
      </c>
      <c r="P776" s="37">
        <v>613.87430119999999</v>
      </c>
      <c r="Q776" s="37">
        <v>490.34044619999997</v>
      </c>
      <c r="R776" s="34">
        <v>1</v>
      </c>
      <c r="S776" s="35">
        <v>0.94815024800000003</v>
      </c>
      <c r="T776" s="34">
        <v>11</v>
      </c>
      <c r="U776" s="38">
        <v>4.79219E-3</v>
      </c>
      <c r="V776" s="39">
        <f t="shared" si="12"/>
        <v>0.29792204268751399</v>
      </c>
    </row>
    <row r="777" spans="1:22" x14ac:dyDescent="0.35">
      <c r="A777" s="33">
        <v>5</v>
      </c>
      <c r="B777" s="34">
        <v>70</v>
      </c>
      <c r="C777" s="34">
        <v>8000</v>
      </c>
      <c r="D777" s="35">
        <v>1</v>
      </c>
      <c r="E777" s="36">
        <v>0</v>
      </c>
      <c r="F777" s="34">
        <v>1</v>
      </c>
      <c r="G777" s="37">
        <v>31482.512900000002</v>
      </c>
      <c r="H777" s="37">
        <v>8000</v>
      </c>
      <c r="I777" s="37">
        <v>8000</v>
      </c>
      <c r="J777" s="34">
        <v>0</v>
      </c>
      <c r="K777" s="35">
        <v>1</v>
      </c>
      <c r="L777" s="34"/>
      <c r="M777" s="37">
        <v>10770.87601</v>
      </c>
      <c r="N777" s="37">
        <v>10544.54112</v>
      </c>
      <c r="O777" s="37">
        <v>1062.89768</v>
      </c>
      <c r="P777" s="37">
        <v>613.87430119999999</v>
      </c>
      <c r="Q777" s="37">
        <v>490.32378820000002</v>
      </c>
      <c r="R777" s="34">
        <v>1</v>
      </c>
      <c r="S777" s="35">
        <v>0.71851834699999995</v>
      </c>
      <c r="T777" s="34">
        <v>17</v>
      </c>
      <c r="U777" s="38">
        <v>3.84891E-4</v>
      </c>
      <c r="V777" s="39" t="str">
        <f t="shared" si="12"/>
        <v/>
      </c>
    </row>
    <row r="778" spans="1:22" x14ac:dyDescent="0.35">
      <c r="A778" s="33">
        <v>5</v>
      </c>
      <c r="B778" s="34">
        <v>70</v>
      </c>
      <c r="C778" s="34">
        <v>8000</v>
      </c>
      <c r="D778" s="35">
        <v>1</v>
      </c>
      <c r="E778" s="36">
        <v>0</v>
      </c>
      <c r="F778" s="34">
        <v>2</v>
      </c>
      <c r="G778" s="37">
        <v>31383.434519999999</v>
      </c>
      <c r="H778" s="37">
        <v>8000</v>
      </c>
      <c r="I778" s="37">
        <v>8000</v>
      </c>
      <c r="J778" s="34">
        <v>0</v>
      </c>
      <c r="K778" s="35">
        <v>1</v>
      </c>
      <c r="L778" s="34"/>
      <c r="M778" s="37">
        <v>10819.47661</v>
      </c>
      <c r="N778" s="37">
        <v>10406.48904</v>
      </c>
      <c r="O778" s="37">
        <v>1053.2695470000001</v>
      </c>
      <c r="P778" s="37">
        <v>613.87430119999999</v>
      </c>
      <c r="Q778" s="37">
        <v>490.32502890000001</v>
      </c>
      <c r="R778" s="34">
        <v>1</v>
      </c>
      <c r="S778" s="35">
        <v>0.70911130300000003</v>
      </c>
      <c r="T778" s="34">
        <v>9</v>
      </c>
      <c r="U778" s="38">
        <v>1.72418E-4</v>
      </c>
      <c r="V778" s="39" t="str">
        <f t="shared" si="12"/>
        <v/>
      </c>
    </row>
    <row r="779" spans="1:22" x14ac:dyDescent="0.35">
      <c r="A779" s="33">
        <v>5</v>
      </c>
      <c r="B779" s="34">
        <v>70</v>
      </c>
      <c r="C779" s="34">
        <v>8000</v>
      </c>
      <c r="D779" s="35">
        <v>1</v>
      </c>
      <c r="E779" s="36">
        <v>0</v>
      </c>
      <c r="F779" s="34">
        <v>3</v>
      </c>
      <c r="G779" s="37">
        <v>42210.810310000001</v>
      </c>
      <c r="H779" s="37">
        <v>8000</v>
      </c>
      <c r="I779" s="37">
        <v>8000</v>
      </c>
      <c r="J779" s="34">
        <v>0</v>
      </c>
      <c r="K779" s="35">
        <v>1</v>
      </c>
      <c r="L779" s="34"/>
      <c r="M779" s="37">
        <v>17764.306100000002</v>
      </c>
      <c r="N779" s="37">
        <v>13226.11305</v>
      </c>
      <c r="O779" s="37">
        <v>2116.1764050000002</v>
      </c>
      <c r="P779" s="37">
        <v>613.87430119999999</v>
      </c>
      <c r="Q779" s="37">
        <v>490.34044619999997</v>
      </c>
      <c r="R779" s="34">
        <v>1</v>
      </c>
      <c r="S779" s="35">
        <v>0.90124404400000002</v>
      </c>
      <c r="T779" s="34">
        <v>17</v>
      </c>
      <c r="U779" s="38">
        <v>8.1741109999999995E-3</v>
      </c>
      <c r="V779" s="39">
        <f t="shared" si="12"/>
        <v>0.32855843199189311</v>
      </c>
    </row>
    <row r="780" spans="1:22" x14ac:dyDescent="0.35">
      <c r="A780" s="33">
        <v>5</v>
      </c>
      <c r="B780" s="34">
        <v>100</v>
      </c>
      <c r="C780" s="34">
        <v>8000</v>
      </c>
      <c r="D780" s="35">
        <v>1</v>
      </c>
      <c r="E780" s="36">
        <v>0</v>
      </c>
      <c r="F780" s="34">
        <v>1</v>
      </c>
      <c r="G780" s="37">
        <v>31464.567299999999</v>
      </c>
      <c r="H780" s="37">
        <v>8000</v>
      </c>
      <c r="I780" s="37">
        <v>8000</v>
      </c>
      <c r="J780" s="34">
        <v>0</v>
      </c>
      <c r="K780" s="35">
        <v>1</v>
      </c>
      <c r="L780" s="34"/>
      <c r="M780" s="37">
        <v>10640.8896</v>
      </c>
      <c r="N780" s="37">
        <v>10656.58195</v>
      </c>
      <c r="O780" s="37">
        <v>1062.897661</v>
      </c>
      <c r="P780" s="37">
        <v>613.87430119999999</v>
      </c>
      <c r="Q780" s="37">
        <v>490.32378210000002</v>
      </c>
      <c r="R780" s="34">
        <v>1</v>
      </c>
      <c r="S780" s="35">
        <v>0.429931071</v>
      </c>
      <c r="T780" s="34">
        <v>10</v>
      </c>
      <c r="U780" s="38">
        <v>6.8600149999999997E-3</v>
      </c>
      <c r="V780" s="39" t="str">
        <f t="shared" si="12"/>
        <v/>
      </c>
    </row>
    <row r="781" spans="1:22" x14ac:dyDescent="0.35">
      <c r="A781" s="33">
        <v>5</v>
      </c>
      <c r="B781" s="34">
        <v>100</v>
      </c>
      <c r="C781" s="34">
        <v>8000</v>
      </c>
      <c r="D781" s="35">
        <v>1</v>
      </c>
      <c r="E781" s="36">
        <v>0</v>
      </c>
      <c r="F781" s="34">
        <v>2</v>
      </c>
      <c r="G781" s="37">
        <v>31355.919730000001</v>
      </c>
      <c r="H781" s="37">
        <v>8000</v>
      </c>
      <c r="I781" s="37">
        <v>8000</v>
      </c>
      <c r="J781" s="34">
        <v>0</v>
      </c>
      <c r="K781" s="35">
        <v>1</v>
      </c>
      <c r="L781" s="34"/>
      <c r="M781" s="37">
        <v>10594.581899999999</v>
      </c>
      <c r="N781" s="37">
        <v>10603.868979999999</v>
      </c>
      <c r="O781" s="37">
        <v>1053.269528</v>
      </c>
      <c r="P781" s="37">
        <v>613.87430119999999</v>
      </c>
      <c r="Q781" s="37">
        <v>490.32501810000002</v>
      </c>
      <c r="R781" s="34">
        <v>1</v>
      </c>
      <c r="S781" s="35">
        <v>0.427804409</v>
      </c>
      <c r="T781" s="34">
        <v>10</v>
      </c>
      <c r="U781" s="38">
        <v>1.16456E-4</v>
      </c>
      <c r="V781" s="39" t="str">
        <f t="shared" si="12"/>
        <v/>
      </c>
    </row>
    <row r="782" spans="1:22" x14ac:dyDescent="0.35">
      <c r="A782" s="40">
        <v>5</v>
      </c>
      <c r="B782" s="41">
        <v>100</v>
      </c>
      <c r="C782" s="41">
        <v>8000</v>
      </c>
      <c r="D782" s="42">
        <v>1</v>
      </c>
      <c r="E782" s="43">
        <v>0</v>
      </c>
      <c r="F782" s="41">
        <v>3</v>
      </c>
      <c r="G782" s="44">
        <v>41575.422010000002</v>
      </c>
      <c r="H782" s="44">
        <v>8000</v>
      </c>
      <c r="I782" s="44">
        <v>8000</v>
      </c>
      <c r="J782" s="41">
        <v>0</v>
      </c>
      <c r="K782" s="42">
        <v>1</v>
      </c>
      <c r="L782" s="41"/>
      <c r="M782" s="44">
        <v>15170.55572</v>
      </c>
      <c r="N782" s="44">
        <v>15184.475130000001</v>
      </c>
      <c r="O782" s="44">
        <v>2116.1764189999999</v>
      </c>
      <c r="P782" s="44">
        <v>613.87430119999999</v>
      </c>
      <c r="Q782" s="44">
        <v>490.34045049999997</v>
      </c>
      <c r="R782" s="41">
        <v>1</v>
      </c>
      <c r="S782" s="42">
        <v>0.61260521199999995</v>
      </c>
      <c r="T782" s="41">
        <v>12</v>
      </c>
      <c r="U782" s="45">
        <v>7.8924129999999992E-3</v>
      </c>
      <c r="V782" s="46">
        <f t="shared" si="12"/>
        <v>0.33818688813817049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0DE3-7624-4AF3-8397-1065E2823967}">
  <sheetPr>
    <tabColor theme="5"/>
  </sheetPr>
  <dimension ref="A3:U55"/>
  <sheetViews>
    <sheetView topLeftCell="O1" workbookViewId="0">
      <selection activeCell="A33" sqref="A33:U33"/>
    </sheetView>
  </sheetViews>
  <sheetFormatPr baseColWidth="10" defaultRowHeight="14.5" x14ac:dyDescent="0.35"/>
  <cols>
    <col min="1" max="1" width="7.7265625" customWidth="1"/>
    <col min="3" max="3" width="14.1796875" customWidth="1"/>
    <col min="5" max="5" width="13.453125" customWidth="1"/>
    <col min="6" max="6" width="11" customWidth="1"/>
    <col min="7" max="7" width="21" customWidth="1"/>
    <col min="8" max="8" width="20.26953125" customWidth="1"/>
    <col min="9" max="9" width="23.90625" customWidth="1"/>
    <col min="10" max="10" width="17.54296875" customWidth="1"/>
    <col min="11" max="11" width="17.7265625" customWidth="1"/>
    <col min="12" max="12" width="17.26953125" customWidth="1"/>
    <col min="13" max="13" width="24.36328125" customWidth="1"/>
    <col min="14" max="14" width="20" customWidth="1"/>
    <col min="15" max="15" width="31.08984375" customWidth="1"/>
    <col min="16" max="16" width="26.7265625" customWidth="1"/>
    <col min="17" max="17" width="21.36328125" customWidth="1"/>
    <col min="18" max="18" width="25.54296875" customWidth="1"/>
    <col min="19" max="19" width="22.1796875" customWidth="1"/>
    <col min="22" max="22" width="14.54296875" bestFit="1" customWidth="1"/>
  </cols>
  <sheetData>
    <row r="3" spans="1:21" x14ac:dyDescent="0.35">
      <c r="A3" s="53" t="s">
        <v>28</v>
      </c>
      <c r="B3" s="53" t="s">
        <v>3</v>
      </c>
      <c r="C3" s="53" t="s">
        <v>39</v>
      </c>
      <c r="D3" s="53" t="s">
        <v>56</v>
      </c>
      <c r="E3" s="53" t="s">
        <v>57</v>
      </c>
      <c r="F3" s="53" t="s">
        <v>41</v>
      </c>
      <c r="G3" s="53" t="s">
        <v>42</v>
      </c>
      <c r="H3" s="53" t="s">
        <v>43</v>
      </c>
      <c r="I3" s="53" t="s">
        <v>44</v>
      </c>
      <c r="J3" s="53" t="s">
        <v>45</v>
      </c>
      <c r="K3" s="53" t="s">
        <v>58</v>
      </c>
      <c r="L3" s="53" t="s">
        <v>25</v>
      </c>
      <c r="M3" s="53" t="s">
        <v>47</v>
      </c>
      <c r="N3" s="53" t="s">
        <v>48</v>
      </c>
      <c r="O3" s="53" t="s">
        <v>49</v>
      </c>
      <c r="P3" s="53" t="s">
        <v>50</v>
      </c>
      <c r="Q3" s="53" t="s">
        <v>51</v>
      </c>
      <c r="R3" s="53" t="s">
        <v>52</v>
      </c>
      <c r="S3" s="53" t="s">
        <v>53</v>
      </c>
      <c r="T3" s="53" t="s">
        <v>54</v>
      </c>
      <c r="U3" s="54" t="s">
        <v>55</v>
      </c>
    </row>
    <row r="4" spans="1:21" hidden="1" x14ac:dyDescent="0.35">
      <c r="A4" s="51">
        <v>100</v>
      </c>
      <c r="B4" s="51">
        <v>500</v>
      </c>
      <c r="C4" s="52">
        <v>0.8</v>
      </c>
      <c r="D4" s="51">
        <v>3</v>
      </c>
      <c r="E4">
        <f>AVERAGEIFS(Tableau4[[#All],[Cope]],Tableau4[[#All],[Cap%]],A4,Tableau4[[#All],[Fd]],B4,Tableau4[[#All],[Part fixe cible]],C4,Tableau4[[#All],[Scénario]],D4)</f>
        <v>41.097067809999999</v>
      </c>
      <c r="F4">
        <f>AVERAGEIFS(Tableau4[[#All],[Coût total]],Tableau4[[#All],[Cap%]],A4,Tableau4[[#All],[Fd]],B4,Tableau4[[#All],[Part fixe cible]],C4,Tableau4[[#All],[Scénario]],D4)</f>
        <v>27912.016950000001</v>
      </c>
      <c r="G4">
        <f>AVERAGEIFS(Tableau4[[#All],[Coût d’ouverture total]],Tableau4[[#All],[Cap%]],A4,Tableau4[[#All],[Fd]],B4,Tableau4[[#All],[Part fixe cible]],C4,Tableau4[[#All],[Scénario]],D4)</f>
        <v>4304.9295441999993</v>
      </c>
      <c r="H4">
        <f>AVERAGEIFS(Tableau4[[#All],[Coût fixe d’ouverture]],Tableau4[[#All],[Cap%]],A4,Tableau4[[#All],[Fd]],B4,Tableau4[[#All],[Part fixe cible]],C4,Tableau4[[#All],[Scénario]],D4)</f>
        <v>3200</v>
      </c>
      <c r="I4">
        <f>AVERAGEIFS(Tableau4[[#All],[Coût variable d’ouverture]],Tableau4[[#All],[Cap%]],A4,Tableau4[[#All],[Fd]],B4,Tableau4[[#All],[Part fixe cible]],C4,Tableau4[[#All],[Scénario]],D4)</f>
        <v>1104.92954422</v>
      </c>
      <c r="J4" s="3">
        <f>AVERAGEIFS(Tableau4[[#All],[Part fixe observée]],Tableau4[[#All],[Cap%]],A4,Tableau4[[#All],[Fd]],B4,Tableau4[[#All],[Part fixe cible]],C4,Tableau4[[#All],[Scénario]],D4)</f>
        <v>0.7424820432</v>
      </c>
      <c r="K4">
        <f>AVERAGEIFS(Tableau4[[#All],[Expédition observé]],Tableau4[[#All],[Cap%]],A4,Tableau4[[#All],[Fd]],B4,Tableau4[[#All],[Part fixe cible]],C4,Tableau4[[#All],[Scénario]],D4)</f>
        <v>26.798534700000005</v>
      </c>
      <c r="L4">
        <f>AVERAGEIFS(Tableau4[[#All],[Coût de transport]],Tableau4[[#All],[Cap%]],A4,Tableau4[[#All],[Fd]],B4,Tableau4[[#All],[Part fixe cible]],C4,Tableau4[[#All],[Scénario]],D4)</f>
        <v>8263.258726600001</v>
      </c>
      <c r="M4">
        <f>AVERAGEIFS(Tableau4[[#All],[Coût de stockage retailers]],Tableau4[[#All],[Cap%]],A4,Tableau4[[#All],[Fd]],B4,Tableau4[[#All],[Part fixe cible]],C4,Tableau4[[#All],[Scénario]],D4)</f>
        <v>8389.8088970000008</v>
      </c>
      <c r="N4">
        <f>AVERAGEIFS(Tableau4[[#All],[Coût de stockage DC]],Tableau4[[#All],[Cap%]],A4,Tableau4[[#All],[Fd]],B4,Tableau4[[#All],[Part fixe cible]],C4,Tableau4[[#All],[Scénario]],D4)</f>
        <v>5232.5118235999998</v>
      </c>
      <c r="O4">
        <f>AVERAGEIFS(Tableau4[[#All],[Coût de stock de sécurité retailers]],Tableau4[[#All],[Cap%]],A4,Tableau4[[#All],[Fd]],B4,Tableau4[[#All],[Part fixe cible]],C4,Tableau4[[#All],[Scénario]],D4)</f>
        <v>580.9289129</v>
      </c>
      <c r="P4">
        <f>AVERAGEIFS(Tableau4[[#All],[Coût de stock de sécurité DC]],Tableau4[[#All],[Cap%]],A4,Tableau4[[#All],[Fd]],B4,Tableau4[[#All],[Part fixe cible]],C4,Tableau4[[#All],[Scénario]],D4)</f>
        <v>1140.5790457999999</v>
      </c>
      <c r="Q4">
        <f>AVERAGEIFS(Tableau4[[#All],[Nombre de DC ouverts]],Tableau4[[#All],[Cap%]],A4,Tableau4[[#All],[Fd]],B4,Tableau4[[#All],[Part fixe cible]],C4,Tableau4[[#All],[Scénario]],D4)</f>
        <v>6.4</v>
      </c>
      <c r="R4" s="3">
        <f>AVERAGEIFS(Tableau4[[#All],[Taux de chargement moyen]],Tableau4[[#All],[Cap%]],A4,Tableau4[[#All],[Fd]],B4,Tableau4[[#All],[Part fixe cible]],C4,Tableau4[[#All],[Scénario]],D4)</f>
        <v>0.32166287099999996</v>
      </c>
      <c r="S4">
        <f>AVERAGEIFS(Tableau4[[#All],[Temps de résolution (s)]],Tableau4[[#All],[Cap%]],A4,Tableau4[[#All],[Fd]],B4,Tableau4[[#All],[Part fixe cible]],C4,Tableau4[[#All],[Scénario]],D4)</f>
        <v>132.80000000000001</v>
      </c>
      <c r="T4" s="3">
        <f>AVERAGEIFS(Tableau4[[#All],[Gap]],Tableau4[[#All],[Cap%]],A4,Tableau4[[#All],[Fd]],B4,Tableau4[[#All],[Part fixe cible]],C4,Tableau4[[#All],[Scénario]],D4)</f>
        <v>9.1812253999999996E-3</v>
      </c>
      <c r="U4" s="3">
        <f>AVERAGEIFS(Tableau4[[#All],[Synergie ]],Tableau4[[#All],[Cap%]],A4,Tableau4[[#All],[Fd]],B4,Tableau4[[#All],[Part fixe cible]],C4,Tableau4[[#All],[Scénario]],3)</f>
        <v>0.29803900582829873</v>
      </c>
    </row>
    <row r="5" spans="1:21" hidden="1" x14ac:dyDescent="0.35">
      <c r="A5" s="47">
        <v>70</v>
      </c>
      <c r="B5" s="47">
        <v>500</v>
      </c>
      <c r="C5" s="48">
        <v>0.8</v>
      </c>
      <c r="D5" s="47">
        <v>3</v>
      </c>
      <c r="E5">
        <f>AVERAGEIFS(Tableau4[[#All],[Cope]],Tableau4[[#All],[Cap%]],A5,Tableau4[[#All],[Fd]],B5,Tableau4[[#All],[Part fixe cible]],C5,Tableau4[[#All],[Scénario]],D5)</f>
        <v>40.661588051999999</v>
      </c>
      <c r="F5">
        <f>AVERAGEIFS(Tableau4[[#All],[Coût total]],Tableau4[[#All],[Cap%]],A5,Tableau4[[#All],[Fd]],B5,Tableau4[[#All],[Part fixe cible]],C5,Tableau4[[#All],[Scénario]],D5)</f>
        <v>27906.524364000001</v>
      </c>
      <c r="G5">
        <f>AVERAGEIFS(Tableau4[[#All],[Coût d’ouverture total]],Tableau4[[#All],[Cap%]],A5,Tableau4[[#All],[Fd]],B5,Tableau4[[#All],[Part fixe cible]],C5,Tableau4[[#All],[Scénario]],D5)</f>
        <v>4403.8618982000007</v>
      </c>
      <c r="H5">
        <f>AVERAGEIFS(Tableau4[[#All],[Coût fixe d’ouverture]],Tableau4[[#All],[Cap%]],A5,Tableau4[[#All],[Fd]],B5,Tableau4[[#All],[Part fixe cible]],C5,Tableau4[[#All],[Scénario]],D5)</f>
        <v>3300</v>
      </c>
      <c r="I5">
        <f>AVERAGEIFS(Tableau4[[#All],[Coût variable d’ouverture]],Tableau4[[#All],[Cap%]],A5,Tableau4[[#All],[Fd]],B5,Tableau4[[#All],[Part fixe cible]],C5,Tableau4[[#All],[Scénario]],D5)</f>
        <v>1103.86189816</v>
      </c>
      <c r="J5" s="3">
        <f>AVERAGEIFS(Tableau4[[#All],[Part fixe observée]],Tableau4[[#All],[Cap%]],A5,Tableau4[[#All],[Fd]],B5,Tableau4[[#All],[Part fixe cible]],C5,Tableau4[[#All],[Scénario]],D5)</f>
        <v>0.74889964379999996</v>
      </c>
      <c r="K5">
        <f>AVERAGEIFS(Tableau4[[#All],[Expédition observé]],Tableau4[[#All],[Cap%]],A5,Tableau4[[#All],[Fd]],B5,Tableau4[[#All],[Part fixe cible]],C5,Tableau4[[#All],[Scénario]],D5)</f>
        <v>27.107440877999998</v>
      </c>
      <c r="L5">
        <f>AVERAGEIFS(Tableau4[[#All],[Coût de transport]],Tableau4[[#All],[Cap%]],A5,Tableau4[[#All],[Fd]],B5,Tableau4[[#All],[Part fixe cible]],C5,Tableau4[[#All],[Scénario]],D5)</f>
        <v>8207.7269689999994</v>
      </c>
      <c r="M5">
        <f>AVERAGEIFS(Tableau4[[#All],[Coût de stockage retailers]],Tableau4[[#All],[Cap%]],A5,Tableau4[[#All],[Fd]],B5,Tableau4[[#All],[Part fixe cible]],C5,Tableau4[[#All],[Scénario]],D5)</f>
        <v>8231.727224799999</v>
      </c>
      <c r="N5">
        <f>AVERAGEIFS(Tableau4[[#All],[Coût de stockage DC]],Tableau4[[#All],[Cap%]],A5,Tableau4[[#All],[Fd]],B5,Tableau4[[#All],[Part fixe cible]],C5,Tableau4[[#All],[Scénario]],D5)</f>
        <v>5321.1650556000004</v>
      </c>
      <c r="O5">
        <f>AVERAGEIFS(Tableau4[[#All],[Coût de stock de sécurité retailers]],Tableau4[[#All],[Cap%]],A5,Tableau4[[#All],[Fd]],B5,Tableau4[[#All],[Part fixe cible]],C5,Tableau4[[#All],[Scénario]],D5)</f>
        <v>580.9289129</v>
      </c>
      <c r="P5">
        <f>AVERAGEIFS(Tableau4[[#All],[Coût de stock de sécurité DC]],Tableau4[[#All],[Cap%]],A5,Tableau4[[#All],[Fd]],B5,Tableau4[[#All],[Part fixe cible]],C5,Tableau4[[#All],[Scénario]],D5)</f>
        <v>1161.1143046</v>
      </c>
      <c r="Q5">
        <f>AVERAGEIFS(Tableau4[[#All],[Nombre de DC ouverts]],Tableau4[[#All],[Cap%]],A5,Tableau4[[#All],[Fd]],B5,Tableau4[[#All],[Part fixe cible]],C5,Tableau4[[#All],[Scénario]],D5)</f>
        <v>6.6</v>
      </c>
      <c r="R5" s="3">
        <f>AVERAGEIFS(Tableau4[[#All],[Taux de chargement moyen]],Tableau4[[#All],[Cap%]],A5,Tableau4[[#All],[Fd]],B5,Tableau4[[#All],[Part fixe cible]],C5,Tableau4[[#All],[Scénario]],D5)</f>
        <v>0.56171034260000008</v>
      </c>
      <c r="S5">
        <f>AVERAGEIFS(Tableau4[[#All],[Temps de résolution (s)]],Tableau4[[#All],[Cap%]],A5,Tableau4[[#All],[Fd]],B5,Tableau4[[#All],[Part fixe cible]],C5,Tableau4[[#All],[Scénario]],D5)</f>
        <v>91.2</v>
      </c>
      <c r="T5" s="3">
        <f>AVERAGEIFS(Tableau4[[#All],[Gap]],Tableau4[[#All],[Cap%]],A5,Tableau4[[#All],[Fd]],B5,Tableau4[[#All],[Part fixe cible]],C5,Tableau4[[#All],[Scénario]],D5)</f>
        <v>9.6266176000000016E-3</v>
      </c>
      <c r="U5" s="3">
        <f>AVERAGEIFS(Tableau4[[#All],[Synergie ]],Tableau4[[#All],[Cap%]],A5,Tableau4[[#All],[Fd]],B5,Tableau4[[#All],[Part fixe cible]],C5,Tableau4[[#All],[Scénario]],3)</f>
        <v>0.298472528107388</v>
      </c>
    </row>
    <row r="6" spans="1:21" x14ac:dyDescent="0.35">
      <c r="A6" s="51">
        <v>40</v>
      </c>
      <c r="B6" s="51">
        <v>500</v>
      </c>
      <c r="C6" s="52">
        <v>0.8</v>
      </c>
      <c r="D6" s="51">
        <v>3</v>
      </c>
      <c r="E6">
        <f>AVERAGEIFS(Tableau4[[#All],[Cope]],Tableau4[[#All],[Cap%]],A6,Tableau4[[#All],[Fd]],B6,Tableau4[[#All],[Part fixe cible]],C6,Tableau4[[#All],[Scénario]],D6)</f>
        <v>40.485225920000005</v>
      </c>
      <c r="F6">
        <f>AVERAGEIFS(Tableau4[[#All],[Coût total]],Tableau4[[#All],[Cap%]],A6,Tableau4[[#All],[Fd]],B6,Tableau4[[#All],[Part fixe cible]],C6,Tableau4[[#All],[Scénario]],D6)</f>
        <v>28057.486014000002</v>
      </c>
      <c r="G6">
        <f>AVERAGEIFS(Tableau4[[#All],[Coût d’ouverture total]],Tableau4[[#All],[Cap%]],A6,Tableau4[[#All],[Fd]],B6,Tableau4[[#All],[Part fixe cible]],C6,Tableau4[[#All],[Scénario]],D6)</f>
        <v>4415.2044044000004</v>
      </c>
      <c r="H6">
        <f>AVERAGEIFS(Tableau4[[#All],[Coût fixe d’ouverture]],Tableau4[[#All],[Cap%]],A6,Tableau4[[#All],[Fd]],B6,Tableau4[[#All],[Part fixe cible]],C6,Tableau4[[#All],[Scénario]],D6)</f>
        <v>3300</v>
      </c>
      <c r="I6">
        <f>AVERAGEIFS(Tableau4[[#All],[Coût variable d’ouverture]],Tableau4[[#All],[Cap%]],A6,Tableau4[[#All],[Fd]],B6,Tableau4[[#All],[Part fixe cible]],C6,Tableau4[[#All],[Scénario]],D6)</f>
        <v>1115.2044043800001</v>
      </c>
      <c r="J6" s="3">
        <f>AVERAGEIFS(Tableau4[[#All],[Part fixe observée]],Tableau4[[#All],[Cap%]],A6,Tableau4[[#All],[Fd]],B6,Tableau4[[#All],[Part fixe cible]],C6,Tableau4[[#All],[Scénario]],D6)</f>
        <v>0.74637984739999996</v>
      </c>
      <c r="K6">
        <f>AVERAGEIFS(Tableau4[[#All],[Expédition observé]],Tableau4[[#All],[Cap%]],A6,Tableau4[[#All],[Fd]],B6,Tableau4[[#All],[Part fixe cible]],C6,Tableau4[[#All],[Scénario]],D6)</f>
        <v>27.485032725999996</v>
      </c>
      <c r="L6">
        <f>AVERAGEIFS(Tableau4[[#All],[Coût de transport]],Tableau4[[#All],[Cap%]],A6,Tableau4[[#All],[Fd]],B6,Tableau4[[#All],[Part fixe cible]],C6,Tableau4[[#All],[Scénario]],D6)</f>
        <v>8729.6089718000003</v>
      </c>
      <c r="M6">
        <f>AVERAGEIFS(Tableau4[[#All],[Coût de stockage retailers]],Tableau4[[#All],[Cap%]],A6,Tableau4[[#All],[Fd]],B6,Tableau4[[#All],[Part fixe cible]],C6,Tableau4[[#All],[Scénario]],D6)</f>
        <v>7858.0129687999997</v>
      </c>
      <c r="N6">
        <f>AVERAGEIFS(Tableau4[[#All],[Coût de stockage DC]],Tableau4[[#All],[Cap%]],A6,Tableau4[[#All],[Fd]],B6,Tableau4[[#All],[Part fixe cible]],C6,Tableau4[[#All],[Scénario]],D6)</f>
        <v>5314.4365313999997</v>
      </c>
      <c r="O6">
        <f>AVERAGEIFS(Tableau4[[#All],[Coût de stock de sécurité retailers]],Tableau4[[#All],[Cap%]],A6,Tableau4[[#All],[Fd]],B6,Tableau4[[#All],[Part fixe cible]],C6,Tableau4[[#All],[Scénario]],D6)</f>
        <v>580.9289129</v>
      </c>
      <c r="P6">
        <f>AVERAGEIFS(Tableau4[[#All],[Coût de stock de sécurité DC]],Tableau4[[#All],[Cap%]],A6,Tableau4[[#All],[Fd]],B6,Tableau4[[#All],[Part fixe cible]],C6,Tableau4[[#All],[Scénario]],D6)</f>
        <v>1159.2942270000001</v>
      </c>
      <c r="Q6">
        <f>AVERAGEIFS(Tableau4[[#All],[Nombre de DC ouverts]],Tableau4[[#All],[Cap%]],A6,Tableau4[[#All],[Fd]],B6,Tableau4[[#All],[Part fixe cible]],C6,Tableau4[[#All],[Scénario]],D6)</f>
        <v>6.6</v>
      </c>
      <c r="R6" s="3">
        <f>AVERAGEIFS(Tableau4[[#All],[Taux de chargement moyen]],Tableau4[[#All],[Cap%]],A6,Tableau4[[#All],[Fd]],B6,Tableau4[[#All],[Part fixe cible]],C6,Tableau4[[#All],[Scénario]],D6)</f>
        <v>0.71749904939999998</v>
      </c>
      <c r="S6">
        <f>AVERAGEIFS(Tableau4[[#All],[Temps de résolution (s)]],Tableau4[[#All],[Cap%]],A6,Tableau4[[#All],[Fd]],B6,Tableau4[[#All],[Part fixe cible]],C6,Tableau4[[#All],[Scénario]],D6)</f>
        <v>104.6</v>
      </c>
      <c r="T6" s="3">
        <f>AVERAGEIFS(Tableau4[[#All],[Gap]],Tableau4[[#All],[Cap%]],A6,Tableau4[[#All],[Fd]],B6,Tableau4[[#All],[Part fixe cible]],C6,Tableau4[[#All],[Scénario]],D6)</f>
        <v>9.4783233999999987E-3</v>
      </c>
      <c r="U6" s="3">
        <f>AVERAGEIFS(Tableau4[[#All],[Synergie ]],Tableau4[[#All],[Cap%]],A6,Tableau4[[#All],[Fd]],B6,Tableau4[[#All],[Part fixe cible]],C6,Tableau4[[#All],[Scénario]],3)</f>
        <v>0.29522072732472832</v>
      </c>
    </row>
    <row r="7" spans="1:21" hidden="1" x14ac:dyDescent="0.35">
      <c r="A7" s="49">
        <v>100</v>
      </c>
      <c r="B7" s="49">
        <v>4000</v>
      </c>
      <c r="C7" s="50">
        <v>1</v>
      </c>
      <c r="D7" s="34">
        <v>3</v>
      </c>
      <c r="E7" s="55">
        <f>AVERAGEIFS(Tableau4[[#All],[Cope]],Tableau4[[#All],[Cap%]],A7,Tableau4[[#All],[Fd]],B7,Tableau4[[#All],[Part fixe cible]],C7,Tableau4[[#All],[Scénario]],D7)</f>
        <v>0</v>
      </c>
      <c r="F7" s="55">
        <f>AVERAGEIFS(Tableau4[[#All],[Coût total]],Tableau4[[#All],[Cap%]],A7,Tableau4[[#All],[Fd]],B7,Tableau4[[#All],[Part fixe cible]],C7,Tableau4[[#All],[Scénario]],D7)</f>
        <v>37492.987030000004</v>
      </c>
      <c r="G7" s="55">
        <f>AVERAGEIFS(Tableau4[[#All],[Coût d’ouverture total]],Tableau4[[#All],[Cap%]],A7,Tableau4[[#All],[Fd]],B7,Tableau4[[#All],[Part fixe cible]],C7,Tableau4[[#All],[Scénario]],D7)</f>
        <v>4800</v>
      </c>
      <c r="H7" s="55">
        <f>AVERAGEIFS(Tableau4[[#All],[Coût fixe d’ouverture]],Tableau4[[#All],[Cap%]],A7,Tableau4[[#All],[Fd]],B7,Tableau4[[#All],[Part fixe cible]],C7,Tableau4[[#All],[Scénario]],D7)</f>
        <v>4800</v>
      </c>
      <c r="I7" s="55">
        <f>AVERAGEIFS(Tableau4[[#All],[Coût variable d’ouverture]],Tableau4[[#All],[Cap%]],A7,Tableau4[[#All],[Fd]],B7,Tableau4[[#All],[Part fixe cible]],C7,Tableau4[[#All],[Scénario]],D7)</f>
        <v>0</v>
      </c>
      <c r="J7" s="56">
        <f>AVERAGEIFS(Tableau4[[#All],[Part fixe observée]],Tableau4[[#All],[Cap%]],A7,Tableau4[[#All],[Fd]],B7,Tableau4[[#All],[Part fixe cible]],C7,Tableau4[[#All],[Scénario]],D7)</f>
        <v>1</v>
      </c>
      <c r="K7" s="55" t="e">
        <f>AVERAGEIFS(Tableau4[[#All],[Expédition observé]],Tableau4[[#All],[Cap%]],A7,Tableau4[[#All],[Fd]],B7,Tableau4[[#All],[Part fixe cible]],C7,Tableau4[[#All],[Scénario]],D7)</f>
        <v>#DIV/0!</v>
      </c>
      <c r="L7" s="55">
        <f>AVERAGEIFS(Tableau4[[#All],[Coût de transport]],Tableau4[[#All],[Cap%]],A7,Tableau4[[#All],[Fd]],B7,Tableau4[[#All],[Part fixe cible]],C7,Tableau4[[#All],[Scénario]],D7)</f>
        <v>14660.135794000002</v>
      </c>
      <c r="M7" s="55">
        <f>AVERAGEIFS(Tableau4[[#All],[Coût de stockage retailers]],Tableau4[[#All],[Cap%]],A7,Tableau4[[#All],[Fd]],B7,Tableau4[[#All],[Part fixe cible]],C7,Tableau4[[#All],[Scénario]],D7)</f>
        <v>14684.162489999999</v>
      </c>
      <c r="N7" s="55">
        <f>AVERAGEIFS(Tableau4[[#All],[Coût de stockage DC]],Tableau4[[#All],[Cap%]],A7,Tableau4[[#All],[Fd]],B7,Tableau4[[#All],[Part fixe cible]],C7,Tableau4[[#All],[Scénario]],D7)</f>
        <v>2267.6154477999999</v>
      </c>
      <c r="O7" s="55">
        <f>AVERAGEIFS(Tableau4[[#All],[Coût de stock de sécurité retailers]],Tableau4[[#All],[Cap%]],A7,Tableau4[[#All],[Fd]],B7,Tableau4[[#All],[Part fixe cible]],C7,Tableau4[[#All],[Scénario]],D7)</f>
        <v>580.9289129</v>
      </c>
      <c r="P7" s="55">
        <f>AVERAGEIFS(Tableau4[[#All],[Coût de stock de sécurité DC]],Tableau4[[#All],[Cap%]],A7,Tableau4[[#All],[Fd]],B7,Tableau4[[#All],[Part fixe cible]],C7,Tableau4[[#All],[Scénario]],D7)</f>
        <v>500.14438398000004</v>
      </c>
      <c r="Q7" s="55">
        <f>AVERAGEIFS(Tableau4[[#All],[Nombre de DC ouverts]],Tableau4[[#All],[Cap%]],A7,Tableau4[[#All],[Fd]],B7,Tableau4[[#All],[Part fixe cible]],C7,Tableau4[[#All],[Scénario]],D7)</f>
        <v>1.2</v>
      </c>
      <c r="R7" s="56">
        <f>AVERAGEIFS(Tableau4[[#All],[Taux de chargement moyen]],Tableau4[[#All],[Cap%]],A7,Tableau4[[#All],[Fd]],B7,Tableau4[[#All],[Part fixe cible]],C7,Tableau4[[#All],[Scénario]],D7)</f>
        <v>0.56269908180000017</v>
      </c>
      <c r="S7" s="55">
        <f>AVERAGEIFS(Tableau4[[#All],[Temps de résolution (s)]],Tableau4[[#All],[Cap%]],A7,Tableau4[[#All],[Fd]],B7,Tableau4[[#All],[Part fixe cible]],C7,Tableau4[[#All],[Scénario]],D7)</f>
        <v>49</v>
      </c>
      <c r="T7" s="56">
        <f>AVERAGEIFS(Tableau4[[#All],[Gap]],Tableau4[[#All],[Cap%]],A7,Tableau4[[#All],[Fd]],B7,Tableau4[[#All],[Part fixe cible]],C7,Tableau4[[#All],[Scénario]],D7)</f>
        <v>6.0359163999999989E-3</v>
      </c>
      <c r="U7" s="56">
        <f>AVERAGEIFS(Tableau4[[#All],[Synergie ]],Tableau4[[#All],[Cap%]],A7,Tableau4[[#All],[Fd]],B7,Tableau4[[#All],[Part fixe cible]],C7,Tableau4[[#All],[Scénario]],3)</f>
        <v>0.31628703934504382</v>
      </c>
    </row>
    <row r="8" spans="1:21" hidden="1" x14ac:dyDescent="0.35">
      <c r="A8" s="49">
        <v>70</v>
      </c>
      <c r="B8" s="49">
        <v>1000</v>
      </c>
      <c r="C8" s="50">
        <v>1</v>
      </c>
      <c r="D8" s="34">
        <v>3</v>
      </c>
      <c r="E8" s="55">
        <f>AVERAGEIFS(Tableau4[[#All],[Cope]],Tableau4[[#All],[Cap%]],A8,Tableau4[[#All],[Fd]],B8,Tableau4[[#All],[Part fixe cible]],C8,Tableau4[[#All],[Scénario]],D8)</f>
        <v>0</v>
      </c>
      <c r="F8" s="55">
        <f>AVERAGEIFS(Tableau4[[#All],[Coût total]],Tableau4[[#All],[Cap%]],A8,Tableau4[[#All],[Fd]],B8,Tableau4[[#All],[Part fixe cible]],C8,Tableau4[[#All],[Scénario]],D8)</f>
        <v>29621.473177999997</v>
      </c>
      <c r="G8" s="55">
        <f>AVERAGEIFS(Tableau4[[#All],[Coût d’ouverture total]],Tableau4[[#All],[Cap%]],A8,Tableau4[[#All],[Fd]],B8,Tableau4[[#All],[Part fixe cible]],C8,Tableau4[[#All],[Scénario]],D8)</f>
        <v>5000</v>
      </c>
      <c r="H8" s="55">
        <f>AVERAGEIFS(Tableau4[[#All],[Coût fixe d’ouverture]],Tableau4[[#All],[Cap%]],A8,Tableau4[[#All],[Fd]],B8,Tableau4[[#All],[Part fixe cible]],C8,Tableau4[[#All],[Scénario]],D8)</f>
        <v>5000</v>
      </c>
      <c r="I8" s="55">
        <f>AVERAGEIFS(Tableau4[[#All],[Coût variable d’ouverture]],Tableau4[[#All],[Cap%]],A8,Tableau4[[#All],[Fd]],B8,Tableau4[[#All],[Part fixe cible]],C8,Tableau4[[#All],[Scénario]],D8)</f>
        <v>0</v>
      </c>
      <c r="J8" s="56">
        <f>AVERAGEIFS(Tableau4[[#All],[Part fixe observée]],Tableau4[[#All],[Cap%]],A8,Tableau4[[#All],[Fd]],B8,Tableau4[[#All],[Part fixe cible]],C8,Tableau4[[#All],[Scénario]],D8)</f>
        <v>1</v>
      </c>
      <c r="K8" s="55" t="e">
        <f>AVERAGEIFS(Tableau4[[#All],[Expédition observé]],Tableau4[[#All],[Cap%]],A8,Tableau4[[#All],[Fd]],B8,Tableau4[[#All],[Part fixe cible]],C8,Tableau4[[#All],[Scénario]],D8)</f>
        <v>#DIV/0!</v>
      </c>
      <c r="L8" s="55">
        <f>AVERAGEIFS(Tableau4[[#All],[Coût de transport]],Tableau4[[#All],[Cap%]],A8,Tableau4[[#All],[Fd]],B8,Tableau4[[#All],[Part fixe cible]],C8,Tableau4[[#All],[Scénario]],D8)</f>
        <v>9256.6885333999999</v>
      </c>
      <c r="M8" s="55">
        <f>AVERAGEIFS(Tableau4[[#All],[Coût de stockage retailers]],Tableau4[[#All],[Cap%]],A8,Tableau4[[#All],[Fd]],B8,Tableau4[[#All],[Part fixe cible]],C8,Tableau4[[#All],[Scénario]],D8)</f>
        <v>9116.8389873999986</v>
      </c>
      <c r="N8" s="55">
        <f>AVERAGEIFS(Tableau4[[#All],[Coût de stockage DC]],Tableau4[[#All],[Cap%]],A8,Tableau4[[#All],[Fd]],B8,Tableau4[[#All],[Part fixe cible]],C8,Tableau4[[#All],[Scénario]],D8)</f>
        <v>4651.6817007999998</v>
      </c>
      <c r="O8" s="55">
        <f>AVERAGEIFS(Tableau4[[#All],[Coût de stock de sécurité retailers]],Tableau4[[#All],[Cap%]],A8,Tableau4[[#All],[Fd]],B8,Tableau4[[#All],[Part fixe cible]],C8,Tableau4[[#All],[Scénario]],D8)</f>
        <v>580.9289129</v>
      </c>
      <c r="P8" s="55">
        <f>AVERAGEIFS(Tableau4[[#All],[Coût de stock de sécurité DC]],Tableau4[[#All],[Cap%]],A8,Tableau4[[#All],[Fd]],B8,Tableau4[[#All],[Part fixe cible]],C8,Tableau4[[#All],[Scénario]],D8)</f>
        <v>1015.3350416400001</v>
      </c>
      <c r="Q8" s="55">
        <f>AVERAGEIFS(Tableau4[[#All],[Nombre de DC ouverts]],Tableau4[[#All],[Cap%]],A8,Tableau4[[#All],[Fd]],B8,Tableau4[[#All],[Part fixe cible]],C8,Tableau4[[#All],[Scénario]],D8)</f>
        <v>5</v>
      </c>
      <c r="R8" s="56">
        <f>AVERAGEIFS(Tableau4[[#All],[Taux de chargement moyen]],Tableau4[[#All],[Cap%]],A8,Tableau4[[#All],[Fd]],B8,Tableau4[[#All],[Part fixe cible]],C8,Tableau4[[#All],[Scénario]],D8)</f>
        <v>0.62270212020000004</v>
      </c>
      <c r="S8" s="55">
        <f>AVERAGEIFS(Tableau4[[#All],[Temps de résolution (s)]],Tableau4[[#All],[Cap%]],A8,Tableau4[[#All],[Fd]],B8,Tableau4[[#All],[Part fixe cible]],C8,Tableau4[[#All],[Scénario]],D8)</f>
        <v>64.2</v>
      </c>
      <c r="T8" s="56">
        <f>AVERAGEIFS(Tableau4[[#All],[Gap]],Tableau4[[#All],[Cap%]],A8,Tableau4[[#All],[Fd]],B8,Tableau4[[#All],[Part fixe cible]],C8,Tableau4[[#All],[Scénario]],D8)</f>
        <v>6.3441629999999999E-3</v>
      </c>
      <c r="U8" s="56">
        <f>AVERAGEIFS(Tableau4[[#All],[Synergie ]],Tableau4[[#All],[Cap%]],A8,Tableau4[[#All],[Fd]],B8,Tableau4[[#All],[Part fixe cible]],C8,Tableau4[[#All],[Scénario]],3)</f>
        <v>0.31475311957926372</v>
      </c>
    </row>
    <row r="9" spans="1:21" hidden="1" x14ac:dyDescent="0.35">
      <c r="A9" s="49">
        <v>100</v>
      </c>
      <c r="B9" s="49">
        <v>1000</v>
      </c>
      <c r="C9" s="50">
        <v>1</v>
      </c>
      <c r="D9" s="34">
        <v>3</v>
      </c>
      <c r="E9" s="55">
        <f>AVERAGEIFS(Tableau4[[#All],[Cope]],Tableau4[[#All],[Cap%]],A9,Tableau4[[#All],[Fd]],B9,Tableau4[[#All],[Part fixe cible]],C9,Tableau4[[#All],[Scénario]],D9)</f>
        <v>0</v>
      </c>
      <c r="F9" s="55">
        <f>AVERAGEIFS(Tableau4[[#All],[Coût total]],Tableau4[[#All],[Cap%]],A9,Tableau4[[#All],[Fd]],B9,Tableau4[[#All],[Part fixe cible]],C9,Tableau4[[#All],[Scénario]],D9)</f>
        <v>29651.786912000003</v>
      </c>
      <c r="G9" s="55">
        <f>AVERAGEIFS(Tableau4[[#All],[Coût d’ouverture total]],Tableau4[[#All],[Cap%]],A9,Tableau4[[#All],[Fd]],B9,Tableau4[[#All],[Part fixe cible]],C9,Tableau4[[#All],[Scénario]],D9)</f>
        <v>5000</v>
      </c>
      <c r="H9" s="55">
        <f>AVERAGEIFS(Tableau4[[#All],[Coût fixe d’ouverture]],Tableau4[[#All],[Cap%]],A9,Tableau4[[#All],[Fd]],B9,Tableau4[[#All],[Part fixe cible]],C9,Tableau4[[#All],[Scénario]],D9)</f>
        <v>5000</v>
      </c>
      <c r="I9" s="55">
        <f>AVERAGEIFS(Tableau4[[#All],[Coût variable d’ouverture]],Tableau4[[#All],[Cap%]],A9,Tableau4[[#All],[Fd]],B9,Tableau4[[#All],[Part fixe cible]],C9,Tableau4[[#All],[Scénario]],D9)</f>
        <v>0</v>
      </c>
      <c r="J9" s="56">
        <f>AVERAGEIFS(Tableau4[[#All],[Part fixe observée]],Tableau4[[#All],[Cap%]],A9,Tableau4[[#All],[Fd]],B9,Tableau4[[#All],[Part fixe cible]],C9,Tableau4[[#All],[Scénario]],D9)</f>
        <v>1</v>
      </c>
      <c r="K9" s="55" t="e">
        <f>AVERAGEIFS(Tableau4[[#All],[Expédition observé]],Tableau4[[#All],[Cap%]],A9,Tableau4[[#All],[Fd]],B9,Tableau4[[#All],[Part fixe cible]],C9,Tableau4[[#All],[Scénario]],D9)</f>
        <v>#DIV/0!</v>
      </c>
      <c r="L9" s="55">
        <f>AVERAGEIFS(Tableau4[[#All],[Coût de transport]],Tableau4[[#All],[Cap%]],A9,Tableau4[[#All],[Fd]],B9,Tableau4[[#All],[Part fixe cible]],C9,Tableau4[[#All],[Scénario]],D9)</f>
        <v>9158.8368083999994</v>
      </c>
      <c r="M9" s="55">
        <f>AVERAGEIFS(Tableau4[[#All],[Coût de stockage retailers]],Tableau4[[#All],[Cap%]],A9,Tableau4[[#All],[Fd]],B9,Tableau4[[#All],[Part fixe cible]],C9,Tableau4[[#All],[Scénario]],D9)</f>
        <v>9260.2334193999995</v>
      </c>
      <c r="N9" s="55">
        <f>AVERAGEIFS(Tableau4[[#All],[Coût de stockage DC]],Tableau4[[#All],[Cap%]],A9,Tableau4[[#All],[Fd]],B9,Tableau4[[#All],[Part fixe cible]],C9,Tableau4[[#All],[Scénario]],D9)</f>
        <v>4639.5098497999998</v>
      </c>
      <c r="O9" s="55">
        <f>AVERAGEIFS(Tableau4[[#All],[Coût de stock de sécurité retailers]],Tableau4[[#All],[Cap%]],A9,Tableau4[[#All],[Fd]],B9,Tableau4[[#All],[Part fixe cible]],C9,Tableau4[[#All],[Scénario]],D9)</f>
        <v>580.9289129</v>
      </c>
      <c r="P9" s="55">
        <f>AVERAGEIFS(Tableau4[[#All],[Coût de stock de sécurité DC]],Tableau4[[#All],[Cap%]],A9,Tableau4[[#All],[Fd]],B9,Tableau4[[#All],[Part fixe cible]],C9,Tableau4[[#All],[Scénario]],D9)</f>
        <v>1012.27792082</v>
      </c>
      <c r="Q9" s="55">
        <f>AVERAGEIFS(Tableau4[[#All],[Nombre de DC ouverts]],Tableau4[[#All],[Cap%]],A9,Tableau4[[#All],[Fd]],B9,Tableau4[[#All],[Part fixe cible]],C9,Tableau4[[#All],[Scénario]],D9)</f>
        <v>5</v>
      </c>
      <c r="R9" s="56">
        <f>AVERAGEIFS(Tableau4[[#All],[Taux de chargement moyen]],Tableau4[[#All],[Cap%]],A9,Tableau4[[#All],[Fd]],B9,Tableau4[[#All],[Part fixe cible]],C9,Tableau4[[#All],[Scénario]],D9)</f>
        <v>0.35498523859999997</v>
      </c>
      <c r="S9" s="55">
        <f>AVERAGEIFS(Tableau4[[#All],[Temps de résolution (s)]],Tableau4[[#All],[Cap%]],A9,Tableau4[[#All],[Fd]],B9,Tableau4[[#All],[Part fixe cible]],C9,Tableau4[[#All],[Scénario]],D9)</f>
        <v>74.8</v>
      </c>
      <c r="T9" s="56">
        <f>AVERAGEIFS(Tableau4[[#All],[Gap]],Tableau4[[#All],[Cap%]],A9,Tableau4[[#All],[Fd]],B9,Tableau4[[#All],[Part fixe cible]],C9,Tableau4[[#All],[Scénario]],D9)</f>
        <v>8.0874025999999981E-3</v>
      </c>
      <c r="U9" s="56">
        <f>AVERAGEIFS(Tableau4[[#All],[Synergie ]],Tableau4[[#All],[Cap%]],A9,Tableau4[[#All],[Fd]],B9,Tableau4[[#All],[Part fixe cible]],C9,Tableau4[[#All],[Scénario]],3)</f>
        <v>0.31459545070964945</v>
      </c>
    </row>
    <row r="10" spans="1:21" hidden="1" x14ac:dyDescent="0.35">
      <c r="A10" s="51">
        <v>100</v>
      </c>
      <c r="B10" s="51">
        <v>500</v>
      </c>
      <c r="C10" s="52">
        <v>0.6</v>
      </c>
      <c r="D10" s="51">
        <v>3</v>
      </c>
      <c r="E10">
        <f>AVERAGEIFS(Tableau4[[#All],[Cope]],Tableau4[[#All],[Cap%]],A10,Tableau4[[#All],[Fd]],B10,Tableau4[[#All],[Part fixe cible]],C10,Tableau4[[#All],[Scénario]],D10)</f>
        <v>109.59218082</v>
      </c>
      <c r="F10">
        <f>AVERAGEIFS(Tableau4[[#All],[Coût total]],Tableau4[[#All],[Cap%]],A10,Tableau4[[#All],[Fd]],B10,Tableau4[[#All],[Part fixe cible]],C10,Tableau4[[#All],[Scénario]],D10)</f>
        <v>29602.217737999999</v>
      </c>
      <c r="G10">
        <f>AVERAGEIFS(Tableau4[[#All],[Coût d’ouverture total]],Tableau4[[#All],[Cap%]],A10,Tableau4[[#All],[Fd]],B10,Tableau4[[#All],[Part fixe cible]],C10,Tableau4[[#All],[Scénario]],D10)</f>
        <v>5329.6159471999999</v>
      </c>
      <c r="H10">
        <f>AVERAGEIFS(Tableau4[[#All],[Coût fixe d’ouverture]],Tableau4[[#All],[Cap%]],A10,Tableau4[[#All],[Fd]],B10,Tableau4[[#All],[Part fixe cible]],C10,Tableau4[[#All],[Scénario]],D10)</f>
        <v>2700</v>
      </c>
      <c r="I10">
        <f>AVERAGEIFS(Tableau4[[#All],[Coût variable d’ouverture]],Tableau4[[#All],[Cap%]],A10,Tableau4[[#All],[Fd]],B10,Tableau4[[#All],[Part fixe cible]],C10,Tableau4[[#All],[Scénario]],D10)</f>
        <v>2629.6159471999999</v>
      </c>
      <c r="J10" s="3">
        <f>AVERAGEIFS(Tableau4[[#All],[Part fixe observée]],Tableau4[[#All],[Cap%]],A10,Tableau4[[#All],[Fd]],B10,Tableau4[[#All],[Part fixe cible]],C10,Tableau4[[#All],[Scénario]],D10)</f>
        <v>0.50598060919999999</v>
      </c>
      <c r="K10">
        <f>AVERAGEIFS(Tableau4[[#All],[Expédition observé]],Tableau4[[#All],[Cap%]],A10,Tableau4[[#All],[Fd]],B10,Tableau4[[#All],[Part fixe cible]],C10,Tableau4[[#All],[Scénario]],D10)</f>
        <v>23.998418112000003</v>
      </c>
      <c r="L10">
        <f>AVERAGEIFS(Tableau4[[#All],[Coût de transport]],Tableau4[[#All],[Cap%]],A10,Tableau4[[#All],[Fd]],B10,Tableau4[[#All],[Part fixe cible]],C10,Tableau4[[#All],[Scénario]],D10)</f>
        <v>8849.2474296</v>
      </c>
      <c r="M10">
        <f>AVERAGEIFS(Tableau4[[#All],[Coût de stockage retailers]],Tableau4[[#All],[Cap%]],A10,Tableau4[[#All],[Fd]],B10,Tableau4[[#All],[Part fixe cible]],C10,Tableau4[[#All],[Scénario]],D10)</f>
        <v>8953.0086128000003</v>
      </c>
      <c r="N10">
        <f>AVERAGEIFS(Tableau4[[#All],[Coût de stockage DC]],Tableau4[[#All],[Cap%]],A10,Tableau4[[#All],[Fd]],B10,Tableau4[[#All],[Part fixe cible]],C10,Tableau4[[#All],[Scénario]],D10)</f>
        <v>4831.9612722000002</v>
      </c>
      <c r="O10">
        <f>AVERAGEIFS(Tableau4[[#All],[Coût de stock de sécurité retailers]],Tableau4[[#All],[Cap%]],A10,Tableau4[[#All],[Fd]],B10,Tableau4[[#All],[Part fixe cible]],C10,Tableau4[[#All],[Scénario]],D10)</f>
        <v>580.9289129</v>
      </c>
      <c r="P10">
        <f>AVERAGEIFS(Tableau4[[#All],[Coût de stock de sécurité DC]],Tableau4[[#All],[Cap%]],A10,Tableau4[[#All],[Fd]],B10,Tableau4[[#All],[Part fixe cible]],C10,Tableau4[[#All],[Scénario]],D10)</f>
        <v>1057.4555636800001</v>
      </c>
      <c r="Q10">
        <f>AVERAGEIFS(Tableau4[[#All],[Nombre de DC ouverts]],Tableau4[[#All],[Cap%]],A10,Tableau4[[#All],[Fd]],B10,Tableau4[[#All],[Part fixe cible]],C10,Tableau4[[#All],[Scénario]],D10)</f>
        <v>5.4</v>
      </c>
      <c r="R10" s="3">
        <f>AVERAGEIFS(Tableau4[[#All],[Taux de chargement moyen]],Tableau4[[#All],[Cap%]],A10,Tableau4[[#All],[Fd]],B10,Tableau4[[#All],[Part fixe cible]],C10,Tableau4[[#All],[Scénario]],D10)</f>
        <v>0.34329567319999998</v>
      </c>
      <c r="S10">
        <f>AVERAGEIFS(Tableau4[[#All],[Temps de résolution (s)]],Tableau4[[#All],[Cap%]],A10,Tableau4[[#All],[Fd]],B10,Tableau4[[#All],[Part fixe cible]],C10,Tableau4[[#All],[Scénario]],D10)</f>
        <v>87</v>
      </c>
      <c r="T10" s="3">
        <f>AVERAGEIFS(Tableau4[[#All],[Gap]],Tableau4[[#All],[Cap%]],A10,Tableau4[[#All],[Fd]],B10,Tableau4[[#All],[Part fixe cible]],C10,Tableau4[[#All],[Scénario]],D10)</f>
        <v>6.2064404000000007E-3</v>
      </c>
      <c r="U10" s="3">
        <f>AVERAGEIFS(Tableau4[[#All],[Synergie ]],Tableau4[[#All],[Cap%]],A10,Tableau4[[#All],[Fd]],B10,Tableau4[[#All],[Part fixe cible]],C10,Tableau4[[#All],[Scénario]],3)</f>
        <v>0.29773478527229985</v>
      </c>
    </row>
    <row r="11" spans="1:21" hidden="1" x14ac:dyDescent="0.35">
      <c r="A11" s="47">
        <v>10</v>
      </c>
      <c r="B11" s="47">
        <v>500</v>
      </c>
      <c r="C11" s="48">
        <v>0.8</v>
      </c>
      <c r="D11" s="47">
        <v>3</v>
      </c>
      <c r="E11">
        <f>AVERAGEIFS(Tableau4[[#All],[Cope]],Tableau4[[#All],[Cap%]],A11,Tableau4[[#All],[Fd]],B11,Tableau4[[#All],[Part fixe cible]],C11,Tableau4[[#All],[Scénario]],D11)</f>
        <v>41.096133884000004</v>
      </c>
      <c r="F11">
        <f>AVERAGEIFS(Tableau4[[#All],[Coût total]],Tableau4[[#All],[Cap%]],A11,Tableau4[[#All],[Fd]],B11,Tableau4[[#All],[Part fixe cible]],C11,Tableau4[[#All],[Scénario]],D11)</f>
        <v>29526.253603999998</v>
      </c>
      <c r="G11">
        <f>AVERAGEIFS(Tableau4[[#All],[Coût d’ouverture total]],Tableau4[[#All],[Cap%]],A11,Tableau4[[#All],[Fd]],B11,Tableau4[[#All],[Part fixe cible]],C11,Tableau4[[#All],[Scénario]],D11)</f>
        <v>5394.7986055999991</v>
      </c>
      <c r="H11">
        <f>AVERAGEIFS(Tableau4[[#All],[Coût fixe d’ouverture]],Tableau4[[#All],[Cap%]],A11,Tableau4[[#All],[Fd]],B11,Tableau4[[#All],[Part fixe cible]],C11,Tableau4[[#All],[Scénario]],D11)</f>
        <v>4000</v>
      </c>
      <c r="I11">
        <f>AVERAGEIFS(Tableau4[[#All],[Coût variable d’ouverture]],Tableau4[[#All],[Cap%]],A11,Tableau4[[#All],[Fd]],B11,Tableau4[[#All],[Part fixe cible]],C11,Tableau4[[#All],[Scénario]],D11)</f>
        <v>1394.7986056</v>
      </c>
      <c r="J11" s="3">
        <f>AVERAGEIFS(Tableau4[[#All],[Part fixe observée]],Tableau4[[#All],[Cap%]],A11,Tableau4[[#All],[Fd]],B11,Tableau4[[#All],[Part fixe cible]],C11,Tableau4[[#All],[Scénario]],D11)</f>
        <v>0.73993425499999999</v>
      </c>
      <c r="K11">
        <f>AVERAGEIFS(Tableau4[[#All],[Expédition observé]],Tableau4[[#All],[Cap%]],A11,Tableau4[[#All],[Fd]],B11,Tableau4[[#All],[Part fixe cible]],C11,Tableau4[[#All],[Scénario]],D11)</f>
        <v>33.963520598000002</v>
      </c>
      <c r="L11">
        <f>AVERAGEIFS(Tableau4[[#All],[Coût de transport]],Tableau4[[#All],[Cap%]],A11,Tableau4[[#All],[Fd]],B11,Tableau4[[#All],[Part fixe cible]],C11,Tableau4[[#All],[Scénario]],D11)</f>
        <v>10748.0219456</v>
      </c>
      <c r="M11">
        <f>AVERAGEIFS(Tableau4[[#All],[Coût de stockage retailers]],Tableau4[[#All],[Cap%]],A11,Tableau4[[#All],[Fd]],B11,Tableau4[[#All],[Part fixe cible]],C11,Tableau4[[#All],[Scénario]],D11)</f>
        <v>5674.5913492000009</v>
      </c>
      <c r="N11">
        <f>AVERAGEIFS(Tableau4[[#All],[Coût de stockage DC]],Tableau4[[#All],[Cap%]],A11,Tableau4[[#All],[Fd]],B11,Tableau4[[#All],[Part fixe cible]],C11,Tableau4[[#All],[Scénario]],D11)</f>
        <v>5850.1107935999999</v>
      </c>
      <c r="O11">
        <f>AVERAGEIFS(Tableau4[[#All],[Coût de stock de sécurité retailers]],Tableau4[[#All],[Cap%]],A11,Tableau4[[#All],[Fd]],B11,Tableau4[[#All],[Part fixe cible]],C11,Tableau4[[#All],[Scénario]],D11)</f>
        <v>580.9289129</v>
      </c>
      <c r="P11">
        <f>AVERAGEIFS(Tableau4[[#All],[Coût de stock de sécurité DC]],Tableau4[[#All],[Cap%]],A11,Tableau4[[#All],[Fd]],B11,Tableau4[[#All],[Part fixe cible]],C11,Tableau4[[#All],[Scénario]],D11)</f>
        <v>1277.8019984</v>
      </c>
      <c r="Q11">
        <f>AVERAGEIFS(Tableau4[[#All],[Nombre de DC ouverts]],Tableau4[[#All],[Cap%]],A11,Tableau4[[#All],[Fd]],B11,Tableau4[[#All],[Part fixe cible]],C11,Tableau4[[#All],[Scénario]],D11)</f>
        <v>8</v>
      </c>
      <c r="R11" s="3">
        <f>AVERAGEIFS(Tableau4[[#All],[Taux de chargement moyen]],Tableau4[[#All],[Cap%]],A11,Tableau4[[#All],[Fd]],B11,Tableau4[[#All],[Part fixe cible]],C11,Tableau4[[#All],[Scénario]],D11)</f>
        <v>0.83619204800000002</v>
      </c>
      <c r="S11">
        <f>AVERAGEIFS(Tableau4[[#All],[Temps de résolution (s)]],Tableau4[[#All],[Cap%]],A11,Tableau4[[#All],[Fd]],B11,Tableau4[[#All],[Part fixe cible]],C11,Tableau4[[#All],[Scénario]],D11)</f>
        <v>69.8</v>
      </c>
      <c r="T11" s="3">
        <f>AVERAGEIFS(Tableau4[[#All],[Gap]],Tableau4[[#All],[Cap%]],A11,Tableau4[[#All],[Fd]],B11,Tableau4[[#All],[Part fixe cible]],C11,Tableau4[[#All],[Scénario]],D11)</f>
        <v>8.1148780000000007E-3</v>
      </c>
      <c r="U11" s="3">
        <f>AVERAGEIFS(Tableau4[[#All],[Synergie ]],Tableau4[[#All],[Cap%]],A11,Tableau4[[#All],[Fd]],B11,Tableau4[[#All],[Part fixe cible]],C11,Tableau4[[#All],[Scénario]],3)</f>
        <v>0.27201329925899798</v>
      </c>
    </row>
    <row r="12" spans="1:21" x14ac:dyDescent="0.35">
      <c r="A12" s="49">
        <v>40</v>
      </c>
      <c r="B12" s="49">
        <v>1000</v>
      </c>
      <c r="C12" s="50">
        <v>1</v>
      </c>
      <c r="D12" s="34">
        <v>3</v>
      </c>
      <c r="E12" s="55">
        <f>AVERAGEIFS(Tableau4[[#All],[Cope]],Tableau4[[#All],[Cap%]],A12,Tableau4[[#All],[Fd]],B12,Tableau4[[#All],[Part fixe cible]],C12,Tableau4[[#All],[Scénario]],D12)</f>
        <v>0</v>
      </c>
      <c r="F12" s="55">
        <f>AVERAGEIFS(Tableau4[[#All],[Coût total]],Tableau4[[#All],[Cap%]],A12,Tableau4[[#All],[Fd]],B12,Tableau4[[#All],[Part fixe cible]],C12,Tableau4[[#All],[Scénario]],D12)</f>
        <v>29896.299167999998</v>
      </c>
      <c r="G12" s="55">
        <f>AVERAGEIFS(Tableau4[[#All],[Coût d’ouverture total]],Tableau4[[#All],[Cap%]],A12,Tableau4[[#All],[Fd]],B12,Tableau4[[#All],[Part fixe cible]],C12,Tableau4[[#All],[Scénario]],D12)</f>
        <v>5400</v>
      </c>
      <c r="H12" s="55">
        <f>AVERAGEIFS(Tableau4[[#All],[Coût fixe d’ouverture]],Tableau4[[#All],[Cap%]],A12,Tableau4[[#All],[Fd]],B12,Tableau4[[#All],[Part fixe cible]],C12,Tableau4[[#All],[Scénario]],D12)</f>
        <v>5400</v>
      </c>
      <c r="I12" s="55">
        <f>AVERAGEIFS(Tableau4[[#All],[Coût variable d’ouverture]],Tableau4[[#All],[Cap%]],A12,Tableau4[[#All],[Fd]],B12,Tableau4[[#All],[Part fixe cible]],C12,Tableau4[[#All],[Scénario]],D12)</f>
        <v>0</v>
      </c>
      <c r="J12" s="56">
        <f>AVERAGEIFS(Tableau4[[#All],[Part fixe observée]],Tableau4[[#All],[Cap%]],A12,Tableau4[[#All],[Fd]],B12,Tableau4[[#All],[Part fixe cible]],C12,Tableau4[[#All],[Scénario]],D12)</f>
        <v>1</v>
      </c>
      <c r="K12" s="55" t="e">
        <f>AVERAGEIFS(Tableau4[[#All],[Expédition observé]],Tableau4[[#All],[Cap%]],A12,Tableau4[[#All],[Fd]],B12,Tableau4[[#All],[Part fixe cible]],C12,Tableau4[[#All],[Scénario]],D12)</f>
        <v>#DIV/0!</v>
      </c>
      <c r="L12" s="55">
        <f>AVERAGEIFS(Tableau4[[#All],[Coût de transport]],Tableau4[[#All],[Cap%]],A12,Tableau4[[#All],[Fd]],B12,Tableau4[[#All],[Part fixe cible]],C12,Tableau4[[#All],[Scénario]],D12)</f>
        <v>9770.6766946000007</v>
      </c>
      <c r="M12" s="55">
        <f>AVERAGEIFS(Tableau4[[#All],[Coût de stockage retailers]],Tableau4[[#All],[Cap%]],A12,Tableau4[[#All],[Fd]],B12,Tableau4[[#All],[Part fixe cible]],C12,Tableau4[[#All],[Scénario]],D12)</f>
        <v>8269.1419103999997</v>
      </c>
      <c r="N12" s="55">
        <f>AVERAGEIFS(Tableau4[[#All],[Coût de stockage DC]],Tableau4[[#All],[Cap%]],A12,Tableau4[[#All],[Fd]],B12,Tableau4[[#All],[Part fixe cible]],C12,Tableau4[[#All],[Scénario]],D12)</f>
        <v>4820.9509111999996</v>
      </c>
      <c r="O12" s="55">
        <f>AVERAGEIFS(Tableau4[[#All],[Coût de stock de sécurité retailers]],Tableau4[[#All],[Cap%]],A12,Tableau4[[#All],[Fd]],B12,Tableau4[[#All],[Part fixe cible]],C12,Tableau4[[#All],[Scénario]],D12)</f>
        <v>580.9289129</v>
      </c>
      <c r="P12" s="55">
        <f>AVERAGEIFS(Tableau4[[#All],[Coût de stock de sécurité DC]],Tableau4[[#All],[Cap%]],A12,Tableau4[[#All],[Fd]],B12,Tableau4[[#All],[Part fixe cible]],C12,Tableau4[[#All],[Scénario]],D12)</f>
        <v>1054.6007358000002</v>
      </c>
      <c r="Q12" s="55">
        <f>AVERAGEIFS(Tableau4[[#All],[Nombre de DC ouverts]],Tableau4[[#All],[Cap%]],A12,Tableau4[[#All],[Fd]],B12,Tableau4[[#All],[Part fixe cible]],C12,Tableau4[[#All],[Scénario]],D12)</f>
        <v>5.4</v>
      </c>
      <c r="R12" s="56">
        <f>AVERAGEIFS(Tableau4[[#All],[Taux de chargement moyen]],Tableau4[[#All],[Cap%]],A12,Tableau4[[#All],[Fd]],B12,Tableau4[[#All],[Part fixe cible]],C12,Tableau4[[#All],[Scénario]],D12)</f>
        <v>0.75516721619999994</v>
      </c>
      <c r="S12" s="55">
        <f>AVERAGEIFS(Tableau4[[#All],[Temps de résolution (s)]],Tableau4[[#All],[Cap%]],A12,Tableau4[[#All],[Fd]],B12,Tableau4[[#All],[Part fixe cible]],C12,Tableau4[[#All],[Scénario]],D12)</f>
        <v>43.6</v>
      </c>
      <c r="T12" s="56">
        <f>AVERAGEIFS(Tableau4[[#All],[Gap]],Tableau4[[#All],[Cap%]],A12,Tableau4[[#All],[Fd]],B12,Tableau4[[#All],[Part fixe cible]],C12,Tableau4[[#All],[Scénario]],D12)</f>
        <v>7.8305303999999989E-3</v>
      </c>
      <c r="U12" s="56">
        <f>AVERAGEIFS(Tableau4[[#All],[Synergie ]],Tableau4[[#All],[Cap%]],A12,Tableau4[[#All],[Fd]],B12,Tableau4[[#All],[Part fixe cible]],C12,Tableau4[[#All],[Scénario]],3)</f>
        <v>0.30884760417621926</v>
      </c>
    </row>
    <row r="13" spans="1:21" hidden="1" x14ac:dyDescent="0.35">
      <c r="A13" s="51">
        <v>70</v>
      </c>
      <c r="B13" s="51">
        <v>500</v>
      </c>
      <c r="C13" s="52">
        <v>0.6</v>
      </c>
      <c r="D13" s="51">
        <v>3</v>
      </c>
      <c r="E13">
        <f>AVERAGEIFS(Tableau4[[#All],[Cope]],Tableau4[[#All],[Cap%]],A13,Tableau4[[#All],[Fd]],B13,Tableau4[[#All],[Part fixe cible]],C13,Tableau4[[#All],[Scénario]],D13)</f>
        <v>108.43090146</v>
      </c>
      <c r="F13">
        <f>AVERAGEIFS(Tableau4[[#All],[Coût total]],Tableau4[[#All],[Cap%]],A13,Tableau4[[#All],[Fd]],B13,Tableau4[[#All],[Part fixe cible]],C13,Tableau4[[#All],[Scénario]],D13)</f>
        <v>29614.058184000001</v>
      </c>
      <c r="G13">
        <f>AVERAGEIFS(Tableau4[[#All],[Coût d’ouverture total]],Tableau4[[#All],[Cap%]],A13,Tableau4[[#All],[Fd]],B13,Tableau4[[#All],[Part fixe cible]],C13,Tableau4[[#All],[Scénario]],D13)</f>
        <v>5469.9160456000009</v>
      </c>
      <c r="H13">
        <f>AVERAGEIFS(Tableau4[[#All],[Coût fixe d’ouverture]],Tableau4[[#All],[Cap%]],A13,Tableau4[[#All],[Fd]],B13,Tableau4[[#All],[Part fixe cible]],C13,Tableau4[[#All],[Scénario]],D13)</f>
        <v>2800</v>
      </c>
      <c r="I13">
        <f>AVERAGEIFS(Tableau4[[#All],[Coût variable d’ouverture]],Tableau4[[#All],[Cap%]],A13,Tableau4[[#All],[Fd]],B13,Tableau4[[#All],[Part fixe cible]],C13,Tableau4[[#All],[Scénario]],D13)</f>
        <v>2669.9160456</v>
      </c>
      <c r="J13" s="3">
        <f>AVERAGEIFS(Tableau4[[#All],[Part fixe observée]],Tableau4[[#All],[Cap%]],A13,Tableau4[[#All],[Fd]],B13,Tableau4[[#All],[Part fixe cible]],C13,Tableau4[[#All],[Scénario]],D13)</f>
        <v>0.51043908339999999</v>
      </c>
      <c r="K13">
        <f>AVERAGEIFS(Tableau4[[#All],[Expédition observé]],Tableau4[[#All],[Cap%]],A13,Tableau4[[#All],[Fd]],B13,Tableau4[[#All],[Part fixe cible]],C13,Tableau4[[#All],[Scénario]],D13)</f>
        <v>24.602721544000001</v>
      </c>
      <c r="L13">
        <f>AVERAGEIFS(Tableau4[[#All],[Coût de transport]],Tableau4[[#All],[Cap%]],A13,Tableau4[[#All],[Fd]],B13,Tableau4[[#All],[Part fixe cible]],C13,Tableau4[[#All],[Scénario]],D13)</f>
        <v>8820.1674875999997</v>
      </c>
      <c r="M13">
        <f>AVERAGEIFS(Tableau4[[#All],[Coût de stockage retailers]],Tableau4[[#All],[Cap%]],A13,Tableau4[[#All],[Fd]],B13,Tableau4[[#All],[Part fixe cible]],C13,Tableau4[[#All],[Scénario]],D13)</f>
        <v>8767.8839009999992</v>
      </c>
      <c r="N13">
        <f>AVERAGEIFS(Tableau4[[#All],[Coût de stockage DC]],Tableau4[[#All],[Cap%]],A13,Tableau4[[#All],[Fd]],B13,Tableau4[[#All],[Part fixe cible]],C13,Tableau4[[#All],[Scénario]],D13)</f>
        <v>4904.2590152000002</v>
      </c>
      <c r="O13">
        <f>AVERAGEIFS(Tableau4[[#All],[Coût de stock de sécurité retailers]],Tableau4[[#All],[Cap%]],A13,Tableau4[[#All],[Fd]],B13,Tableau4[[#All],[Part fixe cible]],C13,Tableau4[[#All],[Scénario]],D13)</f>
        <v>580.9289129</v>
      </c>
      <c r="P13">
        <f>AVERAGEIFS(Tableau4[[#All],[Coût de stock de sécurité DC]],Tableau4[[#All],[Cap%]],A13,Tableau4[[#All],[Fd]],B13,Tableau4[[#All],[Part fixe cible]],C13,Tableau4[[#All],[Scénario]],D13)</f>
        <v>1070.9028241000001</v>
      </c>
      <c r="Q13">
        <f>AVERAGEIFS(Tableau4[[#All],[Nombre de DC ouverts]],Tableau4[[#All],[Cap%]],A13,Tableau4[[#All],[Fd]],B13,Tableau4[[#All],[Part fixe cible]],C13,Tableau4[[#All],[Scénario]],D13)</f>
        <v>5.6</v>
      </c>
      <c r="R13" s="3">
        <f>AVERAGEIFS(Tableau4[[#All],[Taux de chargement moyen]],Tableau4[[#All],[Cap%]],A13,Tableau4[[#All],[Fd]],B13,Tableau4[[#All],[Part fixe cible]],C13,Tableau4[[#All],[Scénario]],D13)</f>
        <v>0.59883113439999991</v>
      </c>
      <c r="S13">
        <f>AVERAGEIFS(Tableau4[[#All],[Temps de résolution (s)]],Tableau4[[#All],[Cap%]],A13,Tableau4[[#All],[Fd]],B13,Tableau4[[#All],[Part fixe cible]],C13,Tableau4[[#All],[Scénario]],D13)</f>
        <v>71</v>
      </c>
      <c r="T13" s="3">
        <f>AVERAGEIFS(Tableau4[[#All],[Gap]],Tableau4[[#All],[Cap%]],A13,Tableau4[[#All],[Fd]],B13,Tableau4[[#All],[Part fixe cible]],C13,Tableau4[[#All],[Scénario]],D13)</f>
        <v>7.7914906000000009E-3</v>
      </c>
      <c r="U13" s="3">
        <f>AVERAGEIFS(Tableau4[[#All],[Synergie ]],Tableau4[[#All],[Cap%]],A13,Tableau4[[#All],[Fd]],B13,Tableau4[[#All],[Part fixe cible]],C13,Tableau4[[#All],[Scénario]],3)</f>
        <v>0.2966416454666006</v>
      </c>
    </row>
    <row r="14" spans="1:21" x14ac:dyDescent="0.35">
      <c r="A14" s="51">
        <v>40</v>
      </c>
      <c r="B14" s="51">
        <v>500</v>
      </c>
      <c r="C14" s="52">
        <v>0.6</v>
      </c>
      <c r="D14" s="51">
        <v>3</v>
      </c>
      <c r="E14">
        <f>AVERAGEIFS(Tableau4[[#All],[Cope]],Tableau4[[#All],[Cap%]],A14,Tableau4[[#All],[Fd]],B14,Tableau4[[#All],[Part fixe cible]],C14,Tableau4[[#All],[Scénario]],D14)</f>
        <v>107.96060244</v>
      </c>
      <c r="F14">
        <f>AVERAGEIFS(Tableau4[[#All],[Coût total]],Tableau4[[#All],[Cap%]],A14,Tableau4[[#All],[Fd]],B14,Tableau4[[#All],[Part fixe cible]],C14,Tableau4[[#All],[Scénario]],D14)</f>
        <v>29863.537939999998</v>
      </c>
      <c r="G14">
        <f>AVERAGEIFS(Tableau4[[#All],[Coût d’ouverture total]],Tableau4[[#All],[Cap%]],A14,Tableau4[[#All],[Fd]],B14,Tableau4[[#All],[Part fixe cible]],C14,Tableau4[[#All],[Scénario]],D14)</f>
        <v>5510.5388588000005</v>
      </c>
      <c r="H14">
        <f>AVERAGEIFS(Tableau4[[#All],[Coût fixe d’ouverture]],Tableau4[[#All],[Cap%]],A14,Tableau4[[#All],[Fd]],B14,Tableau4[[#All],[Part fixe cible]],C14,Tableau4[[#All],[Scénario]],D14)</f>
        <v>2800</v>
      </c>
      <c r="I14">
        <f>AVERAGEIFS(Tableau4[[#All],[Coût variable d’ouverture]],Tableau4[[#All],[Cap%]],A14,Tableau4[[#All],[Fd]],B14,Tableau4[[#All],[Part fixe cible]],C14,Tableau4[[#All],[Scénario]],D14)</f>
        <v>2710.5388587999996</v>
      </c>
      <c r="J14" s="3">
        <f>AVERAGEIFS(Tableau4[[#All],[Part fixe observée]],Tableau4[[#All],[Cap%]],A14,Tableau4[[#All],[Fd]],B14,Tableau4[[#All],[Part fixe cible]],C14,Tableau4[[#All],[Scénario]],D14)</f>
        <v>0.50789187439999994</v>
      </c>
      <c r="K14">
        <f>AVERAGEIFS(Tableau4[[#All],[Expédition observé]],Tableau4[[#All],[Cap%]],A14,Tableau4[[#All],[Fd]],B14,Tableau4[[#All],[Part fixe cible]],C14,Tableau4[[#All],[Scénario]],D14)</f>
        <v>25.082893026000001</v>
      </c>
      <c r="L14">
        <f>AVERAGEIFS(Tableau4[[#All],[Coût de transport]],Tableau4[[#All],[Cap%]],A14,Tableau4[[#All],[Fd]],B14,Tableau4[[#All],[Part fixe cible]],C14,Tableau4[[#All],[Scénario]],D14)</f>
        <v>9554.5778519999985</v>
      </c>
      <c r="M14">
        <f>AVERAGEIFS(Tableau4[[#All],[Coût de stockage retailers]],Tableau4[[#All],[Cap%]],A14,Tableau4[[#All],[Fd]],B14,Tableau4[[#All],[Part fixe cible]],C14,Tableau4[[#All],[Scénario]],D14)</f>
        <v>8219.2127538000004</v>
      </c>
      <c r="N14">
        <f>AVERAGEIFS(Tableau4[[#All],[Coût de stockage DC]],Tableau4[[#All],[Cap%]],A14,Tableau4[[#All],[Fd]],B14,Tableau4[[#All],[Part fixe cible]],C14,Tableau4[[#All],[Scénario]],D14)</f>
        <v>4921.0598215999999</v>
      </c>
      <c r="O14">
        <f>AVERAGEIFS(Tableau4[[#All],[Coût de stock de sécurité retailers]],Tableau4[[#All],[Cap%]],A14,Tableau4[[#All],[Fd]],B14,Tableau4[[#All],[Part fixe cible]],C14,Tableau4[[#All],[Scénario]],D14)</f>
        <v>580.9289129</v>
      </c>
      <c r="P14">
        <f>AVERAGEIFS(Tableau4[[#All],[Coût de stock de sécurité DC]],Tableau4[[#All],[Cap%]],A14,Tableau4[[#All],[Fd]],B14,Tableau4[[#All],[Part fixe cible]],C14,Tableau4[[#All],[Scénario]],D14)</f>
        <v>1077.2197384999999</v>
      </c>
      <c r="Q14">
        <f>AVERAGEIFS(Tableau4[[#All],[Nombre de DC ouverts]],Tableau4[[#All],[Cap%]],A14,Tableau4[[#All],[Fd]],B14,Tableau4[[#All],[Part fixe cible]],C14,Tableau4[[#All],[Scénario]],D14)</f>
        <v>5.6</v>
      </c>
      <c r="R14" s="3">
        <f>AVERAGEIFS(Tableau4[[#All],[Taux de chargement moyen]],Tableau4[[#All],[Cap%]],A14,Tableau4[[#All],[Fd]],B14,Tableau4[[#All],[Part fixe cible]],C14,Tableau4[[#All],[Scénario]],D14)</f>
        <v>0.7506106133999999</v>
      </c>
      <c r="S14">
        <f>AVERAGEIFS(Tableau4[[#All],[Temps de résolution (s)]],Tableau4[[#All],[Cap%]],A14,Tableau4[[#All],[Fd]],B14,Tableau4[[#All],[Part fixe cible]],C14,Tableau4[[#All],[Scénario]],D14)</f>
        <v>51.6</v>
      </c>
      <c r="T14" s="3">
        <f>AVERAGEIFS(Tableau4[[#All],[Gap]],Tableau4[[#All],[Cap%]],A14,Tableau4[[#All],[Fd]],B14,Tableau4[[#All],[Part fixe cible]],C14,Tableau4[[#All],[Scénario]],D14)</f>
        <v>8.5654355999999991E-3</v>
      </c>
      <c r="U14" s="3">
        <f>AVERAGEIFS(Tableau4[[#All],[Synergie ]],Tableau4[[#All],[Cap%]],A14,Tableau4[[#All],[Fd]],B14,Tableau4[[#All],[Part fixe cible]],C14,Tableau4[[#All],[Scénario]],3)</f>
        <v>0.29045358515627928</v>
      </c>
    </row>
    <row r="15" spans="1:21" hidden="1" x14ac:dyDescent="0.35">
      <c r="A15" s="47">
        <v>100</v>
      </c>
      <c r="B15" s="47">
        <v>1000</v>
      </c>
      <c r="C15" s="48">
        <v>0.8</v>
      </c>
      <c r="D15" s="47">
        <v>3</v>
      </c>
      <c r="E15">
        <f>AVERAGEIFS(Tableau4[[#All],[Cope]],Tableau4[[#All],[Cap%]],A15,Tableau4[[#All],[Fd]],B15,Tableau4[[#All],[Part fixe cible]],C15,Tableau4[[#All],[Scénario]],D15)</f>
        <v>67.841097678000011</v>
      </c>
      <c r="F15">
        <f>AVERAGEIFS(Tableau4[[#All],[Coût total]],Tableau4[[#All],[Cap%]],A15,Tableau4[[#All],[Fd]],B15,Tableau4[[#All],[Part fixe cible]],C15,Tableau4[[#All],[Scénario]],D15)</f>
        <v>31101.088019999996</v>
      </c>
      <c r="G15">
        <f>AVERAGEIFS(Tableau4[[#All],[Coût d’ouverture total]],Tableau4[[#All],[Cap%]],A15,Tableau4[[#All],[Fd]],B15,Tableau4[[#All],[Part fixe cible]],C15,Tableau4[[#All],[Scénario]],D15)</f>
        <v>5637.2342327999995</v>
      </c>
      <c r="H15">
        <f>AVERAGEIFS(Tableau4[[#All],[Coût fixe d’ouverture]],Tableau4[[#All],[Cap%]],A15,Tableau4[[#All],[Fd]],B15,Tableau4[[#All],[Part fixe cible]],C15,Tableau4[[#All],[Scénario]],D15)</f>
        <v>4200</v>
      </c>
      <c r="I15">
        <f>AVERAGEIFS(Tableau4[[#All],[Coût variable d’ouverture]],Tableau4[[#All],[Cap%]],A15,Tableau4[[#All],[Fd]],B15,Tableau4[[#All],[Part fixe cible]],C15,Tableau4[[#All],[Scénario]],D15)</f>
        <v>1437.2342328</v>
      </c>
      <c r="J15" s="3">
        <f>AVERAGEIFS(Tableau4[[#All],[Part fixe observée]],Tableau4[[#All],[Cap%]],A15,Tableau4[[#All],[Fd]],B15,Tableau4[[#All],[Part fixe cible]],C15,Tableau4[[#All],[Scénario]],D15)</f>
        <v>0.74390903720000001</v>
      </c>
      <c r="K15">
        <f>AVERAGEIFS(Tableau4[[#All],[Expédition observé]],Tableau4[[#All],[Cap%]],A15,Tableau4[[#All],[Fd]],B15,Tableau4[[#All],[Part fixe cible]],C15,Tableau4[[#All],[Scénario]],D15)</f>
        <v>21.077303092000001</v>
      </c>
      <c r="L15">
        <f>AVERAGEIFS(Tableau4[[#All],[Coût de transport]],Tableau4[[#All],[Cap%]],A15,Tableau4[[#All],[Fd]],B15,Tableau4[[#All],[Part fixe cible]],C15,Tableau4[[#All],[Scénario]],D15)</f>
        <v>9807.5401872000002</v>
      </c>
      <c r="M15">
        <f>AVERAGEIFS(Tableau4[[#All],[Coût de stockage retailers]],Tableau4[[#All],[Cap%]],A15,Tableau4[[#All],[Fd]],B15,Tableau4[[#All],[Part fixe cible]],C15,Tableau4[[#All],[Scénario]],D15)</f>
        <v>9890.5554296000009</v>
      </c>
      <c r="N15">
        <f>AVERAGEIFS(Tableau4[[#All],[Coût de stockage DC]],Tableau4[[#All],[Cap%]],A15,Tableau4[[#All],[Fd]],B15,Tableau4[[#All],[Part fixe cible]],C15,Tableau4[[#All],[Scénario]],D15)</f>
        <v>4254.0429655999997</v>
      </c>
      <c r="O15">
        <f>AVERAGEIFS(Tableau4[[#All],[Coût de stock de sécurité retailers]],Tableau4[[#All],[Cap%]],A15,Tableau4[[#All],[Fd]],B15,Tableau4[[#All],[Part fixe cible]],C15,Tableau4[[#All],[Scénario]],D15)</f>
        <v>580.9289129</v>
      </c>
      <c r="P15">
        <f>AVERAGEIFS(Tableau4[[#All],[Coût de stock de sécurité DC]],Tableau4[[#All],[Cap%]],A15,Tableau4[[#All],[Fd]],B15,Tableau4[[#All],[Part fixe cible]],C15,Tableau4[[#All],[Scénario]],D15)</f>
        <v>930.78629407999995</v>
      </c>
      <c r="Q15">
        <f>AVERAGEIFS(Tableau4[[#All],[Nombre de DC ouverts]],Tableau4[[#All],[Cap%]],A15,Tableau4[[#All],[Fd]],B15,Tableau4[[#All],[Part fixe cible]],C15,Tableau4[[#All],[Scénario]],D15)</f>
        <v>4.2</v>
      </c>
      <c r="R15" s="3">
        <f>AVERAGEIFS(Tableau4[[#All],[Taux de chargement moyen]],Tableau4[[#All],[Cap%]],A15,Tableau4[[#All],[Fd]],B15,Tableau4[[#All],[Part fixe cible]],C15,Tableau4[[#All],[Scénario]],D15)</f>
        <v>0.37928977860000002</v>
      </c>
      <c r="S15">
        <f>AVERAGEIFS(Tableau4[[#All],[Temps de résolution (s)]],Tableau4[[#All],[Cap%]],A15,Tableau4[[#All],[Fd]],B15,Tableau4[[#All],[Part fixe cible]],C15,Tableau4[[#All],[Scénario]],D15)</f>
        <v>91.8</v>
      </c>
      <c r="T15" s="3">
        <f>AVERAGEIFS(Tableau4[[#All],[Gap]],Tableau4[[#All],[Cap%]],A15,Tableau4[[#All],[Fd]],B15,Tableau4[[#All],[Part fixe cible]],C15,Tableau4[[#All],[Scénario]],D15)</f>
        <v>5.0231925999999994E-3</v>
      </c>
      <c r="U15" s="3">
        <f>AVERAGEIFS(Tableau4[[#All],[Synergie ]],Tableau4[[#All],[Cap%]],A15,Tableau4[[#All],[Fd]],B15,Tableau4[[#All],[Part fixe cible]],C15,Tableau4[[#All],[Scénario]],3)</f>
        <v>0.31127477140420939</v>
      </c>
    </row>
    <row r="16" spans="1:21" hidden="1" x14ac:dyDescent="0.35">
      <c r="A16" s="47">
        <v>70</v>
      </c>
      <c r="B16" s="47">
        <v>1000</v>
      </c>
      <c r="C16" s="48">
        <v>0.8</v>
      </c>
      <c r="D16" s="47">
        <v>3</v>
      </c>
      <c r="E16">
        <f>AVERAGEIFS(Tableau4[[#All],[Cope]],Tableau4[[#All],[Cap%]],A16,Tableau4[[#All],[Fd]],B16,Tableau4[[#All],[Part fixe cible]],C16,Tableau4[[#All],[Scénario]],D16)</f>
        <v>69.054700357999991</v>
      </c>
      <c r="F16">
        <f>AVERAGEIFS(Tableau4[[#All],[Coût total]],Tableau4[[#All],[Cap%]],A16,Tableau4[[#All],[Fd]],B16,Tableau4[[#All],[Part fixe cible]],C16,Tableau4[[#All],[Scénario]],D16)</f>
        <v>31169.654407999995</v>
      </c>
      <c r="G16">
        <f>AVERAGEIFS(Tableau4[[#All],[Coût d’ouverture total]],Tableau4[[#All],[Cap%]],A16,Tableau4[[#All],[Fd]],B16,Tableau4[[#All],[Part fixe cible]],C16,Tableau4[[#All],[Scénario]],D16)</f>
        <v>5650.5630752000006</v>
      </c>
      <c r="H16">
        <f>AVERAGEIFS(Tableau4[[#All],[Coût fixe d’ouverture]],Tableau4[[#All],[Cap%]],A16,Tableau4[[#All],[Fd]],B16,Tableau4[[#All],[Part fixe cible]],C16,Tableau4[[#All],[Scénario]],D16)</f>
        <v>4200</v>
      </c>
      <c r="I16">
        <f>AVERAGEIFS(Tableau4[[#All],[Coût variable d’ouverture]],Tableau4[[#All],[Cap%]],A16,Tableau4[[#All],[Fd]],B16,Tableau4[[#All],[Part fixe cible]],C16,Tableau4[[#All],[Scénario]],D16)</f>
        <v>1450.5630752000002</v>
      </c>
      <c r="J16" s="3">
        <f>AVERAGEIFS(Tableau4[[#All],[Part fixe observée]],Tableau4[[#All],[Cap%]],A16,Tableau4[[#All],[Fd]],B16,Tableau4[[#All],[Part fixe cible]],C16,Tableau4[[#All],[Scénario]],D16)</f>
        <v>0.74228246580000001</v>
      </c>
      <c r="K16">
        <f>AVERAGEIFS(Tableau4[[#All],[Expédition observé]],Tableau4[[#All],[Cap%]],A16,Tableau4[[#All],[Fd]],B16,Tableau4[[#All],[Part fixe cible]],C16,Tableau4[[#All],[Scénario]],D16)</f>
        <v>20.902805594</v>
      </c>
      <c r="L16">
        <f>AVERAGEIFS(Tableau4[[#All],[Coût de transport]],Tableau4[[#All],[Cap%]],A16,Tableau4[[#All],[Fd]],B16,Tableau4[[#All],[Part fixe cible]],C16,Tableau4[[#All],[Scénario]],D16)</f>
        <v>10023.0031994</v>
      </c>
      <c r="M16">
        <f>AVERAGEIFS(Tableau4[[#All],[Coût de stockage retailers]],Tableau4[[#All],[Cap%]],A16,Tableau4[[#All],[Fd]],B16,Tableau4[[#All],[Part fixe cible]],C16,Tableau4[[#All],[Scénario]],D16)</f>
        <v>9719.6765830000004</v>
      </c>
      <c r="N16">
        <f>AVERAGEIFS(Tableau4[[#All],[Coût de stockage DC]],Tableau4[[#All],[Cap%]],A16,Tableau4[[#All],[Fd]],B16,Tableau4[[#All],[Part fixe cible]],C16,Tableau4[[#All],[Scénario]],D16)</f>
        <v>4263.2737440000001</v>
      </c>
      <c r="O16">
        <f>AVERAGEIFS(Tableau4[[#All],[Coût de stock de sécurité retailers]],Tableau4[[#All],[Cap%]],A16,Tableau4[[#All],[Fd]],B16,Tableau4[[#All],[Part fixe cible]],C16,Tableau4[[#All],[Scénario]],D16)</f>
        <v>580.9289129</v>
      </c>
      <c r="P16">
        <f>AVERAGEIFS(Tableau4[[#All],[Coût de stock de sécurité DC]],Tableau4[[#All],[Cap%]],A16,Tableau4[[#All],[Fd]],B16,Tableau4[[#All],[Part fixe cible]],C16,Tableau4[[#All],[Scénario]],D16)</f>
        <v>932.20889220000004</v>
      </c>
      <c r="Q16">
        <f>AVERAGEIFS(Tableau4[[#All],[Nombre de DC ouverts]],Tableau4[[#All],[Cap%]],A16,Tableau4[[#All],[Fd]],B16,Tableau4[[#All],[Part fixe cible]],C16,Tableau4[[#All],[Scénario]],D16)</f>
        <v>4.2</v>
      </c>
      <c r="R16" s="3">
        <f>AVERAGEIFS(Tableau4[[#All],[Taux de chargement moyen]],Tableau4[[#All],[Cap%]],A16,Tableau4[[#All],[Fd]],B16,Tableau4[[#All],[Part fixe cible]],C16,Tableau4[[#All],[Scénario]],D16)</f>
        <v>0.6642723224</v>
      </c>
      <c r="S16">
        <f>AVERAGEIFS(Tableau4[[#All],[Temps de résolution (s)]],Tableau4[[#All],[Cap%]],A16,Tableau4[[#All],[Fd]],B16,Tableau4[[#All],[Part fixe cible]],C16,Tableau4[[#All],[Scénario]],D16)</f>
        <v>91.6</v>
      </c>
      <c r="T16" s="3">
        <f>AVERAGEIFS(Tableau4[[#All],[Gap]],Tableau4[[#All],[Cap%]],A16,Tableau4[[#All],[Fd]],B16,Tableau4[[#All],[Part fixe cible]],C16,Tableau4[[#All],[Scénario]],D16)</f>
        <v>8.0699325999999995E-3</v>
      </c>
      <c r="U16" s="3">
        <f>AVERAGEIFS(Tableau4[[#All],[Synergie ]],Tableau4[[#All],[Cap%]],A16,Tableau4[[#All],[Fd]],B16,Tableau4[[#All],[Part fixe cible]],C16,Tableau4[[#All],[Scénario]],3)</f>
        <v>0.31025878763019105</v>
      </c>
    </row>
    <row r="17" spans="1:21" hidden="1" x14ac:dyDescent="0.35">
      <c r="A17" s="51">
        <v>100</v>
      </c>
      <c r="B17" s="51">
        <v>2000</v>
      </c>
      <c r="C17" s="52">
        <v>0.8</v>
      </c>
      <c r="D17" s="51">
        <v>3</v>
      </c>
      <c r="E17">
        <f>AVERAGEIFS(Tableau4[[#All],[Cope]],Tableau4[[#All],[Cap%]],A17,Tableau4[[#All],[Fd]],B17,Tableau4[[#All],[Part fixe cible]],C17,Tableau4[[#All],[Scénario]],D17)</f>
        <v>97.40946095999999</v>
      </c>
      <c r="F17">
        <f>AVERAGEIFS(Tableau4[[#All],[Coût total]],Tableau4[[#All],[Cap%]],A17,Tableau4[[#All],[Fd]],B17,Tableau4[[#All],[Part fixe cible]],C17,Tableau4[[#All],[Scénario]],D17)</f>
        <v>35057.273938000006</v>
      </c>
      <c r="G17">
        <f>AVERAGEIFS(Tableau4[[#All],[Coût d’ouverture total]],Tableau4[[#All],[Cap%]],A17,Tableau4[[#All],[Fd]],B17,Tableau4[[#All],[Part fixe cible]],C17,Tableau4[[#All],[Scénario]],D17)</f>
        <v>5848.9235968000003</v>
      </c>
      <c r="H17">
        <f>AVERAGEIFS(Tableau4[[#All],[Coût fixe d’ouverture]],Tableau4[[#All],[Cap%]],A17,Tableau4[[#All],[Fd]],B17,Tableau4[[#All],[Part fixe cible]],C17,Tableau4[[#All],[Scénario]],D17)</f>
        <v>4400</v>
      </c>
      <c r="I17">
        <f>AVERAGEIFS(Tableau4[[#All],[Coût variable d’ouverture]],Tableau4[[#All],[Cap%]],A17,Tableau4[[#All],[Fd]],B17,Tableau4[[#All],[Part fixe cible]],C17,Tableau4[[#All],[Scénario]],D17)</f>
        <v>1448.9235967999998</v>
      </c>
      <c r="J17" s="3">
        <f>AVERAGEIFS(Tableau4[[#All],[Part fixe observée]],Tableau4[[#All],[Cap%]],A17,Tableau4[[#All],[Fd]],B17,Tableau4[[#All],[Part fixe cible]],C17,Tableau4[[#All],[Scénario]],D17)</f>
        <v>0.74922597680000003</v>
      </c>
      <c r="K17">
        <f>AVERAGEIFS(Tableau4[[#All],[Expédition observé]],Tableau4[[#All],[Cap%]],A17,Tableau4[[#All],[Fd]],B17,Tableau4[[#All],[Part fixe cible]],C17,Tableau4[[#All],[Scénario]],D17)</f>
        <v>14.89339008</v>
      </c>
      <c r="L17">
        <f>AVERAGEIFS(Tableau4[[#All],[Coût de transport]],Tableau4[[#All],[Cap%]],A17,Tableau4[[#All],[Fd]],B17,Tableau4[[#All],[Part fixe cible]],C17,Tableau4[[#All],[Scénario]],D17)</f>
        <v>12419.908284000001</v>
      </c>
      <c r="M17">
        <f>AVERAGEIFS(Tableau4[[#All],[Coût de stockage retailers]],Tableau4[[#All],[Cap%]],A17,Tableau4[[#All],[Fd]],B17,Tableau4[[#All],[Part fixe cible]],C17,Tableau4[[#All],[Scénario]],D17)</f>
        <v>12463.674677999999</v>
      </c>
      <c r="N17">
        <f>AVERAGEIFS(Tableau4[[#All],[Coût de stockage DC]],Tableau4[[#All],[Cap%]],A17,Tableau4[[#All],[Fd]],B17,Tableau4[[#All],[Part fixe cible]],C17,Tableau4[[#All],[Scénario]],D17)</f>
        <v>3069.7244277999998</v>
      </c>
      <c r="O17">
        <f>AVERAGEIFS(Tableau4[[#All],[Coût de stock de sécurité retailers]],Tableau4[[#All],[Cap%]],A17,Tableau4[[#All],[Fd]],B17,Tableau4[[#All],[Part fixe cible]],C17,Tableau4[[#All],[Scénario]],D17)</f>
        <v>580.9289129</v>
      </c>
      <c r="P17">
        <f>AVERAGEIFS(Tableau4[[#All],[Coût de stock de sécurité DC]],Tableau4[[#All],[Cap%]],A17,Tableau4[[#All],[Fd]],B17,Tableau4[[#All],[Part fixe cible]],C17,Tableau4[[#All],[Scénario]],D17)</f>
        <v>674.11403902000006</v>
      </c>
      <c r="Q17">
        <f>AVERAGEIFS(Tableau4[[#All],[Nombre de DC ouverts]],Tableau4[[#All],[Cap%]],A17,Tableau4[[#All],[Fd]],B17,Tableau4[[#All],[Part fixe cible]],C17,Tableau4[[#All],[Scénario]],D17)</f>
        <v>2.2000000000000002</v>
      </c>
      <c r="R17" s="3">
        <f>AVERAGEIFS(Tableau4[[#All],[Taux de chargement moyen]],Tableau4[[#All],[Cap%]],A17,Tableau4[[#All],[Fd]],B17,Tableau4[[#All],[Part fixe cible]],C17,Tableau4[[#All],[Scénario]],D17)</f>
        <v>0.47777646120000006</v>
      </c>
      <c r="S17">
        <f>AVERAGEIFS(Tableau4[[#All],[Temps de résolution (s)]],Tableau4[[#All],[Cap%]],A17,Tableau4[[#All],[Fd]],B17,Tableau4[[#All],[Part fixe cible]],C17,Tableau4[[#All],[Scénario]],D17)</f>
        <v>94.2</v>
      </c>
      <c r="T17" s="3">
        <f>AVERAGEIFS(Tableau4[[#All],[Gap]],Tableau4[[#All],[Cap%]],A17,Tableau4[[#All],[Fd]],B17,Tableau4[[#All],[Part fixe cible]],C17,Tableau4[[#All],[Scénario]],D17)</f>
        <v>8.4883123999999997E-3</v>
      </c>
      <c r="U17" s="3">
        <f>AVERAGEIFS(Tableau4[[#All],[Synergie ]],Tableau4[[#All],[Cap%]],A17,Tableau4[[#All],[Fd]],B17,Tableau4[[#All],[Part fixe cible]],C17,Tableau4[[#All],[Scénario]],3)</f>
        <v>0.31344860545658243</v>
      </c>
    </row>
    <row r="18" spans="1:21" x14ac:dyDescent="0.35">
      <c r="A18" s="47">
        <v>40</v>
      </c>
      <c r="B18" s="47">
        <v>1000</v>
      </c>
      <c r="C18" s="48">
        <v>0.8</v>
      </c>
      <c r="D18" s="47">
        <v>3</v>
      </c>
      <c r="E18">
        <f>AVERAGEIFS(Tableau4[[#All],[Cope]],Tableau4[[#All],[Cap%]],A18,Tableau4[[#All],[Fd]],B18,Tableau4[[#All],[Part fixe cible]],C18,Tableau4[[#All],[Scénario]],D18)</f>
        <v>67.35188654800001</v>
      </c>
      <c r="F18">
        <f>AVERAGEIFS(Tableau4[[#All],[Coût total]],Tableau4[[#All],[Cap%]],A18,Tableau4[[#All],[Fd]],B18,Tableau4[[#All],[Part fixe cible]],C18,Tableau4[[#All],[Scénario]],D18)</f>
        <v>31573.927179999999</v>
      </c>
      <c r="G18">
        <f>AVERAGEIFS(Tableau4[[#All],[Coût d’ouverture total]],Tableau4[[#All],[Cap%]],A18,Tableau4[[#All],[Fd]],B18,Tableau4[[#All],[Part fixe cible]],C18,Tableau4[[#All],[Scénario]],D18)</f>
        <v>6359.9708891999999</v>
      </c>
      <c r="H18">
        <f>AVERAGEIFS(Tableau4[[#All],[Coût fixe d’ouverture]],Tableau4[[#All],[Cap%]],A18,Tableau4[[#All],[Fd]],B18,Tableau4[[#All],[Part fixe cible]],C18,Tableau4[[#All],[Scénario]],D18)</f>
        <v>4800</v>
      </c>
      <c r="I18">
        <f>AVERAGEIFS(Tableau4[[#All],[Coût variable d’ouverture]],Tableau4[[#All],[Cap%]],A18,Tableau4[[#All],[Fd]],B18,Tableau4[[#All],[Part fixe cible]],C18,Tableau4[[#All],[Scénario]],D18)</f>
        <v>1559.9708892000001</v>
      </c>
      <c r="J18" s="3">
        <f>AVERAGEIFS(Tableau4[[#All],[Part fixe observée]],Tableau4[[#All],[Cap%]],A18,Tableau4[[#All],[Fd]],B18,Tableau4[[#All],[Part fixe cible]],C18,Tableau4[[#All],[Scénario]],D18)</f>
        <v>0.75423092879999998</v>
      </c>
      <c r="K18">
        <f>AVERAGEIFS(Tableau4[[#All],[Expédition observé]],Tableau4[[#All],[Cap%]],A18,Tableau4[[#All],[Fd]],B18,Tableau4[[#All],[Part fixe cible]],C18,Tableau4[[#All],[Scénario]],D18)</f>
        <v>23.198060468000001</v>
      </c>
      <c r="L18">
        <f>AVERAGEIFS(Tableau4[[#All],[Coût de transport]],Tableau4[[#All],[Cap%]],A18,Tableau4[[#All],[Fd]],B18,Tableau4[[#All],[Part fixe cible]],C18,Tableau4[[#All],[Scénario]],D18)</f>
        <v>10469.3891122</v>
      </c>
      <c r="M18">
        <f>AVERAGEIFS(Tableau4[[#All],[Coût de stockage retailers]],Tableau4[[#All],[Cap%]],A18,Tableau4[[#All],[Fd]],B18,Tableau4[[#All],[Part fixe cible]],C18,Tableau4[[#All],[Scénario]],D18)</f>
        <v>8610.6156866000001</v>
      </c>
      <c r="N18">
        <f>AVERAGEIFS(Tableau4[[#All],[Coût de stockage DC]],Tableau4[[#All],[Cap%]],A18,Tableau4[[#All],[Fd]],B18,Tableau4[[#All],[Part fixe cible]],C18,Tableau4[[#All],[Scénario]],D18)</f>
        <v>4553.5971521999991</v>
      </c>
      <c r="O18">
        <f>AVERAGEIFS(Tableau4[[#All],[Coût de stock de sécurité retailers]],Tableau4[[#All],[Cap%]],A18,Tableau4[[#All],[Fd]],B18,Tableau4[[#All],[Part fixe cible]],C18,Tableau4[[#All],[Scénario]],D18)</f>
        <v>580.9289129</v>
      </c>
      <c r="P18">
        <f>AVERAGEIFS(Tableau4[[#All],[Coût de stock de sécurité DC]],Tableau4[[#All],[Cap%]],A18,Tableau4[[#All],[Fd]],B18,Tableau4[[#All],[Part fixe cible]],C18,Tableau4[[#All],[Scénario]],D18)</f>
        <v>999.42542842</v>
      </c>
      <c r="Q18">
        <f>AVERAGEIFS(Tableau4[[#All],[Nombre de DC ouverts]],Tableau4[[#All],[Cap%]],A18,Tableau4[[#All],[Fd]],B18,Tableau4[[#All],[Part fixe cible]],C18,Tableau4[[#All],[Scénario]],D18)</f>
        <v>4.8</v>
      </c>
      <c r="R18" s="3">
        <f>AVERAGEIFS(Tableau4[[#All],[Taux de chargement moyen]],Tableau4[[#All],[Cap%]],A18,Tableau4[[#All],[Fd]],B18,Tableau4[[#All],[Part fixe cible]],C18,Tableau4[[#All],[Scénario]],D18)</f>
        <v>0.78606403719999995</v>
      </c>
      <c r="S18">
        <f>AVERAGEIFS(Tableau4[[#All],[Temps de résolution (s)]],Tableau4[[#All],[Cap%]],A18,Tableau4[[#All],[Fd]],B18,Tableau4[[#All],[Part fixe cible]],C18,Tableau4[[#All],[Scénario]],D18)</f>
        <v>62.8</v>
      </c>
      <c r="T18" s="3">
        <f>AVERAGEIFS(Tableau4[[#All],[Gap]],Tableau4[[#All],[Cap%]],A18,Tableau4[[#All],[Fd]],B18,Tableau4[[#All],[Part fixe cible]],C18,Tableau4[[#All],[Scénario]],D18)</f>
        <v>8.4110261999999995E-3</v>
      </c>
      <c r="U18" s="3">
        <f>AVERAGEIFS(Tableau4[[#All],[Synergie ]],Tableau4[[#All],[Cap%]],A18,Tableau4[[#All],[Fd]],B18,Tableau4[[#All],[Part fixe cible]],C18,Tableau4[[#All],[Scénario]],3)</f>
        <v>0.30192863444378054</v>
      </c>
    </row>
    <row r="19" spans="1:21" hidden="1" x14ac:dyDescent="0.35">
      <c r="A19" s="49">
        <v>70</v>
      </c>
      <c r="B19" s="49">
        <v>2000</v>
      </c>
      <c r="C19" s="50">
        <v>1</v>
      </c>
      <c r="D19" s="34">
        <v>3</v>
      </c>
      <c r="E19" s="55">
        <f>AVERAGEIFS(Tableau4[[#All],[Cope]],Tableau4[[#All],[Cap%]],A19,Tableau4[[#All],[Fd]],B19,Tableau4[[#All],[Part fixe cible]],C19,Tableau4[[#All],[Scénario]],D19)</f>
        <v>0</v>
      </c>
      <c r="F19" s="55">
        <f>AVERAGEIFS(Tableau4[[#All],[Coût total]],Tableau4[[#All],[Cap%]],A19,Tableau4[[#All],[Fd]],B19,Tableau4[[#All],[Part fixe cible]],C19,Tableau4[[#All],[Scénario]],D19)</f>
        <v>33546.570088</v>
      </c>
      <c r="G19" s="55">
        <f>AVERAGEIFS(Tableau4[[#All],[Coût d’ouverture total]],Tableau4[[#All],[Cap%]],A19,Tableau4[[#All],[Fd]],B19,Tableau4[[#All],[Part fixe cible]],C19,Tableau4[[#All],[Scénario]],D19)</f>
        <v>6400</v>
      </c>
      <c r="H19" s="55">
        <f>AVERAGEIFS(Tableau4[[#All],[Coût fixe d’ouverture]],Tableau4[[#All],[Cap%]],A19,Tableau4[[#All],[Fd]],B19,Tableau4[[#All],[Part fixe cible]],C19,Tableau4[[#All],[Scénario]],D19)</f>
        <v>6400</v>
      </c>
      <c r="I19" s="55">
        <f>AVERAGEIFS(Tableau4[[#All],[Coût variable d’ouverture]],Tableau4[[#All],[Cap%]],A19,Tableau4[[#All],[Fd]],B19,Tableau4[[#All],[Part fixe cible]],C19,Tableau4[[#All],[Scénario]],D19)</f>
        <v>0</v>
      </c>
      <c r="J19" s="56">
        <f>AVERAGEIFS(Tableau4[[#All],[Part fixe observée]],Tableau4[[#All],[Cap%]],A19,Tableau4[[#All],[Fd]],B19,Tableau4[[#All],[Part fixe cible]],C19,Tableau4[[#All],[Scénario]],D19)</f>
        <v>1</v>
      </c>
      <c r="K19" s="55" t="e">
        <f>AVERAGEIFS(Tableau4[[#All],[Expédition observé]],Tableau4[[#All],[Cap%]],A19,Tableau4[[#All],[Fd]],B19,Tableau4[[#All],[Part fixe cible]],C19,Tableau4[[#All],[Scénario]],D19)</f>
        <v>#DIV/0!</v>
      </c>
      <c r="L19" s="55">
        <f>AVERAGEIFS(Tableau4[[#All],[Coût de transport]],Tableau4[[#All],[Cap%]],A19,Tableau4[[#All],[Fd]],B19,Tableau4[[#All],[Part fixe cible]],C19,Tableau4[[#All],[Scénario]],D19)</f>
        <v>11351.919945000001</v>
      </c>
      <c r="M19" s="55">
        <f>AVERAGEIFS(Tableau4[[#All],[Coût de stockage retailers]],Tableau4[[#All],[Cap%]],A19,Tableau4[[#All],[Fd]],B19,Tableau4[[#All],[Part fixe cible]],C19,Tableau4[[#All],[Scénario]],D19)</f>
        <v>10695.866234000001</v>
      </c>
      <c r="N19" s="55">
        <f>AVERAGEIFS(Tableau4[[#All],[Coût de stockage DC]],Tableau4[[#All],[Cap%]],A19,Tableau4[[#All],[Fd]],B19,Tableau4[[#All],[Part fixe cible]],C19,Tableau4[[#All],[Scénario]],D19)</f>
        <v>3704.3871226000001</v>
      </c>
      <c r="O19" s="55">
        <f>AVERAGEIFS(Tableau4[[#All],[Coût de stock de sécurité retailers]],Tableau4[[#All],[Cap%]],A19,Tableau4[[#All],[Fd]],B19,Tableau4[[#All],[Part fixe cible]],C19,Tableau4[[#All],[Scénario]],D19)</f>
        <v>580.9289129</v>
      </c>
      <c r="P19" s="55">
        <f>AVERAGEIFS(Tableau4[[#All],[Coût de stock de sécurité DC]],Tableau4[[#All],[Cap%]],A19,Tableau4[[#All],[Fd]],B19,Tableau4[[#All],[Part fixe cible]],C19,Tableau4[[#All],[Scénario]],D19)</f>
        <v>813.46787199999994</v>
      </c>
      <c r="Q19" s="55">
        <f>AVERAGEIFS(Tableau4[[#All],[Nombre de DC ouverts]],Tableau4[[#All],[Cap%]],A19,Tableau4[[#All],[Fd]],B19,Tableau4[[#All],[Part fixe cible]],C19,Tableau4[[#All],[Scénario]],D19)</f>
        <v>3.2</v>
      </c>
      <c r="R19" s="56">
        <f>AVERAGEIFS(Tableau4[[#All],[Taux de chargement moyen]],Tableau4[[#All],[Cap%]],A19,Tableau4[[#All],[Fd]],B19,Tableau4[[#All],[Part fixe cible]],C19,Tableau4[[#All],[Scénario]],D19)</f>
        <v>0.72984774920000006</v>
      </c>
      <c r="S19" s="55">
        <f>AVERAGEIFS(Tableau4[[#All],[Temps de résolution (s)]],Tableau4[[#All],[Cap%]],A19,Tableau4[[#All],[Fd]],B19,Tableau4[[#All],[Part fixe cible]],C19,Tableau4[[#All],[Scénario]],D19)</f>
        <v>82.6</v>
      </c>
      <c r="T19" s="56">
        <f>AVERAGEIFS(Tableau4[[#All],[Gap]],Tableau4[[#All],[Cap%]],A19,Tableau4[[#All],[Fd]],B19,Tableau4[[#All],[Part fixe cible]],C19,Tableau4[[#All],[Scénario]],D19)</f>
        <v>7.6443570000000001E-3</v>
      </c>
      <c r="U19" s="56">
        <f>AVERAGEIFS(Tableau4[[#All],[Synergie ]],Tableau4[[#All],[Cap%]],A19,Tableau4[[#All],[Fd]],B19,Tableau4[[#All],[Part fixe cible]],C19,Tableau4[[#All],[Scénario]],3)</f>
        <v>0.31728947575095734</v>
      </c>
    </row>
    <row r="20" spans="1:21" hidden="1" x14ac:dyDescent="0.35">
      <c r="A20" s="49">
        <v>100</v>
      </c>
      <c r="B20" s="49">
        <v>2000</v>
      </c>
      <c r="C20" s="50">
        <v>1</v>
      </c>
      <c r="D20" s="34">
        <v>3</v>
      </c>
      <c r="E20" s="55">
        <f>AVERAGEIFS(Tableau4[[#All],[Cope]],Tableau4[[#All],[Cap%]],A20,Tableau4[[#All],[Fd]],B20,Tableau4[[#All],[Part fixe cible]],C20,Tableau4[[#All],[Scénario]],D20)</f>
        <v>0</v>
      </c>
      <c r="F20" s="55">
        <f>AVERAGEIFS(Tableau4[[#All],[Coût total]],Tableau4[[#All],[Cap%]],A20,Tableau4[[#All],[Fd]],B20,Tableau4[[#All],[Part fixe cible]],C20,Tableau4[[#All],[Scénario]],D20)</f>
        <v>33452.240623999998</v>
      </c>
      <c r="G20" s="55">
        <f>AVERAGEIFS(Tableau4[[#All],[Coût d’ouverture total]],Tableau4[[#All],[Cap%]],A20,Tableau4[[#All],[Fd]],B20,Tableau4[[#All],[Part fixe cible]],C20,Tableau4[[#All],[Scénario]],D20)</f>
        <v>6400.0001102000006</v>
      </c>
      <c r="H20" s="55">
        <f>AVERAGEIFS(Tableau4[[#All],[Coût fixe d’ouverture]],Tableau4[[#All],[Cap%]],A20,Tableau4[[#All],[Fd]],B20,Tableau4[[#All],[Part fixe cible]],C20,Tableau4[[#All],[Scénario]],D20)</f>
        <v>6400.0001102000006</v>
      </c>
      <c r="I20" s="55">
        <f>AVERAGEIFS(Tableau4[[#All],[Coût variable d’ouverture]],Tableau4[[#All],[Cap%]],A20,Tableau4[[#All],[Fd]],B20,Tableau4[[#All],[Part fixe cible]],C20,Tableau4[[#All],[Scénario]],D20)</f>
        <v>0</v>
      </c>
      <c r="J20" s="56">
        <f>AVERAGEIFS(Tableau4[[#All],[Part fixe observée]],Tableau4[[#All],[Cap%]],A20,Tableau4[[#All],[Fd]],B20,Tableau4[[#All],[Part fixe cible]],C20,Tableau4[[#All],[Scénario]],D20)</f>
        <v>1</v>
      </c>
      <c r="K20" s="55" t="e">
        <f>AVERAGEIFS(Tableau4[[#All],[Expédition observé]],Tableau4[[#All],[Cap%]],A20,Tableau4[[#All],[Fd]],B20,Tableau4[[#All],[Part fixe cible]],C20,Tableau4[[#All],[Scénario]],D20)</f>
        <v>#DIV/0!</v>
      </c>
      <c r="L20" s="55">
        <f>AVERAGEIFS(Tableau4[[#All],[Coût de transport]],Tableau4[[#All],[Cap%]],A20,Tableau4[[#All],[Fd]],B20,Tableau4[[#All],[Part fixe cible]],C20,Tableau4[[#All],[Scénario]],D20)</f>
        <v>10947.808238000001</v>
      </c>
      <c r="M20" s="55">
        <f>AVERAGEIFS(Tableau4[[#All],[Coût de stockage retailers]],Tableau4[[#All],[Cap%]],A20,Tableau4[[#All],[Fd]],B20,Tableau4[[#All],[Part fixe cible]],C20,Tableau4[[#All],[Scénario]],D20)</f>
        <v>11011.9499588</v>
      </c>
      <c r="N20" s="55">
        <f>AVERAGEIFS(Tableau4[[#All],[Coût de stockage DC]],Tableau4[[#All],[Cap%]],A20,Tableau4[[#All],[Fd]],B20,Tableau4[[#All],[Part fixe cible]],C20,Tableau4[[#All],[Scénario]],D20)</f>
        <v>3699.6875639999998</v>
      </c>
      <c r="O20" s="55">
        <f>AVERAGEIFS(Tableau4[[#All],[Coût de stock de sécurité retailers]],Tableau4[[#All],[Cap%]],A20,Tableau4[[#All],[Fd]],B20,Tableau4[[#All],[Part fixe cible]],C20,Tableau4[[#All],[Scénario]],D20)</f>
        <v>580.92891294000003</v>
      </c>
      <c r="P20" s="55">
        <f>AVERAGEIFS(Tableau4[[#All],[Coût de stock de sécurité DC]],Tableau4[[#All],[Cap%]],A20,Tableau4[[#All],[Fd]],B20,Tableau4[[#All],[Part fixe cible]],C20,Tableau4[[#All],[Scénario]],D20)</f>
        <v>811.86584131999996</v>
      </c>
      <c r="Q20" s="55">
        <f>AVERAGEIFS(Tableau4[[#All],[Nombre de DC ouverts]],Tableau4[[#All],[Cap%]],A20,Tableau4[[#All],[Fd]],B20,Tableau4[[#All],[Part fixe cible]],C20,Tableau4[[#All],[Scénario]],D20)</f>
        <v>3.2</v>
      </c>
      <c r="R20" s="56">
        <f>AVERAGEIFS(Tableau4[[#All],[Taux de chargement moyen]],Tableau4[[#All],[Cap%]],A20,Tableau4[[#All],[Fd]],B20,Tableau4[[#All],[Part fixe cible]],C20,Tableau4[[#All],[Scénario]],D20)</f>
        <v>0.42203718280000002</v>
      </c>
      <c r="S20" s="55">
        <f>AVERAGEIFS(Tableau4[[#All],[Temps de résolution (s)]],Tableau4[[#All],[Cap%]],A20,Tableau4[[#All],[Fd]],B20,Tableau4[[#All],[Part fixe cible]],C20,Tableau4[[#All],[Scénario]],D20)</f>
        <v>154</v>
      </c>
      <c r="T20" s="56">
        <f>AVERAGEIFS(Tableau4[[#All],[Gap]],Tableau4[[#All],[Cap%]],A20,Tableau4[[#All],[Fd]],B20,Tableau4[[#All],[Part fixe cible]],C20,Tableau4[[#All],[Scénario]],D20)</f>
        <v>1.42135766E-2</v>
      </c>
      <c r="U20" s="56">
        <f>AVERAGEIFS(Tableau4[[#All],[Synergie ]],Tableau4[[#All],[Cap%]],A20,Tableau4[[#All],[Fd]],B20,Tableau4[[#All],[Part fixe cible]],C20,Tableau4[[#All],[Scénario]],3)</f>
        <v>0.31846369350096976</v>
      </c>
    </row>
    <row r="21" spans="1:21" hidden="1" x14ac:dyDescent="0.35">
      <c r="A21" s="51">
        <v>70</v>
      </c>
      <c r="B21" s="51">
        <v>2000</v>
      </c>
      <c r="C21" s="52">
        <v>0.8</v>
      </c>
      <c r="D21" s="51">
        <v>3</v>
      </c>
      <c r="E21">
        <f>AVERAGEIFS(Tableau4[[#All],[Cope]],Tableau4[[#All],[Cap%]],A21,Tableau4[[#All],[Fd]],B21,Tableau4[[#All],[Part fixe cible]],C21,Tableau4[[#All],[Scénario]],D21)</f>
        <v>100.218436924</v>
      </c>
      <c r="F21">
        <f>AVERAGEIFS(Tableau4[[#All],[Coût total]],Tableau4[[#All],[Cap%]],A21,Tableau4[[#All],[Fd]],B21,Tableau4[[#All],[Part fixe cible]],C21,Tableau4[[#All],[Scénario]],D21)</f>
        <v>35295.418740000008</v>
      </c>
      <c r="G21">
        <f>AVERAGEIFS(Tableau4[[#All],[Coût d’ouverture total]],Tableau4[[#All],[Cap%]],A21,Tableau4[[#All],[Fd]],B21,Tableau4[[#All],[Part fixe cible]],C21,Tableau4[[#All],[Scénario]],D21)</f>
        <v>6410.0472977999989</v>
      </c>
      <c r="H21">
        <f>AVERAGEIFS(Tableau4[[#All],[Coût fixe d’ouverture]],Tableau4[[#All],[Cap%]],A21,Tableau4[[#All],[Fd]],B21,Tableau4[[#All],[Part fixe cible]],C21,Tableau4[[#All],[Scénario]],D21)</f>
        <v>4800</v>
      </c>
      <c r="I21">
        <f>AVERAGEIFS(Tableau4[[#All],[Coût variable d’ouverture]],Tableau4[[#All],[Cap%]],A21,Tableau4[[#All],[Fd]],B21,Tableau4[[#All],[Part fixe cible]],C21,Tableau4[[#All],[Scénario]],D21)</f>
        <v>1610.0472978</v>
      </c>
      <c r="J21" s="3">
        <f>AVERAGEIFS(Tableau4[[#All],[Part fixe observée]],Tableau4[[#All],[Cap%]],A21,Tableau4[[#All],[Fd]],B21,Tableau4[[#All],[Part fixe cible]],C21,Tableau4[[#All],[Scénario]],D21)</f>
        <v>0.74588124899999997</v>
      </c>
      <c r="K21">
        <f>AVERAGEIFS(Tableau4[[#All],[Expédition observé]],Tableau4[[#All],[Cap%]],A21,Tableau4[[#All],[Fd]],B21,Tableau4[[#All],[Part fixe cible]],C21,Tableau4[[#All],[Scénario]],D21)</f>
        <v>16.050674676</v>
      </c>
      <c r="L21">
        <f>AVERAGEIFS(Tableau4[[#All],[Coût de transport]],Tableau4[[#All],[Cap%]],A21,Tableau4[[#All],[Fd]],B21,Tableau4[[#All],[Part fixe cible]],C21,Tableau4[[#All],[Scénario]],D21)</f>
        <v>12881.217136000001</v>
      </c>
      <c r="M21">
        <f>AVERAGEIFS(Tableau4[[#All],[Coût de stockage retailers]],Tableau4[[#All],[Cap%]],A21,Tableau4[[#All],[Fd]],B21,Tableau4[[#All],[Part fixe cible]],C21,Tableau4[[#All],[Scénario]],D21)</f>
        <v>11516.323206000001</v>
      </c>
      <c r="N21">
        <f>AVERAGEIFS(Tableau4[[#All],[Coût de stockage DC]],Tableau4[[#All],[Cap%]],A21,Tableau4[[#All],[Fd]],B21,Tableau4[[#All],[Part fixe cible]],C21,Tableau4[[#All],[Scénario]],D21)</f>
        <v>3202.8055405999999</v>
      </c>
      <c r="O21">
        <f>AVERAGEIFS(Tableau4[[#All],[Coût de stock de sécurité retailers]],Tableau4[[#All],[Cap%]],A21,Tableau4[[#All],[Fd]],B21,Tableau4[[#All],[Part fixe cible]],C21,Tableau4[[#All],[Scénario]],D21)</f>
        <v>580.9289129</v>
      </c>
      <c r="P21">
        <f>AVERAGEIFS(Tableau4[[#All],[Coût de stock de sécurité DC]],Tableau4[[#All],[Cap%]],A21,Tableau4[[#All],[Fd]],B21,Tableau4[[#All],[Part fixe cible]],C21,Tableau4[[#All],[Scénario]],D21)</f>
        <v>704.09665048000011</v>
      </c>
      <c r="Q21">
        <f>AVERAGEIFS(Tableau4[[#All],[Nombre de DC ouverts]],Tableau4[[#All],[Cap%]],A21,Tableau4[[#All],[Fd]],B21,Tableau4[[#All],[Part fixe cible]],C21,Tableau4[[#All],[Scénario]],D21)</f>
        <v>2.4</v>
      </c>
      <c r="R21" s="3">
        <f>AVERAGEIFS(Tableau4[[#All],[Taux de chargement moyen]],Tableau4[[#All],[Cap%]],A21,Tableau4[[#All],[Fd]],B21,Tableau4[[#All],[Part fixe cible]],C21,Tableau4[[#All],[Scénario]],D21)</f>
        <v>0.78604512599999998</v>
      </c>
      <c r="S21">
        <f>AVERAGEIFS(Tableau4[[#All],[Temps de résolution (s)]],Tableau4[[#All],[Cap%]],A21,Tableau4[[#All],[Fd]],B21,Tableau4[[#All],[Part fixe cible]],C21,Tableau4[[#All],[Scénario]],D21)</f>
        <v>75.8</v>
      </c>
      <c r="T21" s="3">
        <f>AVERAGEIFS(Tableau4[[#All],[Gap]],Tableau4[[#All],[Cap%]],A21,Tableau4[[#All],[Fd]],B21,Tableau4[[#All],[Part fixe cible]],C21,Tableau4[[#All],[Scénario]],D21)</f>
        <v>9.0801686000000006E-3</v>
      </c>
      <c r="U21" s="3">
        <f>AVERAGEIFS(Tableau4[[#All],[Synergie ]],Tableau4[[#All],[Cap%]],A21,Tableau4[[#All],[Fd]],B21,Tableau4[[#All],[Part fixe cible]],C21,Tableau4[[#All],[Scénario]],3)</f>
        <v>0.30962290855129931</v>
      </c>
    </row>
    <row r="22" spans="1:21" hidden="1" x14ac:dyDescent="0.35">
      <c r="A22" s="49">
        <v>10</v>
      </c>
      <c r="B22" s="49">
        <v>1000</v>
      </c>
      <c r="C22" s="50">
        <v>1</v>
      </c>
      <c r="D22" s="34">
        <v>3</v>
      </c>
      <c r="E22" s="55">
        <f>AVERAGEIFS(Tableau4[[#All],[Cope]],Tableau4[[#All],[Cap%]],A22,Tableau4[[#All],[Fd]],B22,Tableau4[[#All],[Part fixe cible]],C22,Tableau4[[#All],[Scénario]],D22)</f>
        <v>0</v>
      </c>
      <c r="F22" s="55">
        <f>AVERAGEIFS(Tableau4[[#All],[Coût total]],Tableau4[[#All],[Cap%]],A22,Tableau4[[#All],[Fd]],B22,Tableau4[[#All],[Part fixe cible]],C22,Tableau4[[#All],[Scénario]],D22)</f>
        <v>31824.397771999997</v>
      </c>
      <c r="G22" s="55">
        <f>AVERAGEIFS(Tableau4[[#All],[Coût d’ouverture total]],Tableau4[[#All],[Cap%]],A22,Tableau4[[#All],[Fd]],B22,Tableau4[[#All],[Part fixe cible]],C22,Tableau4[[#All],[Scénario]],D22)</f>
        <v>6600</v>
      </c>
      <c r="H22" s="55">
        <f>AVERAGEIFS(Tableau4[[#All],[Coût fixe d’ouverture]],Tableau4[[#All],[Cap%]],A22,Tableau4[[#All],[Fd]],B22,Tableau4[[#All],[Part fixe cible]],C22,Tableau4[[#All],[Scénario]],D22)</f>
        <v>6600</v>
      </c>
      <c r="I22" s="55">
        <f>AVERAGEIFS(Tableau4[[#All],[Coût variable d’ouverture]],Tableau4[[#All],[Cap%]],A22,Tableau4[[#All],[Fd]],B22,Tableau4[[#All],[Part fixe cible]],C22,Tableau4[[#All],[Scénario]],D22)</f>
        <v>0</v>
      </c>
      <c r="J22" s="56">
        <f>AVERAGEIFS(Tableau4[[#All],[Part fixe observée]],Tableau4[[#All],[Cap%]],A22,Tableau4[[#All],[Fd]],B22,Tableau4[[#All],[Part fixe cible]],C22,Tableau4[[#All],[Scénario]],D22)</f>
        <v>1</v>
      </c>
      <c r="K22" s="55" t="e">
        <f>AVERAGEIFS(Tableau4[[#All],[Expédition observé]],Tableau4[[#All],[Cap%]],A22,Tableau4[[#All],[Fd]],B22,Tableau4[[#All],[Part fixe cible]],C22,Tableau4[[#All],[Scénario]],D22)</f>
        <v>#DIV/0!</v>
      </c>
      <c r="L22" s="55">
        <f>AVERAGEIFS(Tableau4[[#All],[Coût de transport]],Tableau4[[#All],[Cap%]],A22,Tableau4[[#All],[Fd]],B22,Tableau4[[#All],[Part fixe cible]],C22,Tableau4[[#All],[Scénario]],D22)</f>
        <v>12343.073394000001</v>
      </c>
      <c r="M22" s="55">
        <f>AVERAGEIFS(Tableau4[[#All],[Coût de stockage retailers]],Tableau4[[#All],[Cap%]],A22,Tableau4[[#All],[Fd]],B22,Tableau4[[#All],[Part fixe cible]],C22,Tableau4[[#All],[Scénario]],D22)</f>
        <v>5840.7651787999994</v>
      </c>
      <c r="N22" s="55">
        <f>AVERAGEIFS(Tableau4[[#All],[Coût de stockage DC]],Tableau4[[#All],[Cap%]],A22,Tableau4[[#All],[Fd]],B22,Tableau4[[#All],[Part fixe cible]],C22,Tableau4[[#All],[Scénario]],D22)</f>
        <v>5302.5811119999998</v>
      </c>
      <c r="O22" s="55">
        <f>AVERAGEIFS(Tableau4[[#All],[Coût de stock de sécurité retailers]],Tableau4[[#All],[Cap%]],A22,Tableau4[[#All],[Fd]],B22,Tableau4[[#All],[Part fixe cible]],C22,Tableau4[[#All],[Scénario]],D22)</f>
        <v>580.9289129</v>
      </c>
      <c r="P22" s="55">
        <f>AVERAGEIFS(Tableau4[[#All],[Coût de stock de sécurité DC]],Tableau4[[#All],[Cap%]],A22,Tableau4[[#All],[Fd]],B22,Tableau4[[#All],[Part fixe cible]],C22,Tableau4[[#All],[Scénario]],D22)</f>
        <v>1157.0491775999999</v>
      </c>
      <c r="Q22" s="55">
        <f>AVERAGEIFS(Tableau4[[#All],[Nombre de DC ouverts]],Tableau4[[#All],[Cap%]],A22,Tableau4[[#All],[Fd]],B22,Tableau4[[#All],[Part fixe cible]],C22,Tableau4[[#All],[Scénario]],D22)</f>
        <v>6.6</v>
      </c>
      <c r="R22" s="56">
        <f>AVERAGEIFS(Tableau4[[#All],[Taux de chargement moyen]],Tableau4[[#All],[Cap%]],A22,Tableau4[[#All],[Fd]],B22,Tableau4[[#All],[Part fixe cible]],C22,Tableau4[[#All],[Scénario]],D22)</f>
        <v>0.86088829840000014</v>
      </c>
      <c r="S22" s="55">
        <f>AVERAGEIFS(Tableau4[[#All],[Temps de résolution (s)]],Tableau4[[#All],[Cap%]],A22,Tableau4[[#All],[Fd]],B22,Tableau4[[#All],[Part fixe cible]],C22,Tableau4[[#All],[Scénario]],D22)</f>
        <v>24.4</v>
      </c>
      <c r="T22" s="56">
        <f>AVERAGEIFS(Tableau4[[#All],[Gap]],Tableau4[[#All],[Cap%]],A22,Tableau4[[#All],[Fd]],B22,Tableau4[[#All],[Part fixe cible]],C22,Tableau4[[#All],[Scénario]],D22)</f>
        <v>6.8143843999999999E-3</v>
      </c>
      <c r="U22" s="56">
        <f>AVERAGEIFS(Tableau4[[#All],[Synergie ]],Tableau4[[#All],[Cap%]],A22,Tableau4[[#All],[Fd]],B22,Tableau4[[#All],[Part fixe cible]],C22,Tableau4[[#All],[Scénario]],3)</f>
        <v>0.28321249021662809</v>
      </c>
    </row>
    <row r="23" spans="1:21" x14ac:dyDescent="0.35">
      <c r="A23" s="49">
        <v>40</v>
      </c>
      <c r="B23" s="49">
        <v>2000</v>
      </c>
      <c r="C23" s="50">
        <v>1</v>
      </c>
      <c r="D23" s="34">
        <v>3</v>
      </c>
      <c r="E23" s="55">
        <f>AVERAGEIFS(Tableau4[[#All],[Cope]],Tableau4[[#All],[Cap%]],A23,Tableau4[[#All],[Fd]],B23,Tableau4[[#All],[Part fixe cible]],C23,Tableau4[[#All],[Scénario]],D23)</f>
        <v>0</v>
      </c>
      <c r="F23" s="55">
        <f>AVERAGEIFS(Tableau4[[#All],[Coût total]],Tableau4[[#All],[Cap%]],A23,Tableau4[[#All],[Fd]],B23,Tableau4[[#All],[Part fixe cible]],C23,Tableau4[[#All],[Scénario]],D23)</f>
        <v>34102.119590000002</v>
      </c>
      <c r="G23" s="55">
        <f>AVERAGEIFS(Tableau4[[#All],[Coût d’ouverture total]],Tableau4[[#All],[Cap%]],A23,Tableau4[[#All],[Fd]],B23,Tableau4[[#All],[Part fixe cible]],C23,Tableau4[[#All],[Scénario]],D23)</f>
        <v>6800</v>
      </c>
      <c r="H23" s="55">
        <f>AVERAGEIFS(Tableau4[[#All],[Coût fixe d’ouverture]],Tableau4[[#All],[Cap%]],A23,Tableau4[[#All],[Fd]],B23,Tableau4[[#All],[Part fixe cible]],C23,Tableau4[[#All],[Scénario]],D23)</f>
        <v>6800</v>
      </c>
      <c r="I23" s="55">
        <f>AVERAGEIFS(Tableau4[[#All],[Coût variable d’ouverture]],Tableau4[[#All],[Cap%]],A23,Tableau4[[#All],[Fd]],B23,Tableau4[[#All],[Part fixe cible]],C23,Tableau4[[#All],[Scénario]],D23)</f>
        <v>0</v>
      </c>
      <c r="J23" s="56">
        <f>AVERAGEIFS(Tableau4[[#All],[Part fixe observée]],Tableau4[[#All],[Cap%]],A23,Tableau4[[#All],[Fd]],B23,Tableau4[[#All],[Part fixe cible]],C23,Tableau4[[#All],[Scénario]],D23)</f>
        <v>1</v>
      </c>
      <c r="K23" s="55" t="e">
        <f>AVERAGEIFS(Tableau4[[#All],[Expédition observé]],Tableau4[[#All],[Cap%]],A23,Tableau4[[#All],[Fd]],B23,Tableau4[[#All],[Part fixe cible]],C23,Tableau4[[#All],[Scénario]],D23)</f>
        <v>#DIV/0!</v>
      </c>
      <c r="L23" s="55">
        <f>AVERAGEIFS(Tableau4[[#All],[Coût de transport]],Tableau4[[#All],[Cap%]],A23,Tableau4[[#All],[Fd]],B23,Tableau4[[#All],[Part fixe cible]],C23,Tableau4[[#All],[Scénario]],D23)</f>
        <v>12716.083001999999</v>
      </c>
      <c r="M23" s="55">
        <f>AVERAGEIFS(Tableau4[[#All],[Coût de stockage retailers]],Tableau4[[#All],[Cap%]],A23,Tableau4[[#All],[Fd]],B23,Tableau4[[#All],[Part fixe cible]],C23,Tableau4[[#All],[Scénario]],D23)</f>
        <v>9329.5130281999991</v>
      </c>
      <c r="N23" s="55">
        <f>AVERAGEIFS(Tableau4[[#All],[Coût de stockage DC]],Tableau4[[#All],[Cap%]],A23,Tableau4[[#All],[Fd]],B23,Tableau4[[#All],[Part fixe cible]],C23,Tableau4[[#All],[Scénario]],D23)</f>
        <v>3832.6501663999998</v>
      </c>
      <c r="O23" s="55">
        <f>AVERAGEIFS(Tableau4[[#All],[Coût de stock de sécurité retailers]],Tableau4[[#All],[Cap%]],A23,Tableau4[[#All],[Fd]],B23,Tableau4[[#All],[Part fixe cible]],C23,Tableau4[[#All],[Scénario]],D23)</f>
        <v>580.9289129</v>
      </c>
      <c r="P23" s="55">
        <f>AVERAGEIFS(Tableau4[[#All],[Coût de stock de sécurité DC]],Tableau4[[#All],[Cap%]],A23,Tableau4[[#All],[Fd]],B23,Tableau4[[#All],[Part fixe cible]],C23,Tableau4[[#All],[Scénario]],D23)</f>
        <v>842.94448141999999</v>
      </c>
      <c r="Q23" s="55">
        <f>AVERAGEIFS(Tableau4[[#All],[Nombre de DC ouverts]],Tableau4[[#All],[Cap%]],A23,Tableau4[[#All],[Fd]],B23,Tableau4[[#All],[Part fixe cible]],C23,Tableau4[[#All],[Scénario]],D23)</f>
        <v>3.4</v>
      </c>
      <c r="R23" s="56">
        <f>AVERAGEIFS(Tableau4[[#All],[Taux de chargement moyen]],Tableau4[[#All],[Cap%]],A23,Tableau4[[#All],[Fd]],B23,Tableau4[[#All],[Part fixe cible]],C23,Tableau4[[#All],[Scénario]],D23)</f>
        <v>0.85173944400000001</v>
      </c>
      <c r="S23" s="55">
        <f>AVERAGEIFS(Tableau4[[#All],[Temps de résolution (s)]],Tableau4[[#All],[Cap%]],A23,Tableau4[[#All],[Fd]],B23,Tableau4[[#All],[Part fixe cible]],C23,Tableau4[[#All],[Scénario]],D23)</f>
        <v>53.2</v>
      </c>
      <c r="T23" s="56">
        <f>AVERAGEIFS(Tableau4[[#All],[Gap]],Tableau4[[#All],[Cap%]],A23,Tableau4[[#All],[Fd]],B23,Tableau4[[#All],[Part fixe cible]],C23,Tableau4[[#All],[Scénario]],D23)</f>
        <v>8.3841668000000005E-3</v>
      </c>
      <c r="U23" s="56">
        <f>AVERAGEIFS(Tableau4[[#All],[Synergie ]],Tableau4[[#All],[Cap%]],A23,Tableau4[[#All],[Fd]],B23,Tableau4[[#All],[Part fixe cible]],C23,Tableau4[[#All],[Scénario]],3)</f>
        <v>0.30916722298300853</v>
      </c>
    </row>
    <row r="24" spans="1:21" hidden="1" x14ac:dyDescent="0.35">
      <c r="A24" s="47">
        <v>70</v>
      </c>
      <c r="B24" s="47">
        <v>500</v>
      </c>
      <c r="C24" s="48">
        <v>0.4</v>
      </c>
      <c r="D24" s="47">
        <v>3</v>
      </c>
      <c r="E24">
        <f>AVERAGEIFS(Tableau4[[#All],[Cope]],Tableau4[[#All],[Cap%]],A24,Tableau4[[#All],[Fd]],B24,Tableau4[[#All],[Part fixe cible]],C24,Tableau4[[#All],[Scénario]],D24)</f>
        <v>243.96952828000002</v>
      </c>
      <c r="F24">
        <f>AVERAGEIFS(Tableau4[[#All],[Coût total]],Tableau4[[#All],[Cap%]],A24,Tableau4[[#All],[Fd]],B24,Tableau4[[#All],[Part fixe cible]],C24,Tableau4[[#All],[Scénario]],D24)</f>
        <v>32672.493915999999</v>
      </c>
      <c r="G24">
        <f>AVERAGEIFS(Tableau4[[#All],[Coût d’ouverture total]],Tableau4[[#All],[Cap%]],A24,Tableau4[[#All],[Fd]],B24,Tableau4[[#All],[Part fixe cible]],C24,Tableau4[[#All],[Scénario]],D24)</f>
        <v>7175.3329983999993</v>
      </c>
      <c r="H24">
        <f>AVERAGEIFS(Tableau4[[#All],[Coût fixe d’ouverture]],Tableau4[[#All],[Cap%]],A24,Tableau4[[#All],[Fd]],B24,Tableau4[[#All],[Part fixe cible]],C24,Tableau4[[#All],[Scénario]],D24)</f>
        <v>2200</v>
      </c>
      <c r="I24">
        <f>AVERAGEIFS(Tableau4[[#All],[Coût variable d’ouverture]],Tableau4[[#All],[Cap%]],A24,Tableau4[[#All],[Fd]],B24,Tableau4[[#All],[Part fixe cible]],C24,Tableau4[[#All],[Scénario]],D24)</f>
        <v>4975.3329983999993</v>
      </c>
      <c r="J24" s="3">
        <f>AVERAGEIFS(Tableau4[[#All],[Part fixe observée]],Tableau4[[#All],[Cap%]],A24,Tableau4[[#All],[Fd]],B24,Tableau4[[#All],[Part fixe cible]],C24,Tableau4[[#All],[Scénario]],D24)</f>
        <v>0.30429282119999995</v>
      </c>
      <c r="K24">
        <f>AVERAGEIFS(Tableau4[[#All],[Expédition observé]],Tableau4[[#All],[Cap%]],A24,Tableau4[[#All],[Fd]],B24,Tableau4[[#All],[Part fixe cible]],C24,Tableau4[[#All],[Scénario]],D24)</f>
        <v>20.396351849999999</v>
      </c>
      <c r="L24">
        <f>AVERAGEIFS(Tableau4[[#All],[Coût de transport]],Tableau4[[#All],[Cap%]],A24,Tableau4[[#All],[Fd]],B24,Tableau4[[#All],[Part fixe cible]],C24,Tableau4[[#All],[Scénario]],D24)</f>
        <v>9938.4574790000006</v>
      </c>
      <c r="M24">
        <f>AVERAGEIFS(Tableau4[[#All],[Coût de stockage retailers]],Tableau4[[#All],[Cap%]],A24,Tableau4[[#All],[Fd]],B24,Tableau4[[#All],[Part fixe cible]],C24,Tableau4[[#All],[Scénario]],D24)</f>
        <v>9668.8342214000004</v>
      </c>
      <c r="N24">
        <f>AVERAGEIFS(Tableau4[[#All],[Coût de stockage DC]],Tableau4[[#All],[Cap%]],A24,Tableau4[[#All],[Fd]],B24,Tableau4[[#All],[Part fixe cible]],C24,Tableau4[[#All],[Scénario]],D24)</f>
        <v>4355.1448428000003</v>
      </c>
      <c r="O24">
        <f>AVERAGEIFS(Tableau4[[#All],[Coût de stock de sécurité retailers]],Tableau4[[#All],[Cap%]],A24,Tableau4[[#All],[Fd]],B24,Tableau4[[#All],[Part fixe cible]],C24,Tableau4[[#All],[Scénario]],D24)</f>
        <v>580.9289129</v>
      </c>
      <c r="P24">
        <f>AVERAGEIFS(Tableau4[[#All],[Coût de stock de sécurité DC]],Tableau4[[#All],[Cap%]],A24,Tableau4[[#All],[Fd]],B24,Tableau4[[#All],[Part fixe cible]],C24,Tableau4[[#All],[Scénario]],D24)</f>
        <v>953.79545960000019</v>
      </c>
      <c r="Q24">
        <f>AVERAGEIFS(Tableau4[[#All],[Nombre de DC ouverts]],Tableau4[[#All],[Cap%]],A24,Tableau4[[#All],[Fd]],B24,Tableau4[[#All],[Part fixe cible]],C24,Tableau4[[#All],[Scénario]],D24)</f>
        <v>4.4000000000000004</v>
      </c>
      <c r="R24" s="3">
        <f>AVERAGEIFS(Tableau4[[#All],[Taux de chargement moyen]],Tableau4[[#All],[Cap%]],A24,Tableau4[[#All],[Fd]],B24,Tableau4[[#All],[Part fixe cible]],C24,Tableau4[[#All],[Scénario]],D24)</f>
        <v>0.66082405340000006</v>
      </c>
      <c r="S24">
        <f>AVERAGEIFS(Tableau4[[#All],[Temps de résolution (s)]],Tableau4[[#All],[Cap%]],A24,Tableau4[[#All],[Fd]],B24,Tableau4[[#All],[Part fixe cible]],C24,Tableau4[[#All],[Scénario]],D24)</f>
        <v>161.19999999999999</v>
      </c>
      <c r="T24" s="3">
        <f>AVERAGEIFS(Tableau4[[#All],[Gap]],Tableau4[[#All],[Cap%]],A24,Tableau4[[#All],[Fd]],B24,Tableau4[[#All],[Part fixe cible]],C24,Tableau4[[#All],[Scénario]],D24)</f>
        <v>7.0798910000000005E-3</v>
      </c>
      <c r="U24" s="3">
        <f>AVERAGEIFS(Tableau4[[#All],[Synergie ]],Tableau4[[#All],[Cap%]],A24,Tableau4[[#All],[Fd]],B24,Tableau4[[#All],[Part fixe cible]],C24,Tableau4[[#All],[Scénario]],3)</f>
        <v>0.29003111434505635</v>
      </c>
    </row>
    <row r="25" spans="1:21" hidden="1" x14ac:dyDescent="0.35">
      <c r="A25" s="49">
        <v>70</v>
      </c>
      <c r="B25" s="49">
        <v>4000</v>
      </c>
      <c r="C25" s="50">
        <v>1</v>
      </c>
      <c r="D25" s="34">
        <v>3</v>
      </c>
      <c r="E25" s="55">
        <f>AVERAGEIFS(Tableau4[[#All],[Cope]],Tableau4[[#All],[Cap%]],A25,Tableau4[[#All],[Fd]],B25,Tableau4[[#All],[Part fixe cible]],C25,Tableau4[[#All],[Scénario]],D25)</f>
        <v>0</v>
      </c>
      <c r="F25" s="55">
        <f>AVERAGEIFS(Tableau4[[#All],[Coût total]],Tableau4[[#All],[Cap%]],A25,Tableau4[[#All],[Fd]],B25,Tableau4[[#All],[Part fixe cible]],C25,Tableau4[[#All],[Scénario]],D25)</f>
        <v>37903.656371999998</v>
      </c>
      <c r="G25" s="55">
        <f>AVERAGEIFS(Tableau4[[#All],[Coût d’ouverture total]],Tableau4[[#All],[Cap%]],A25,Tableau4[[#All],[Fd]],B25,Tableau4[[#All],[Part fixe cible]],C25,Tableau4[[#All],[Scénario]],D25)</f>
        <v>7200.0001629999997</v>
      </c>
      <c r="H25" s="55">
        <f>AVERAGEIFS(Tableau4[[#All],[Coût fixe d’ouverture]],Tableau4[[#All],[Cap%]],A25,Tableau4[[#All],[Fd]],B25,Tableau4[[#All],[Part fixe cible]],C25,Tableau4[[#All],[Scénario]],D25)</f>
        <v>7200.0001629999997</v>
      </c>
      <c r="I25" s="55">
        <f>AVERAGEIFS(Tableau4[[#All],[Coût variable d’ouverture]],Tableau4[[#All],[Cap%]],A25,Tableau4[[#All],[Fd]],B25,Tableau4[[#All],[Part fixe cible]],C25,Tableau4[[#All],[Scénario]],D25)</f>
        <v>0</v>
      </c>
      <c r="J25" s="56">
        <f>AVERAGEIFS(Tableau4[[#All],[Part fixe observée]],Tableau4[[#All],[Cap%]],A25,Tableau4[[#All],[Fd]],B25,Tableau4[[#All],[Part fixe cible]],C25,Tableau4[[#All],[Scénario]],D25)</f>
        <v>1</v>
      </c>
      <c r="K25" s="55" t="e">
        <f>AVERAGEIFS(Tableau4[[#All],[Expédition observé]],Tableau4[[#All],[Cap%]],A25,Tableau4[[#All],[Fd]],B25,Tableau4[[#All],[Part fixe cible]],C25,Tableau4[[#All],[Scénario]],D25)</f>
        <v>#DIV/0!</v>
      </c>
      <c r="L25" s="55">
        <f>AVERAGEIFS(Tableau4[[#All],[Coût de transport]],Tableau4[[#All],[Cap%]],A25,Tableau4[[#All],[Fd]],B25,Tableau4[[#All],[Part fixe cible]],C25,Tableau4[[#All],[Scénario]],D25)</f>
        <v>14658.783635999998</v>
      </c>
      <c r="M25" s="55">
        <f>AVERAGEIFS(Tableau4[[#All],[Coût de stockage retailers]],Tableau4[[#All],[Cap%]],A25,Tableau4[[#All],[Fd]],B25,Tableau4[[#All],[Part fixe cible]],C25,Tableau4[[#All],[Scénario]],D25)</f>
        <v>12077.167782</v>
      </c>
      <c r="N25" s="55">
        <f>AVERAGEIFS(Tableau4[[#All],[Coût de stockage DC]],Tableau4[[#All],[Cap%]],A25,Tableau4[[#All],[Fd]],B25,Tableau4[[#All],[Part fixe cible]],C25,Tableau4[[#All],[Scénario]],D25)</f>
        <v>2778.7435296000003</v>
      </c>
      <c r="O25" s="55">
        <f>AVERAGEIFS(Tableau4[[#All],[Coût de stock de sécurité retailers]],Tableau4[[#All],[Cap%]],A25,Tableau4[[#All],[Fd]],B25,Tableau4[[#All],[Part fixe cible]],C25,Tableau4[[#All],[Scénario]],D25)</f>
        <v>580.9289129199999</v>
      </c>
      <c r="P25" s="55">
        <f>AVERAGEIFS(Tableau4[[#All],[Coût de stock de sécurité DC]],Tableau4[[#All],[Cap%]],A25,Tableau4[[#All],[Fd]],B25,Tableau4[[#All],[Part fixe cible]],C25,Tableau4[[#All],[Scénario]],D25)</f>
        <v>608.03235086000007</v>
      </c>
      <c r="Q25" s="55">
        <f>AVERAGEIFS(Tableau4[[#All],[Nombre de DC ouverts]],Tableau4[[#All],[Cap%]],A25,Tableau4[[#All],[Fd]],B25,Tableau4[[#All],[Part fixe cible]],C25,Tableau4[[#All],[Scénario]],D25)</f>
        <v>1.8</v>
      </c>
      <c r="R25" s="56">
        <f>AVERAGEIFS(Tableau4[[#All],[Taux de chargement moyen]],Tableau4[[#All],[Cap%]],A25,Tableau4[[#All],[Fd]],B25,Tableau4[[#All],[Part fixe cible]],C25,Tableau4[[#All],[Scénario]],D25)</f>
        <v>0.82435093280000016</v>
      </c>
      <c r="S25" s="55">
        <f>AVERAGEIFS(Tableau4[[#All],[Temps de résolution (s)]],Tableau4[[#All],[Cap%]],A25,Tableau4[[#All],[Fd]],B25,Tableau4[[#All],[Part fixe cible]],C25,Tableau4[[#All],[Scénario]],D25)</f>
        <v>106.6</v>
      </c>
      <c r="T25" s="56">
        <f>AVERAGEIFS(Tableau4[[#All],[Gap]],Tableau4[[#All],[Cap%]],A25,Tableau4[[#All],[Fd]],B25,Tableau4[[#All],[Part fixe cible]],C25,Tableau4[[#All],[Scénario]],D25)</f>
        <v>7.4058056000000008E-3</v>
      </c>
      <c r="U25" s="56">
        <f>AVERAGEIFS(Tableau4[[#All],[Synergie ]],Tableau4[[#All],[Cap%]],A25,Tableau4[[#All],[Fd]],B25,Tableau4[[#All],[Part fixe cible]],C25,Tableau4[[#All],[Scénario]],3)</f>
        <v>0.30930045178270743</v>
      </c>
    </row>
    <row r="26" spans="1:21" hidden="1" x14ac:dyDescent="0.35">
      <c r="A26" s="51">
        <v>100</v>
      </c>
      <c r="B26" s="51">
        <v>500</v>
      </c>
      <c r="C26" s="52">
        <v>0.4</v>
      </c>
      <c r="D26" s="51">
        <v>3</v>
      </c>
      <c r="E26">
        <f>AVERAGEIFS(Tableau4[[#All],[Cope]],Tableau4[[#All],[Cap%]],A26,Tableau4[[#All],[Fd]],B26,Tableau4[[#All],[Part fixe cible]],C26,Tableau4[[#All],[Scénario]],D26)</f>
        <v>246.58240684000003</v>
      </c>
      <c r="F26">
        <f>AVERAGEIFS(Tableau4[[#All],[Coût total]],Tableau4[[#All],[Cap%]],A26,Tableau4[[#All],[Fd]],B26,Tableau4[[#All],[Part fixe cible]],C26,Tableau4[[#All],[Scénario]],D26)</f>
        <v>32663.056325999998</v>
      </c>
      <c r="G26">
        <f>AVERAGEIFS(Tableau4[[#All],[Coût d’ouverture total]],Tableau4[[#All],[Cap%]],A26,Tableau4[[#All],[Fd]],B26,Tableau4[[#All],[Part fixe cible]],C26,Tableau4[[#All],[Scénario]],D26)</f>
        <v>7314.6693616000002</v>
      </c>
      <c r="H26">
        <f>AVERAGEIFS(Tableau4[[#All],[Coût fixe d’ouverture]],Tableau4[[#All],[Cap%]],A26,Tableau4[[#All],[Fd]],B26,Tableau4[[#All],[Part fixe cible]],C26,Tableau4[[#All],[Scénario]],D26)</f>
        <v>2200</v>
      </c>
      <c r="I26">
        <f>AVERAGEIFS(Tableau4[[#All],[Coût variable d’ouverture]],Tableau4[[#All],[Cap%]],A26,Tableau4[[#All],[Fd]],B26,Tableau4[[#All],[Part fixe cible]],C26,Tableau4[[#All],[Scénario]],D26)</f>
        <v>5114.6693616000002</v>
      </c>
      <c r="J26" s="3">
        <f>AVERAGEIFS(Tableau4[[#All],[Part fixe observée]],Tableau4[[#All],[Cap%]],A26,Tableau4[[#All],[Fd]],B26,Tableau4[[#All],[Part fixe cible]],C26,Tableau4[[#All],[Scénario]],D26)</f>
        <v>0.29847172420000001</v>
      </c>
      <c r="K26">
        <f>AVERAGEIFS(Tableau4[[#All],[Expédition observé]],Tableau4[[#All],[Cap%]],A26,Tableau4[[#All],[Fd]],B26,Tableau4[[#All],[Part fixe cible]],C26,Tableau4[[#All],[Scénario]],D26)</f>
        <v>20.75697078</v>
      </c>
      <c r="L26">
        <f>AVERAGEIFS(Tableau4[[#All],[Coût de transport]],Tableau4[[#All],[Cap%]],A26,Tableau4[[#All],[Fd]],B26,Tableau4[[#All],[Part fixe cible]],C26,Tableau4[[#All],[Scénario]],D26)</f>
        <v>9693.9108318000017</v>
      </c>
      <c r="M26">
        <f>AVERAGEIFS(Tableau4[[#All],[Coût de stockage retailers]],Tableau4[[#All],[Cap%]],A26,Tableau4[[#All],[Fd]],B26,Tableau4[[#All],[Part fixe cible]],C26,Tableau4[[#All],[Scénario]],D26)</f>
        <v>9773.2145246</v>
      </c>
      <c r="N26">
        <f>AVERAGEIFS(Tableau4[[#All],[Coût de stockage DC]],Tableau4[[#All],[Cap%]],A26,Tableau4[[#All],[Fd]],B26,Tableau4[[#All],[Part fixe cible]],C26,Tableau4[[#All],[Scénario]],D26)</f>
        <v>4348.5823037999999</v>
      </c>
      <c r="O26">
        <f>AVERAGEIFS(Tableau4[[#All],[Coût de stock de sécurité retailers]],Tableau4[[#All],[Cap%]],A26,Tableau4[[#All],[Fd]],B26,Tableau4[[#All],[Part fixe cible]],C26,Tableau4[[#All],[Scénario]],D26)</f>
        <v>580.9289129</v>
      </c>
      <c r="P26">
        <f>AVERAGEIFS(Tableau4[[#All],[Coût de stock de sécurité DC]],Tableau4[[#All],[Cap%]],A26,Tableau4[[#All],[Fd]],B26,Tableau4[[#All],[Part fixe cible]],C26,Tableau4[[#All],[Scénario]],D26)</f>
        <v>951.75039219999996</v>
      </c>
      <c r="Q26">
        <f>AVERAGEIFS(Tableau4[[#All],[Nombre de DC ouverts]],Tableau4[[#All],[Cap%]],A26,Tableau4[[#All],[Fd]],B26,Tableau4[[#All],[Part fixe cible]],C26,Tableau4[[#All],[Scénario]],D26)</f>
        <v>4.4000000000000004</v>
      </c>
      <c r="R26" s="3">
        <f>AVERAGEIFS(Tableau4[[#All],[Taux de chargement moyen]],Tableau4[[#All],[Cap%]],A26,Tableau4[[#All],[Fd]],B26,Tableau4[[#All],[Part fixe cible]],C26,Tableau4[[#All],[Scénario]],D26)</f>
        <v>0.37447387139999999</v>
      </c>
      <c r="S26">
        <f>AVERAGEIFS(Tableau4[[#All],[Temps de résolution (s)]],Tableau4[[#All],[Cap%]],A26,Tableau4[[#All],[Fd]],B26,Tableau4[[#All],[Part fixe cible]],C26,Tableau4[[#All],[Scénario]],D26)</f>
        <v>186</v>
      </c>
      <c r="T26" s="3">
        <f>AVERAGEIFS(Tableau4[[#All],[Gap]],Tableau4[[#All],[Cap%]],A26,Tableau4[[#All],[Fd]],B26,Tableau4[[#All],[Part fixe cible]],C26,Tableau4[[#All],[Scénario]],D26)</f>
        <v>8.9646720000000017E-3</v>
      </c>
      <c r="U26" s="3">
        <f>AVERAGEIFS(Tableau4[[#All],[Synergie ]],Tableau4[[#All],[Cap%]],A26,Tableau4[[#All],[Fd]],B26,Tableau4[[#All],[Part fixe cible]],C26,Tableau4[[#All],[Scénario]],3)</f>
        <v>0.29121550775290611</v>
      </c>
    </row>
    <row r="27" spans="1:21" hidden="1" x14ac:dyDescent="0.35">
      <c r="A27" s="51">
        <v>100</v>
      </c>
      <c r="B27" s="51">
        <v>1000</v>
      </c>
      <c r="C27" s="52">
        <v>0.6</v>
      </c>
      <c r="D27" s="51">
        <v>3</v>
      </c>
      <c r="E27">
        <f>AVERAGEIFS(Tableau4[[#All],[Cope]],Tableau4[[#All],[Cap%]],A27,Tableau4[[#All],[Fd]],B27,Tableau4[[#All],[Part fixe cible]],C27,Tableau4[[#All],[Scénario]],D27)</f>
        <v>180.90959377999999</v>
      </c>
      <c r="F27">
        <f>AVERAGEIFS(Tableau4[[#All],[Coût total]],Tableau4[[#All],[Cap%]],A27,Tableau4[[#All],[Fd]],B27,Tableau4[[#All],[Part fixe cible]],C27,Tableau4[[#All],[Scénario]],D27)</f>
        <v>33368.944966000003</v>
      </c>
      <c r="G27">
        <f>AVERAGEIFS(Tableau4[[#All],[Coût d’ouverture total]],Tableau4[[#All],[Cap%]],A27,Tableau4[[#All],[Fd]],B27,Tableau4[[#All],[Part fixe cible]],C27,Tableau4[[#All],[Scénario]],D27)</f>
        <v>7315.9081143999992</v>
      </c>
      <c r="H27">
        <f>AVERAGEIFS(Tableau4[[#All],[Coût fixe d’ouverture]],Tableau4[[#All],[Cap%]],A27,Tableau4[[#All],[Fd]],B27,Tableau4[[#All],[Part fixe cible]],C27,Tableau4[[#All],[Scénario]],D27)</f>
        <v>3800</v>
      </c>
      <c r="I27">
        <f>AVERAGEIFS(Tableau4[[#All],[Coût variable d’ouverture]],Tableau4[[#All],[Cap%]],A27,Tableau4[[#All],[Fd]],B27,Tableau4[[#All],[Part fixe cible]],C27,Tableau4[[#All],[Scénario]],D27)</f>
        <v>3515.9081143999997</v>
      </c>
      <c r="J27" s="3">
        <f>AVERAGEIFS(Tableau4[[#All],[Part fixe observée]],Tableau4[[#All],[Cap%]],A27,Tableau4[[#All],[Fd]],B27,Tableau4[[#All],[Part fixe cible]],C27,Tableau4[[#All],[Scénario]],D27)</f>
        <v>0.51957310680000002</v>
      </c>
      <c r="K27">
        <f>AVERAGEIFS(Tableau4[[#All],[Expédition observé]],Tableau4[[#All],[Cap%]],A27,Tableau4[[#All],[Fd]],B27,Tableau4[[#All],[Part fixe cible]],C27,Tableau4[[#All],[Scénario]],D27)</f>
        <v>19.379708184000002</v>
      </c>
      <c r="L27">
        <f>AVERAGEIFS(Tableau4[[#All],[Coût de transport]],Tableau4[[#All],[Cap%]],A27,Tableau4[[#All],[Fd]],B27,Tableau4[[#All],[Part fixe cible]],C27,Tableau4[[#All],[Scénario]],D27)</f>
        <v>10244.7286678</v>
      </c>
      <c r="M27">
        <f>AVERAGEIFS(Tableau4[[#All],[Coût de stockage retailers]],Tableau4[[#All],[Cap%]],A27,Tableau4[[#All],[Fd]],B27,Tableau4[[#All],[Part fixe cible]],C27,Tableau4[[#All],[Scénario]],D27)</f>
        <v>10314.2335748</v>
      </c>
      <c r="N27">
        <f>AVERAGEIFS(Tableau4[[#All],[Coût de stockage DC]],Tableau4[[#All],[Cap%]],A27,Tableau4[[#All],[Fd]],B27,Tableau4[[#All],[Part fixe cible]],C27,Tableau4[[#All],[Scénario]],D27)</f>
        <v>4030.6853671999997</v>
      </c>
      <c r="O27">
        <f>AVERAGEIFS(Tableau4[[#All],[Coût de stock de sécurité retailers]],Tableau4[[#All],[Cap%]],A27,Tableau4[[#All],[Fd]],B27,Tableau4[[#All],[Part fixe cible]],C27,Tableau4[[#All],[Scénario]],D27)</f>
        <v>580.9289129</v>
      </c>
      <c r="P27">
        <f>AVERAGEIFS(Tableau4[[#All],[Coût de stock de sécurité DC]],Tableau4[[#All],[Cap%]],A27,Tableau4[[#All],[Fd]],B27,Tableau4[[#All],[Part fixe cible]],C27,Tableau4[[#All],[Scénario]],D27)</f>
        <v>882.46032646000003</v>
      </c>
      <c r="Q27">
        <f>AVERAGEIFS(Tableau4[[#All],[Nombre de DC ouverts]],Tableau4[[#All],[Cap%]],A27,Tableau4[[#All],[Fd]],B27,Tableau4[[#All],[Part fixe cible]],C27,Tableau4[[#All],[Scénario]],D27)</f>
        <v>3.8</v>
      </c>
      <c r="R27" s="3">
        <f>AVERAGEIFS(Tableau4[[#All],[Taux de chargement moyen]],Tableau4[[#All],[Cap%]],A27,Tableau4[[#All],[Fd]],B27,Tableau4[[#All],[Part fixe cible]],C27,Tableau4[[#All],[Scénario]],D27)</f>
        <v>0.39519959539999999</v>
      </c>
      <c r="S27">
        <f>AVERAGEIFS(Tableau4[[#All],[Temps de résolution (s)]],Tableau4[[#All],[Cap%]],A27,Tableau4[[#All],[Fd]],B27,Tableau4[[#All],[Part fixe cible]],C27,Tableau4[[#All],[Scénario]],D27)</f>
        <v>74.599999999999994</v>
      </c>
      <c r="T27" s="3">
        <f>AVERAGEIFS(Tableau4[[#All],[Gap]],Tableau4[[#All],[Cap%]],A27,Tableau4[[#All],[Fd]],B27,Tableau4[[#All],[Part fixe cible]],C27,Tableau4[[#All],[Scénario]],D27)</f>
        <v>6.4560038000000004E-3</v>
      </c>
      <c r="U27" s="3">
        <f>AVERAGEIFS(Tableau4[[#All],[Synergie ]],Tableau4[[#All],[Cap%]],A27,Tableau4[[#All],[Fd]],B27,Tableau4[[#All],[Part fixe cible]],C27,Tableau4[[#All],[Scénario]],3)</f>
        <v>0.30715606074989305</v>
      </c>
    </row>
    <row r="28" spans="1:21" hidden="1" x14ac:dyDescent="0.35">
      <c r="A28" s="51">
        <v>70</v>
      </c>
      <c r="B28" s="51">
        <v>1000</v>
      </c>
      <c r="C28" s="52">
        <v>0.6</v>
      </c>
      <c r="D28" s="51">
        <v>3</v>
      </c>
      <c r="E28">
        <f>AVERAGEIFS(Tableau4[[#All],[Cope]],Tableau4[[#All],[Cap%]],A28,Tableau4[[#All],[Fd]],B28,Tableau4[[#All],[Part fixe cible]],C28,Tableau4[[#All],[Scénario]],D28)</f>
        <v>184.14586761999999</v>
      </c>
      <c r="F28">
        <f>AVERAGEIFS(Tableau4[[#All],[Coût total]],Tableau4[[#All],[Cap%]],A28,Tableau4[[#All],[Fd]],B28,Tableau4[[#All],[Part fixe cible]],C28,Tableau4[[#All],[Scénario]],D28)</f>
        <v>33515.178881999993</v>
      </c>
      <c r="G28">
        <f>AVERAGEIFS(Tableau4[[#All],[Coût d’ouverture total]],Tableau4[[#All],[Cap%]],A28,Tableau4[[#All],[Fd]],B28,Tableau4[[#All],[Part fixe cible]],C28,Tableau4[[#All],[Scénario]],D28)</f>
        <v>7343.8502573999995</v>
      </c>
      <c r="H28">
        <f>AVERAGEIFS(Tableau4[[#All],[Coût fixe d’ouverture]],Tableau4[[#All],[Cap%]],A28,Tableau4[[#All],[Fd]],B28,Tableau4[[#All],[Part fixe cible]],C28,Tableau4[[#All],[Scénario]],D28)</f>
        <v>3800.0000637999997</v>
      </c>
      <c r="I28">
        <f>AVERAGEIFS(Tableau4[[#All],[Coût variable d’ouverture]],Tableau4[[#All],[Cap%]],A28,Tableau4[[#All],[Fd]],B28,Tableau4[[#All],[Part fixe cible]],C28,Tableau4[[#All],[Scénario]],D28)</f>
        <v>3543.8501936000002</v>
      </c>
      <c r="J28" s="3">
        <f>AVERAGEIFS(Tableau4[[#All],[Part fixe observée]],Tableau4[[#All],[Cap%]],A28,Tableau4[[#All],[Fd]],B28,Tableau4[[#All],[Part fixe cible]],C28,Tableau4[[#All],[Scénario]],D28)</f>
        <v>0.5172941512</v>
      </c>
      <c r="K28">
        <f>AVERAGEIFS(Tableau4[[#All],[Expédition observé]],Tableau4[[#All],[Cap%]],A28,Tableau4[[#All],[Fd]],B28,Tableau4[[#All],[Part fixe cible]],C28,Tableau4[[#All],[Scénario]],D28)</f>
        <v>19.206111725999996</v>
      </c>
      <c r="L28">
        <f>AVERAGEIFS(Tableau4[[#All],[Coût de transport]],Tableau4[[#All],[Cap%]],A28,Tableau4[[#All],[Fd]],B28,Tableau4[[#All],[Part fixe cible]],C28,Tableau4[[#All],[Scénario]],D28)</f>
        <v>10532.548365000001</v>
      </c>
      <c r="M28">
        <f>AVERAGEIFS(Tableau4[[#All],[Coût de stockage retailers]],Tableau4[[#All],[Cap%]],A28,Tableau4[[#All],[Fd]],B28,Tableau4[[#All],[Part fixe cible]],C28,Tableau4[[#All],[Scénario]],D28)</f>
        <v>10132.541177800002</v>
      </c>
      <c r="N28">
        <f>AVERAGEIFS(Tableau4[[#All],[Coût de stockage DC]],Tableau4[[#All],[Cap%]],A28,Tableau4[[#All],[Fd]],B28,Tableau4[[#All],[Part fixe cible]],C28,Tableau4[[#All],[Scénario]],D28)</f>
        <v>4040.8899232000003</v>
      </c>
      <c r="O28">
        <f>AVERAGEIFS(Tableau4[[#All],[Coût de stock de sécurité retailers]],Tableau4[[#All],[Cap%]],A28,Tableau4[[#All],[Fd]],B28,Tableau4[[#All],[Part fixe cible]],C28,Tableau4[[#All],[Scénario]],D28)</f>
        <v>580.9289129199999</v>
      </c>
      <c r="P28">
        <f>AVERAGEIFS(Tableau4[[#All],[Coût de stock de sécurité DC]],Tableau4[[#All],[Cap%]],A28,Tableau4[[#All],[Fd]],B28,Tableau4[[#All],[Part fixe cible]],C28,Tableau4[[#All],[Scénario]],D28)</f>
        <v>884.42024359999994</v>
      </c>
      <c r="Q28">
        <f>AVERAGEIFS(Tableau4[[#All],[Nombre de DC ouverts]],Tableau4[[#All],[Cap%]],A28,Tableau4[[#All],[Fd]],B28,Tableau4[[#All],[Part fixe cible]],C28,Tableau4[[#All],[Scénario]],D28)</f>
        <v>3.8</v>
      </c>
      <c r="R28" s="3">
        <f>AVERAGEIFS(Tableau4[[#All],[Taux de chargement moyen]],Tableau4[[#All],[Cap%]],A28,Tableau4[[#All],[Fd]],B28,Tableau4[[#All],[Part fixe cible]],C28,Tableau4[[#All],[Scénario]],D28)</f>
        <v>0.69201922879999989</v>
      </c>
      <c r="S28">
        <f>AVERAGEIFS(Tableau4[[#All],[Temps de résolution (s)]],Tableau4[[#All],[Cap%]],A28,Tableau4[[#All],[Fd]],B28,Tableau4[[#All],[Part fixe cible]],C28,Tableau4[[#All],[Scénario]],D28)</f>
        <v>65</v>
      </c>
      <c r="T28" s="3">
        <f>AVERAGEIFS(Tableau4[[#All],[Gap]],Tableau4[[#All],[Cap%]],A28,Tableau4[[#All],[Fd]],B28,Tableau4[[#All],[Part fixe cible]],C28,Tableau4[[#All],[Scénario]],D28)</f>
        <v>8.3055287999999998E-3</v>
      </c>
      <c r="U28" s="3">
        <f>AVERAGEIFS(Tableau4[[#All],[Synergie ]],Tableau4[[#All],[Cap%]],A28,Tableau4[[#All],[Fd]],B28,Tableau4[[#All],[Part fixe cible]],C28,Tableau4[[#All],[Scénario]],3)</f>
        <v>0.30510084470190774</v>
      </c>
    </row>
    <row r="29" spans="1:21" hidden="1" x14ac:dyDescent="0.35">
      <c r="A29" s="47">
        <v>10</v>
      </c>
      <c r="B29" s="47">
        <v>500</v>
      </c>
      <c r="C29" s="48">
        <v>0.6</v>
      </c>
      <c r="D29" s="47">
        <v>3</v>
      </c>
      <c r="E29">
        <f>AVERAGEIFS(Tableau4[[#All],[Cope]],Tableau4[[#All],[Cap%]],A29,Tableau4[[#All],[Fd]],B29,Tableau4[[#All],[Part fixe cible]],C29,Tableau4[[#All],[Scénario]],D29)</f>
        <v>109.58969035999999</v>
      </c>
      <c r="F29">
        <f>AVERAGEIFS(Tableau4[[#All],[Coût total]],Tableau4[[#All],[Cap%]],A29,Tableau4[[#All],[Fd]],B29,Tableau4[[#All],[Part fixe cible]],C29,Tableau4[[#All],[Scénario]],D29)</f>
        <v>31865.552464</v>
      </c>
      <c r="G29">
        <f>AVERAGEIFS(Tableau4[[#All],[Coût d’ouverture total]],Tableau4[[#All],[Cap%]],A29,Tableau4[[#All],[Fd]],B29,Tableau4[[#All],[Part fixe cible]],C29,Tableau4[[#All],[Scénario]],D29)</f>
        <v>7548.9881138000001</v>
      </c>
      <c r="H29">
        <f>AVERAGEIFS(Tableau4[[#All],[Coût fixe d’ouverture]],Tableau4[[#All],[Cap%]],A29,Tableau4[[#All],[Fd]],B29,Tableau4[[#All],[Part fixe cible]],C29,Tableau4[[#All],[Scénario]],D29)</f>
        <v>3900</v>
      </c>
      <c r="I29">
        <f>AVERAGEIFS(Tableau4[[#All],[Coût variable d’ouverture]],Tableau4[[#All],[Cap%]],A29,Tableau4[[#All],[Fd]],B29,Tableau4[[#All],[Part fixe cible]],C29,Tableau4[[#All],[Scénario]],D29)</f>
        <v>3648.9881137999996</v>
      </c>
      <c r="J29" s="3">
        <f>AVERAGEIFS(Tableau4[[#All],[Part fixe observée]],Tableau4[[#All],[Cap%]],A29,Tableau4[[#All],[Fd]],B29,Tableau4[[#All],[Part fixe cible]],C29,Tableau4[[#All],[Scénario]],D29)</f>
        <v>0.51584934959999995</v>
      </c>
      <c r="K29">
        <f>AVERAGEIFS(Tableau4[[#All],[Expédition observé]],Tableau4[[#All],[Cap%]],A29,Tableau4[[#All],[Fd]],B29,Tableau4[[#All],[Part fixe cible]],C29,Tableau4[[#All],[Scénario]],D29)</f>
        <v>33.319603913999998</v>
      </c>
      <c r="L29">
        <f>AVERAGEIFS(Tableau4[[#All],[Coût de transport]],Tableau4[[#All],[Cap%]],A29,Tableau4[[#All],[Fd]],B29,Tableau4[[#All],[Part fixe cible]],C29,Tableau4[[#All],[Scénario]],D29)</f>
        <v>11016.554092</v>
      </c>
      <c r="M29">
        <f>AVERAGEIFS(Tableau4[[#All],[Coût de stockage retailers]],Tableau4[[#All],[Cap%]],A29,Tableau4[[#All],[Fd]],B29,Tableau4[[#All],[Part fixe cible]],C29,Tableau4[[#All],[Scénario]],D29)</f>
        <v>5691.2385183999995</v>
      </c>
      <c r="N29">
        <f>AVERAGEIFS(Tableau4[[#All],[Coût de stockage DC]],Tableau4[[#All],[Cap%]],A29,Tableau4[[#All],[Fd]],B29,Tableau4[[#All],[Part fixe cible]],C29,Tableau4[[#All],[Scénario]],D29)</f>
        <v>5769.6115537999995</v>
      </c>
      <c r="O29">
        <f>AVERAGEIFS(Tableau4[[#All],[Coût de stock de sécurité retailers]],Tableau4[[#All],[Cap%]],A29,Tableau4[[#All],[Fd]],B29,Tableau4[[#All],[Part fixe cible]],C29,Tableau4[[#All],[Scénario]],D29)</f>
        <v>580.9289129</v>
      </c>
      <c r="P29">
        <f>AVERAGEIFS(Tableau4[[#All],[Coût de stock de sécurité DC]],Tableau4[[#All],[Cap%]],A29,Tableau4[[#All],[Fd]],B29,Tableau4[[#All],[Part fixe cible]],C29,Tableau4[[#All],[Scénario]],D29)</f>
        <v>1258.2312752</v>
      </c>
      <c r="Q29">
        <f>AVERAGEIFS(Tableau4[[#All],[Nombre de DC ouverts]],Tableau4[[#All],[Cap%]],A29,Tableau4[[#All],[Fd]],B29,Tableau4[[#All],[Part fixe cible]],C29,Tableau4[[#All],[Scénario]],D29)</f>
        <v>7.8</v>
      </c>
      <c r="R29" s="3">
        <f>AVERAGEIFS(Tableau4[[#All],[Taux de chargement moyen]],Tableau4[[#All],[Cap%]],A29,Tableau4[[#All],[Fd]],B29,Tableau4[[#All],[Part fixe cible]],C29,Tableau4[[#All],[Scénario]],D29)</f>
        <v>0.83879583459999996</v>
      </c>
      <c r="S29">
        <f>AVERAGEIFS(Tableau4[[#All],[Temps de résolution (s)]],Tableau4[[#All],[Cap%]],A29,Tableau4[[#All],[Fd]],B29,Tableau4[[#All],[Part fixe cible]],C29,Tableau4[[#All],[Scénario]],D29)</f>
        <v>35.200000000000003</v>
      </c>
      <c r="T29" s="3">
        <f>AVERAGEIFS(Tableau4[[#All],[Gap]],Tableau4[[#All],[Cap%]],A29,Tableau4[[#All],[Fd]],B29,Tableau4[[#All],[Part fixe cible]],C29,Tableau4[[#All],[Scénario]],D29)</f>
        <v>7.1411188000000004E-3</v>
      </c>
      <c r="U29" s="3">
        <f>AVERAGEIFS(Tableau4[[#All],[Synergie ]],Tableau4[[#All],[Cap%]],A29,Tableau4[[#All],[Fd]],B29,Tableau4[[#All],[Part fixe cible]],C29,Tableau4[[#All],[Scénario]],3)</f>
        <v>0.26036846573890859</v>
      </c>
    </row>
    <row r="30" spans="1:21" hidden="1" x14ac:dyDescent="0.35">
      <c r="A30" s="47">
        <v>100</v>
      </c>
      <c r="B30" s="47">
        <v>2000</v>
      </c>
      <c r="C30" s="48">
        <v>0.6</v>
      </c>
      <c r="D30" s="47">
        <v>3</v>
      </c>
      <c r="E30">
        <f>AVERAGEIFS(Tableau4[[#All],[Cope]],Tableau4[[#All],[Cap%]],A30,Tableau4[[#All],[Fd]],B30,Tableau4[[#All],[Part fixe cible]],C30,Tableau4[[#All],[Scénario]],D30)</f>
        <v>259.75856252000005</v>
      </c>
      <c r="F30">
        <f>AVERAGEIFS(Tableau4[[#All],[Coût total]],Tableau4[[#All],[Cap%]],A30,Tableau4[[#All],[Fd]],B30,Tableau4[[#All],[Part fixe cible]],C30,Tableau4[[#All],[Scénario]],D30)</f>
        <v>37432.968668000001</v>
      </c>
      <c r="G30">
        <f>AVERAGEIFS(Tableau4[[#All],[Coût d’ouverture total]],Tableau4[[#All],[Cap%]],A30,Tableau4[[#All],[Fd]],B30,Tableau4[[#All],[Part fixe cible]],C30,Tableau4[[#All],[Scénario]],D30)</f>
        <v>7773.6929626000001</v>
      </c>
      <c r="H30">
        <f>AVERAGEIFS(Tableau4[[#All],[Coût fixe d’ouverture]],Tableau4[[#All],[Cap%]],A30,Tableau4[[#All],[Fd]],B30,Tableau4[[#All],[Part fixe cible]],C30,Tableau4[[#All],[Scénario]],D30)</f>
        <v>4000</v>
      </c>
      <c r="I30">
        <f>AVERAGEIFS(Tableau4[[#All],[Coût variable d’ouverture]],Tableau4[[#All],[Cap%]],A30,Tableau4[[#All],[Fd]],B30,Tableau4[[#All],[Part fixe cible]],C30,Tableau4[[#All],[Scénario]],D30)</f>
        <v>3773.6929625999996</v>
      </c>
      <c r="J30" s="3">
        <f>AVERAGEIFS(Tableau4[[#All],[Part fixe observée]],Tableau4[[#All],[Cap%]],A30,Tableau4[[#All],[Fd]],B30,Tableau4[[#All],[Part fixe cible]],C30,Tableau4[[#All],[Scénario]],D30)</f>
        <v>0.51457539240000005</v>
      </c>
      <c r="K30">
        <f>AVERAGEIFS(Tableau4[[#All],[Expédition observé]],Tableau4[[#All],[Cap%]],A30,Tableau4[[#All],[Fd]],B30,Tableau4[[#All],[Part fixe cible]],C30,Tableau4[[#All],[Scénario]],D30)</f>
        <v>14.539807366</v>
      </c>
      <c r="L30">
        <f>AVERAGEIFS(Tableau4[[#All],[Coût de transport]],Tableau4[[#All],[Cap%]],A30,Tableau4[[#All],[Fd]],B30,Tableau4[[#All],[Part fixe cible]],C30,Tableau4[[#All],[Scénario]],D30)</f>
        <v>12725.480523999999</v>
      </c>
      <c r="M30">
        <f>AVERAGEIFS(Tableau4[[#All],[Coût de stockage retailers]],Tableau4[[#All],[Cap%]],A30,Tableau4[[#All],[Fd]],B30,Tableau4[[#All],[Part fixe cible]],C30,Tableau4[[#All],[Scénario]],D30)</f>
        <v>12764.71544</v>
      </c>
      <c r="N30">
        <f>AVERAGEIFS(Tableau4[[#All],[Coût de stockage DC]],Tableau4[[#All],[Cap%]],A30,Tableau4[[#All],[Fd]],B30,Tableau4[[#All],[Part fixe cible]],C30,Tableau4[[#All],[Scénario]],D30)</f>
        <v>2942.4217686000002</v>
      </c>
      <c r="O30">
        <f>AVERAGEIFS(Tableau4[[#All],[Coût de stock de sécurité retailers]],Tableau4[[#All],[Cap%]],A30,Tableau4[[#All],[Fd]],B30,Tableau4[[#All],[Part fixe cible]],C30,Tableau4[[#All],[Scénario]],D30)</f>
        <v>580.9289129</v>
      </c>
      <c r="P30">
        <f>AVERAGEIFS(Tableau4[[#All],[Coût de stock de sécurité DC]],Tableau4[[#All],[Cap%]],A30,Tableau4[[#All],[Fd]],B30,Tableau4[[#All],[Part fixe cible]],C30,Tableau4[[#All],[Scénario]],D30)</f>
        <v>645.72905853999998</v>
      </c>
      <c r="Q30">
        <f>AVERAGEIFS(Tableau4[[#All],[Nombre de DC ouverts]],Tableau4[[#All],[Cap%]],A30,Tableau4[[#All],[Fd]],B30,Tableau4[[#All],[Part fixe cible]],C30,Tableau4[[#All],[Scénario]],D30)</f>
        <v>2</v>
      </c>
      <c r="R30" s="3">
        <f>AVERAGEIFS(Tableau4[[#All],[Taux de chargement moyen]],Tableau4[[#All],[Cap%]],A30,Tableau4[[#All],[Fd]],B30,Tableau4[[#All],[Part fixe cible]],C30,Tableau4[[#All],[Scénario]],D30)</f>
        <v>0.48902196219999999</v>
      </c>
      <c r="S30">
        <f>AVERAGEIFS(Tableau4[[#All],[Temps de résolution (s)]],Tableau4[[#All],[Cap%]],A30,Tableau4[[#All],[Fd]],B30,Tableau4[[#All],[Part fixe cible]],C30,Tableau4[[#All],[Scénario]],D30)</f>
        <v>52.8</v>
      </c>
      <c r="T30" s="3">
        <f>AVERAGEIFS(Tableau4[[#All],[Gap]],Tableau4[[#All],[Cap%]],A30,Tableau4[[#All],[Fd]],B30,Tableau4[[#All],[Part fixe cible]],C30,Tableau4[[#All],[Scénario]],D30)</f>
        <v>8.9409153999999991E-3</v>
      </c>
      <c r="U30" s="3">
        <f>AVERAGEIFS(Tableau4[[#All],[Synergie ]],Tableau4[[#All],[Cap%]],A30,Tableau4[[#All],[Fd]],B30,Tableau4[[#All],[Part fixe cible]],C30,Tableau4[[#All],[Scénario]],3)</f>
        <v>0.31025520077081808</v>
      </c>
    </row>
    <row r="31" spans="1:21" x14ac:dyDescent="0.35">
      <c r="A31" s="47">
        <v>40</v>
      </c>
      <c r="B31" s="47">
        <v>1000</v>
      </c>
      <c r="C31" s="48">
        <v>0.6</v>
      </c>
      <c r="D31" s="47">
        <v>3</v>
      </c>
      <c r="E31">
        <f>AVERAGEIFS(Tableau4[[#All],[Cope]],Tableau4[[#All],[Cap%]],A31,Tableau4[[#All],[Fd]],B31,Tableau4[[#All],[Part fixe cible]],C31,Tableau4[[#All],[Scénario]],D31)</f>
        <v>179.60503080000001</v>
      </c>
      <c r="F31">
        <f>AVERAGEIFS(Tableau4[[#All],[Coût total]],Tableau4[[#All],[Cap%]],A31,Tableau4[[#All],[Fd]],B31,Tableau4[[#All],[Part fixe cible]],C31,Tableau4[[#All],[Scénario]],D31)</f>
        <v>34012.756344000001</v>
      </c>
      <c r="G31">
        <f>AVERAGEIFS(Tableau4[[#All],[Coût d’ouverture total]],Tableau4[[#All],[Cap%]],A31,Tableau4[[#All],[Fd]],B31,Tableau4[[#All],[Part fixe cible]],C31,Tableau4[[#All],[Scénario]],D31)</f>
        <v>7784.1897679999993</v>
      </c>
      <c r="H31">
        <f>AVERAGEIFS(Tableau4[[#All],[Coût fixe d’ouverture]],Tableau4[[#All],[Cap%]],A31,Tableau4[[#All],[Fd]],B31,Tableau4[[#All],[Part fixe cible]],C31,Tableau4[[#All],[Scénario]],D31)</f>
        <v>4000</v>
      </c>
      <c r="I31">
        <f>AVERAGEIFS(Tableau4[[#All],[Coût variable d’ouverture]],Tableau4[[#All],[Cap%]],A31,Tableau4[[#All],[Fd]],B31,Tableau4[[#All],[Part fixe cible]],C31,Tableau4[[#All],[Scénario]],D31)</f>
        <v>3784.1897679999993</v>
      </c>
      <c r="J31" s="3">
        <f>AVERAGEIFS(Tableau4[[#All],[Part fixe observée]],Tableau4[[#All],[Cap%]],A31,Tableau4[[#All],[Fd]],B31,Tableau4[[#All],[Part fixe cible]],C31,Tableau4[[#All],[Scénario]],D31)</f>
        <v>0.51290987939999999</v>
      </c>
      <c r="K31">
        <f>AVERAGEIFS(Tableau4[[#All],[Expédition observé]],Tableau4[[#All],[Cap%]],A31,Tableau4[[#All],[Fd]],B31,Tableau4[[#All],[Part fixe cible]],C31,Tableau4[[#All],[Scénario]],D31)</f>
        <v>20.993434843999999</v>
      </c>
      <c r="L31">
        <f>AVERAGEIFS(Tableau4[[#All],[Coût de transport]],Tableau4[[#All],[Cap%]],A31,Tableau4[[#All],[Fd]],B31,Tableau4[[#All],[Part fixe cible]],C31,Tableau4[[#All],[Scénario]],D31)</f>
        <v>11568.023945999999</v>
      </c>
      <c r="M31">
        <f>AVERAGEIFS(Tableau4[[#All],[Coût de stockage retailers]],Tableau4[[#All],[Cap%]],A31,Tableau4[[#All],[Fd]],B31,Tableau4[[#All],[Part fixe cible]],C31,Tableau4[[#All],[Scénario]],D31)</f>
        <v>9012.9295294000003</v>
      </c>
      <c r="N31">
        <f>AVERAGEIFS(Tableau4[[#All],[Coût de stockage DC]],Tableau4[[#All],[Cap%]],A31,Tableau4[[#All],[Fd]],B31,Tableau4[[#All],[Part fixe cible]],C31,Tableau4[[#All],[Scénario]],D31)</f>
        <v>4154.7527950000003</v>
      </c>
      <c r="O31">
        <f>AVERAGEIFS(Tableau4[[#All],[Coût de stock de sécurité retailers]],Tableau4[[#All],[Cap%]],A31,Tableau4[[#All],[Fd]],B31,Tableau4[[#All],[Part fixe cible]],C31,Tableau4[[#All],[Scénario]],D31)</f>
        <v>580.9289129</v>
      </c>
      <c r="P31">
        <f>AVERAGEIFS(Tableau4[[#All],[Coût de stock de sécurité DC]],Tableau4[[#All],[Cap%]],A31,Tableau4[[#All],[Fd]],B31,Tableau4[[#All],[Part fixe cible]],C31,Tableau4[[#All],[Scénario]],D31)</f>
        <v>911.93139042000007</v>
      </c>
      <c r="Q31">
        <f>AVERAGEIFS(Tableau4[[#All],[Nombre de DC ouverts]],Tableau4[[#All],[Cap%]],A31,Tableau4[[#All],[Fd]],B31,Tableau4[[#All],[Part fixe cible]],C31,Tableau4[[#All],[Scénario]],D31)</f>
        <v>4</v>
      </c>
      <c r="R31" s="3">
        <f>AVERAGEIFS(Tableau4[[#All],[Taux de chargement moyen]],Tableau4[[#All],[Cap%]],A31,Tableau4[[#All],[Fd]],B31,Tableau4[[#All],[Part fixe cible]],C31,Tableau4[[#All],[Scénario]],D31)</f>
        <v>0.82332554699999994</v>
      </c>
      <c r="S31">
        <f>AVERAGEIFS(Tableau4[[#All],[Temps de résolution (s)]],Tableau4[[#All],[Cap%]],A31,Tableau4[[#All],[Fd]],B31,Tableau4[[#All],[Part fixe cible]],C31,Tableau4[[#All],[Scénario]],D31)</f>
        <v>52.8</v>
      </c>
      <c r="T31" s="3">
        <f>AVERAGEIFS(Tableau4[[#All],[Gap]],Tableau4[[#All],[Cap%]],A31,Tableau4[[#All],[Fd]],B31,Tableau4[[#All],[Part fixe cible]],C31,Tableau4[[#All],[Scénario]],D31)</f>
        <v>7.2905717999999994E-3</v>
      </c>
      <c r="U31" s="3">
        <f>AVERAGEIFS(Tableau4[[#All],[Synergie ]],Tableau4[[#All],[Cap%]],A31,Tableau4[[#All],[Fd]],B31,Tableau4[[#All],[Part fixe cible]],C31,Tableau4[[#All],[Scénario]],3)</f>
        <v>0.29464621622101872</v>
      </c>
    </row>
    <row r="32" spans="1:21" hidden="1" x14ac:dyDescent="0.35">
      <c r="A32" s="47">
        <v>100</v>
      </c>
      <c r="B32" s="47">
        <v>1000</v>
      </c>
      <c r="C32" s="48">
        <v>0.4</v>
      </c>
      <c r="D32" s="47">
        <v>3</v>
      </c>
      <c r="E32">
        <f>AVERAGEIFS(Tableau4[[#All],[Cope]],Tableau4[[#All],[Cap%]],A32,Tableau4[[#All],[Fd]],B32,Tableau4[[#All],[Part fixe cible]],C32,Tableau4[[#All],[Scénario]],D32)</f>
        <v>407.04658608</v>
      </c>
      <c r="F32">
        <f>AVERAGEIFS(Tableau4[[#All],[Coût total]],Tableau4[[#All],[Cap%]],A32,Tableau4[[#All],[Fd]],B32,Tableau4[[#All],[Part fixe cible]],C32,Tableau4[[#All],[Scénario]],D32)</f>
        <v>37008.848217999992</v>
      </c>
      <c r="G32">
        <f>AVERAGEIFS(Tableau4[[#All],[Coût d’ouverture total]],Tableau4[[#All],[Cap%]],A32,Tableau4[[#All],[Fd]],B32,Tableau4[[#All],[Part fixe cible]],C32,Tableau4[[#All],[Scénario]],D32)</f>
        <v>7994.9038005999992</v>
      </c>
      <c r="H32">
        <f>AVERAGEIFS(Tableau4[[#All],[Coût fixe d’ouverture]],Tableau4[[#All],[Cap%]],A32,Tableau4[[#All],[Fd]],B32,Tableau4[[#All],[Part fixe cible]],C32,Tableau4[[#All],[Scénario]],D32)</f>
        <v>3200</v>
      </c>
      <c r="I32">
        <f>AVERAGEIFS(Tableau4[[#All],[Coût variable d’ouverture]],Tableau4[[#All],[Cap%]],A32,Tableau4[[#All],[Fd]],B32,Tableau4[[#All],[Part fixe cible]],C32,Tableau4[[#All],[Scénario]],D32)</f>
        <v>4794.9038005999992</v>
      </c>
      <c r="J32" s="3">
        <f>AVERAGEIFS(Tableau4[[#All],[Part fixe observée]],Tableau4[[#All],[Cap%]],A32,Tableau4[[#All],[Fd]],B32,Tableau4[[#All],[Part fixe cible]],C32,Tableau4[[#All],[Scénario]],D32)</f>
        <v>0.39993478520000003</v>
      </c>
      <c r="K32">
        <f>AVERAGEIFS(Tableau4[[#All],[Expédition observé]],Tableau4[[#All],[Cap%]],A32,Tableau4[[#All],[Fd]],B32,Tableau4[[#All],[Part fixe cible]],C32,Tableau4[[#All],[Scénario]],D32)</f>
        <v>11.778590378000001</v>
      </c>
      <c r="L32">
        <f>AVERAGEIFS(Tableau4[[#All],[Coût de transport]],Tableau4[[#All],[Cap%]],A32,Tableau4[[#All],[Fd]],B32,Tableau4[[#All],[Part fixe cible]],C32,Tableau4[[#All],[Scénario]],D32)</f>
        <v>11961.904798</v>
      </c>
      <c r="M32">
        <f>AVERAGEIFS(Tableau4[[#All],[Coût de stockage retailers]],Tableau4[[#All],[Cap%]],A32,Tableau4[[#All],[Fd]],B32,Tableau4[[#All],[Part fixe cible]],C32,Tableau4[[#All],[Scénario]],D32)</f>
        <v>11961.904798</v>
      </c>
      <c r="N32">
        <f>AVERAGEIFS(Tableau4[[#All],[Coût de stockage DC]],Tableau4[[#All],[Cap%]],A32,Tableau4[[#All],[Fd]],B32,Tableau4[[#All],[Part fixe cible]],C32,Tableau4[[#All],[Scénario]],D32)</f>
        <v>3698.2253228</v>
      </c>
      <c r="O32">
        <f>AVERAGEIFS(Tableau4[[#All],[Coût de stock de sécurité retailers]],Tableau4[[#All],[Cap%]],A32,Tableau4[[#All],[Fd]],B32,Tableau4[[#All],[Part fixe cible]],C32,Tableau4[[#All],[Scénario]],D32)</f>
        <v>580.9289129</v>
      </c>
      <c r="P32">
        <f>AVERAGEIFS(Tableau4[[#All],[Coût de stock de sécurité DC]],Tableau4[[#All],[Cap%]],A32,Tableau4[[#All],[Fd]],B32,Tableau4[[#All],[Part fixe cible]],C32,Tableau4[[#All],[Scénario]],D32)</f>
        <v>810.98058479999986</v>
      </c>
      <c r="Q32">
        <f>AVERAGEIFS(Tableau4[[#All],[Nombre de DC ouverts]],Tableau4[[#All],[Cap%]],A32,Tableau4[[#All],[Fd]],B32,Tableau4[[#All],[Part fixe cible]],C32,Tableau4[[#All],[Scénario]],D32)</f>
        <v>3.2</v>
      </c>
      <c r="R32" s="3">
        <f>AVERAGEIFS(Tableau4[[#All],[Taux de chargement moyen]],Tableau4[[#All],[Cap%]],A32,Tableau4[[#All],[Fd]],B32,Tableau4[[#All],[Part fixe cible]],C32,Tableau4[[#All],[Scénario]],D32)</f>
        <v>0.45846095679999993</v>
      </c>
      <c r="S32">
        <f>AVERAGEIFS(Tableau4[[#All],[Temps de résolution (s)]],Tableau4[[#All],[Cap%]],A32,Tableau4[[#All],[Fd]],B32,Tableau4[[#All],[Part fixe cible]],C32,Tableau4[[#All],[Scénario]],D32)</f>
        <v>221.4</v>
      </c>
      <c r="T32" s="3">
        <f>AVERAGEIFS(Tableau4[[#All],[Gap]],Tableau4[[#All],[Cap%]],A32,Tableau4[[#All],[Fd]],B32,Tableau4[[#All],[Part fixe cible]],C32,Tableau4[[#All],[Scénario]],D32)</f>
        <v>9.9544076000000013E-3</v>
      </c>
      <c r="U32" s="3">
        <f>AVERAGEIFS(Tableau4[[#All],[Synergie ]],Tableau4[[#All],[Cap%]],A32,Tableau4[[#All],[Fd]],B32,Tableau4[[#All],[Part fixe cible]],C32,Tableau4[[#All],[Scénario]],3)</f>
        <v>0.29776689517101362</v>
      </c>
    </row>
    <row r="33" spans="1:21" x14ac:dyDescent="0.35">
      <c r="A33" s="49">
        <v>40</v>
      </c>
      <c r="B33" s="49">
        <v>4000</v>
      </c>
      <c r="C33" s="50">
        <v>1</v>
      </c>
      <c r="D33" s="34">
        <v>3</v>
      </c>
      <c r="E33" s="55">
        <f>AVERAGEIFS(Tableau4[[#All],[Cope]],Tableau4[[#All],[Cap%]],A33,Tableau4[[#All],[Fd]],B33,Tableau4[[#All],[Part fixe cible]],C33,Tableau4[[#All],[Scénario]],D33)</f>
        <v>0</v>
      </c>
      <c r="F33" s="55">
        <f>AVERAGEIFS(Tableau4[[#All],[Coût total]],Tableau4[[#All],[Cap%]],A33,Tableau4[[#All],[Fd]],B33,Tableau4[[#All],[Part fixe cible]],C33,Tableau4[[#All],[Scénario]],D33)</f>
        <v>39138.397777999999</v>
      </c>
      <c r="G33" s="55">
        <f>AVERAGEIFS(Tableau4[[#All],[Coût d’ouverture total]],Tableau4[[#All],[Cap%]],A33,Tableau4[[#All],[Fd]],B33,Tableau4[[#All],[Part fixe cible]],C33,Tableau4[[#All],[Scénario]],D33)</f>
        <v>8000</v>
      </c>
      <c r="H33" s="55">
        <f>AVERAGEIFS(Tableau4[[#All],[Coût fixe d’ouverture]],Tableau4[[#All],[Cap%]],A33,Tableau4[[#All],[Fd]],B33,Tableau4[[#All],[Part fixe cible]],C33,Tableau4[[#All],[Scénario]],D33)</f>
        <v>8000</v>
      </c>
      <c r="I33" s="55">
        <f>AVERAGEIFS(Tableau4[[#All],[Coût variable d’ouverture]],Tableau4[[#All],[Cap%]],A33,Tableau4[[#All],[Fd]],B33,Tableau4[[#All],[Part fixe cible]],C33,Tableau4[[#All],[Scénario]],D33)</f>
        <v>0</v>
      </c>
      <c r="J33" s="56">
        <f>AVERAGEIFS(Tableau4[[#All],[Part fixe observée]],Tableau4[[#All],[Cap%]],A33,Tableau4[[#All],[Fd]],B33,Tableau4[[#All],[Part fixe cible]],C33,Tableau4[[#All],[Scénario]],D33)</f>
        <v>1</v>
      </c>
      <c r="K33" s="55" t="e">
        <f>AVERAGEIFS(Tableau4[[#All],[Expédition observé]],Tableau4[[#All],[Cap%]],A33,Tableau4[[#All],[Fd]],B33,Tableau4[[#All],[Part fixe cible]],C33,Tableau4[[#All],[Scénario]],D33)</f>
        <v>#DIV/0!</v>
      </c>
      <c r="L33" s="55">
        <f>AVERAGEIFS(Tableau4[[#All],[Coût de transport]],Tableau4[[#All],[Cap%]],A33,Tableau4[[#All],[Fd]],B33,Tableau4[[#All],[Part fixe cible]],C33,Tableau4[[#All],[Scénario]],D33)</f>
        <v>16992.930801999999</v>
      </c>
      <c r="M33" s="55">
        <f>AVERAGEIFS(Tableau4[[#All],[Coût de stockage retailers]],Tableau4[[#All],[Cap%]],A33,Tableau4[[#All],[Fd]],B33,Tableau4[[#All],[Part fixe cible]],C33,Tableau4[[#All],[Scénario]],D33)</f>
        <v>9961.9213789999994</v>
      </c>
      <c r="N33" s="55">
        <f>AVERAGEIFS(Tableau4[[#All],[Coût de stockage DC]],Tableau4[[#All],[Cap%]],A33,Tableau4[[#All],[Fd]],B33,Tableau4[[#All],[Part fixe cible]],C33,Tableau4[[#All],[Scénario]],D33)</f>
        <v>2954.0544748000002</v>
      </c>
      <c r="O33" s="55">
        <f>AVERAGEIFS(Tableau4[[#All],[Coût de stock de sécurité retailers]],Tableau4[[#All],[Cap%]],A33,Tableau4[[#All],[Fd]],B33,Tableau4[[#All],[Part fixe cible]],C33,Tableau4[[#All],[Scénario]],D33)</f>
        <v>580.9289129</v>
      </c>
      <c r="P33" s="55">
        <f>AVERAGEIFS(Tableau4[[#All],[Coût de stock de sécurité DC]],Tableau4[[#All],[Cap%]],A33,Tableau4[[#All],[Fd]],B33,Tableau4[[#All],[Part fixe cible]],C33,Tableau4[[#All],[Scénario]],D33)</f>
        <v>648.56220705999999</v>
      </c>
      <c r="Q33" s="55">
        <f>AVERAGEIFS(Tableau4[[#All],[Nombre de DC ouverts]],Tableau4[[#All],[Cap%]],A33,Tableau4[[#All],[Fd]],B33,Tableau4[[#All],[Part fixe cible]],C33,Tableau4[[#All],[Scénario]],D33)</f>
        <v>2</v>
      </c>
      <c r="R33" s="56">
        <f>AVERAGEIFS(Tableau4[[#All],[Taux de chargement moyen]],Tableau4[[#All],[Cap%]],A33,Tableau4[[#All],[Fd]],B33,Tableau4[[#All],[Part fixe cible]],C33,Tableau4[[#All],[Scénario]],D33)</f>
        <v>0.90932866940000012</v>
      </c>
      <c r="S33" s="55">
        <f>AVERAGEIFS(Tableau4[[#All],[Temps de résolution (s)]],Tableau4[[#All],[Cap%]],A33,Tableau4[[#All],[Fd]],B33,Tableau4[[#All],[Part fixe cible]],C33,Tableau4[[#All],[Scénario]],D33)</f>
        <v>34.200000000000003</v>
      </c>
      <c r="T33" s="56">
        <f>AVERAGEIFS(Tableau4[[#All],[Gap]],Tableau4[[#All],[Cap%]],A33,Tableau4[[#All],[Fd]],B33,Tableau4[[#All],[Part fixe cible]],C33,Tableau4[[#All],[Scénario]],D33)</f>
        <v>7.5366584E-3</v>
      </c>
      <c r="U33" s="56">
        <f>AVERAGEIFS(Tableau4[[#All],[Synergie ]],Tableau4[[#All],[Cap%]],A33,Tableau4[[#All],[Fd]],B33,Tableau4[[#All],[Part fixe cible]],C33,Tableau4[[#All],[Scénario]],3)</f>
        <v>0.29769455609573864</v>
      </c>
    </row>
    <row r="34" spans="1:21" x14ac:dyDescent="0.35">
      <c r="A34" s="49">
        <v>40</v>
      </c>
      <c r="B34" s="49">
        <v>8000</v>
      </c>
      <c r="C34" s="50">
        <v>1</v>
      </c>
      <c r="D34" s="34">
        <v>3</v>
      </c>
      <c r="E34" s="55">
        <f>AVERAGEIFS(Tableau4[[#All],[Cope]],Tableau4[[#All],[Cap%]],A34,Tableau4[[#All],[Fd]],B34,Tableau4[[#All],[Part fixe cible]],C34,Tableau4[[#All],[Scénario]],D34)</f>
        <v>0</v>
      </c>
      <c r="F34" s="55">
        <f>AVERAGEIFS(Tableau4[[#All],[Coût total]],Tableau4[[#All],[Cap%]],A34,Tableau4[[#All],[Fd]],B34,Tableau4[[#All],[Part fixe cible]],C34,Tableau4[[#All],[Scénario]],D34)</f>
        <v>44753.085412</v>
      </c>
      <c r="G34" s="55">
        <f>AVERAGEIFS(Tableau4[[#All],[Coût d’ouverture total]],Tableau4[[#All],[Cap%]],A34,Tableau4[[#All],[Fd]],B34,Tableau4[[#All],[Part fixe cible]],C34,Tableau4[[#All],[Scénario]],D34)</f>
        <v>8000</v>
      </c>
      <c r="H34" s="55">
        <f>AVERAGEIFS(Tableau4[[#All],[Coût fixe d’ouverture]],Tableau4[[#All],[Cap%]],A34,Tableau4[[#All],[Fd]],B34,Tableau4[[#All],[Part fixe cible]],C34,Tableau4[[#All],[Scénario]],D34)</f>
        <v>8000</v>
      </c>
      <c r="I34" s="55">
        <f>AVERAGEIFS(Tableau4[[#All],[Coût variable d’ouverture]],Tableau4[[#All],[Cap%]],A34,Tableau4[[#All],[Fd]],B34,Tableau4[[#All],[Part fixe cible]],C34,Tableau4[[#All],[Scénario]],D34)</f>
        <v>0</v>
      </c>
      <c r="J34" s="56">
        <f>AVERAGEIFS(Tableau4[[#All],[Part fixe observée]],Tableau4[[#All],[Cap%]],A34,Tableau4[[#All],[Fd]],B34,Tableau4[[#All],[Part fixe cible]],C34,Tableau4[[#All],[Scénario]],D34)</f>
        <v>1</v>
      </c>
      <c r="K34" s="55" t="e">
        <f>AVERAGEIFS(Tableau4[[#All],[Expédition observé]],Tableau4[[#All],[Cap%]],A34,Tableau4[[#All],[Fd]],B34,Tableau4[[#All],[Part fixe cible]],C34,Tableau4[[#All],[Scénario]],D34)</f>
        <v>#DIV/0!</v>
      </c>
      <c r="L34" s="55">
        <f>AVERAGEIFS(Tableau4[[#All],[Coût de transport]],Tableau4[[#All],[Cap%]],A34,Tableau4[[#All],[Fd]],B34,Tableau4[[#All],[Part fixe cible]],C34,Tableau4[[#All],[Scénario]],D34)</f>
        <v>23142.201928000002</v>
      </c>
      <c r="M34" s="55">
        <f>AVERAGEIFS(Tableau4[[#All],[Coût de stockage retailers]],Tableau4[[#All],[Cap%]],A34,Tableau4[[#All],[Fd]],B34,Tableau4[[#All],[Part fixe cible]],C34,Tableau4[[#All],[Scénario]],D34)</f>
        <v>10472.088052000001</v>
      </c>
      <c r="N34" s="55">
        <f>AVERAGEIFS(Tableau4[[#All],[Coût de stockage DC]],Tableau4[[#All],[Cap%]],A34,Tableau4[[#All],[Fd]],B34,Tableau4[[#All],[Part fixe cible]],C34,Tableau4[[#All],[Scénario]],D34)</f>
        <v>2096.6718718000002</v>
      </c>
      <c r="O34" s="55">
        <f>AVERAGEIFS(Tableau4[[#All],[Coût de stock de sécurité retailers]],Tableau4[[#All],[Cap%]],A34,Tableau4[[#All],[Fd]],B34,Tableau4[[#All],[Part fixe cible]],C34,Tableau4[[#All],[Scénario]],D34)</f>
        <v>580.9289129</v>
      </c>
      <c r="P34" s="55">
        <f>AVERAGEIFS(Tableau4[[#All],[Coût de stock de sécurité DC]],Tableau4[[#All],[Cap%]],A34,Tableau4[[#All],[Fd]],B34,Tableau4[[#All],[Part fixe cible]],C34,Tableau4[[#All],[Scénario]],D34)</f>
        <v>461.19464659999994</v>
      </c>
      <c r="Q34" s="55">
        <f>AVERAGEIFS(Tableau4[[#All],[Nombre de DC ouverts]],Tableau4[[#All],[Cap%]],A34,Tableau4[[#All],[Fd]],B34,Tableau4[[#All],[Part fixe cible]],C34,Tableau4[[#All],[Scénario]],D34)</f>
        <v>1</v>
      </c>
      <c r="R34" s="56">
        <f>AVERAGEIFS(Tableau4[[#All],[Taux de chargement moyen]],Tableau4[[#All],[Cap%]],A34,Tableau4[[#All],[Fd]],B34,Tableau4[[#All],[Part fixe cible]],C34,Tableau4[[#All],[Scénario]],D34)</f>
        <v>0.95581410380000009</v>
      </c>
      <c r="S34" s="55">
        <f>AVERAGEIFS(Tableau4[[#All],[Temps de résolution (s)]],Tableau4[[#All],[Cap%]],A34,Tableau4[[#All],[Fd]],B34,Tableau4[[#All],[Part fixe cible]],C34,Tableau4[[#All],[Scénario]],D34)</f>
        <v>13</v>
      </c>
      <c r="T34" s="56">
        <f>AVERAGEIFS(Tableau4[[#All],[Gap]],Tableau4[[#All],[Cap%]],A34,Tableau4[[#All],[Fd]],B34,Tableau4[[#All],[Part fixe cible]],C34,Tableau4[[#All],[Scénario]],D34)</f>
        <v>4.642251E-3</v>
      </c>
      <c r="U34" s="56">
        <f>AVERAGEIFS(Tableau4[[#All],[Synergie ]],Tableau4[[#All],[Cap%]],A34,Tableau4[[#All],[Fd]],B34,Tableau4[[#All],[Part fixe cible]],C34,Tableau4[[#All],[Scénario]],3)</f>
        <v>0.29760350233278293</v>
      </c>
    </row>
    <row r="35" spans="1:21" hidden="1" x14ac:dyDescent="0.35">
      <c r="A35" s="49">
        <v>70</v>
      </c>
      <c r="B35" s="49">
        <v>8000</v>
      </c>
      <c r="C35" s="50">
        <v>1</v>
      </c>
      <c r="D35" s="34">
        <v>3</v>
      </c>
      <c r="E35" s="55">
        <f>AVERAGEIFS(Tableau4[[#All],[Cope]],Tableau4[[#All],[Cap%]],A35,Tableau4[[#All],[Fd]],B35,Tableau4[[#All],[Part fixe cible]],C35,Tableau4[[#All],[Scénario]],D35)</f>
        <v>0</v>
      </c>
      <c r="F35" s="55">
        <f>AVERAGEIFS(Tableau4[[#All],[Coût total]],Tableau4[[#All],[Cap%]],A35,Tableau4[[#All],[Fd]],B35,Tableau4[[#All],[Part fixe cible]],C35,Tableau4[[#All],[Scénario]],D35)</f>
        <v>42287.175040000002</v>
      </c>
      <c r="G35" s="55">
        <f>AVERAGEIFS(Tableau4[[#All],[Coût d’ouverture total]],Tableau4[[#All],[Cap%]],A35,Tableau4[[#All],[Fd]],B35,Tableau4[[#All],[Part fixe cible]],C35,Tableau4[[#All],[Scénario]],D35)</f>
        <v>8000</v>
      </c>
      <c r="H35" s="55">
        <f>AVERAGEIFS(Tableau4[[#All],[Coût fixe d’ouverture]],Tableau4[[#All],[Cap%]],A35,Tableau4[[#All],[Fd]],B35,Tableau4[[#All],[Part fixe cible]],C35,Tableau4[[#All],[Scénario]],D35)</f>
        <v>8000</v>
      </c>
      <c r="I35" s="55">
        <f>AVERAGEIFS(Tableau4[[#All],[Coût variable d’ouverture]],Tableau4[[#All],[Cap%]],A35,Tableau4[[#All],[Fd]],B35,Tableau4[[#All],[Part fixe cible]],C35,Tableau4[[#All],[Scénario]],D35)</f>
        <v>0</v>
      </c>
      <c r="J35" s="56">
        <f>AVERAGEIFS(Tableau4[[#All],[Part fixe observée]],Tableau4[[#All],[Cap%]],A35,Tableau4[[#All],[Fd]],B35,Tableau4[[#All],[Part fixe cible]],C35,Tableau4[[#All],[Scénario]],D35)</f>
        <v>1</v>
      </c>
      <c r="K35" s="55" t="e">
        <f>AVERAGEIFS(Tableau4[[#All],[Expédition observé]],Tableau4[[#All],[Cap%]],A35,Tableau4[[#All],[Fd]],B35,Tableau4[[#All],[Part fixe cible]],C35,Tableau4[[#All],[Scénario]],D35)</f>
        <v>#DIV/0!</v>
      </c>
      <c r="L35" s="55">
        <f>AVERAGEIFS(Tableau4[[#All],[Coût de transport]],Tableau4[[#All],[Cap%]],A35,Tableau4[[#All],[Fd]],B35,Tableau4[[#All],[Part fixe cible]],C35,Tableau4[[#All],[Scénario]],D35)</f>
        <v>17917.021358000002</v>
      </c>
      <c r="M35" s="55">
        <f>AVERAGEIFS(Tableau4[[#All],[Coût de stockage retailers]],Tableau4[[#All],[Cap%]],A35,Tableau4[[#All],[Fd]],B35,Tableau4[[#All],[Part fixe cible]],C35,Tableau4[[#All],[Scénario]],D35)</f>
        <v>13231.360782</v>
      </c>
      <c r="N35" s="55">
        <f>AVERAGEIFS(Tableau4[[#All],[Coût de stockage DC]],Tableau4[[#All],[Cap%]],A35,Tableau4[[#All],[Fd]],B35,Tableau4[[#All],[Part fixe cible]],C35,Tableau4[[#All],[Scénario]],D35)</f>
        <v>2096.6705066000004</v>
      </c>
      <c r="O35" s="55">
        <f>AVERAGEIFS(Tableau4[[#All],[Coût de stock de sécurité retailers]],Tableau4[[#All],[Cap%]],A35,Tableau4[[#All],[Fd]],B35,Tableau4[[#All],[Part fixe cible]],C35,Tableau4[[#All],[Scénario]],D35)</f>
        <v>580.9289129</v>
      </c>
      <c r="P35" s="55">
        <f>AVERAGEIFS(Tableau4[[#All],[Coût de stock de sécurité DC]],Tableau4[[#All],[Cap%]],A35,Tableau4[[#All],[Fd]],B35,Tableau4[[#All],[Part fixe cible]],C35,Tableau4[[#All],[Scénario]],D35)</f>
        <v>461.19348089999994</v>
      </c>
      <c r="Q35" s="55">
        <f>AVERAGEIFS(Tableau4[[#All],[Nombre de DC ouverts]],Tableau4[[#All],[Cap%]],A35,Tableau4[[#All],[Fd]],B35,Tableau4[[#All],[Part fixe cible]],C35,Tableau4[[#All],[Scénario]],D35)</f>
        <v>1</v>
      </c>
      <c r="R35" s="56">
        <f>AVERAGEIFS(Tableau4[[#All],[Taux de chargement moyen]],Tableau4[[#All],[Cap%]],A35,Tableau4[[#All],[Fd]],B35,Tableau4[[#All],[Part fixe cible]],C35,Tableau4[[#All],[Scénario]],D35)</f>
        <v>0.90312546360000001</v>
      </c>
      <c r="S35" s="55">
        <f>AVERAGEIFS(Tableau4[[#All],[Temps de résolution (s)]],Tableau4[[#All],[Cap%]],A35,Tableau4[[#All],[Fd]],B35,Tableau4[[#All],[Part fixe cible]],C35,Tableau4[[#All],[Scénario]],D35)</f>
        <v>10.4</v>
      </c>
      <c r="T35" s="56">
        <f>AVERAGEIFS(Tableau4[[#All],[Gap]],Tableau4[[#All],[Cap%]],A35,Tableau4[[#All],[Fd]],B35,Tableau4[[#All],[Part fixe cible]],C35,Tableau4[[#All],[Scénario]],D35)</f>
        <v>5.5957914000067614E-3</v>
      </c>
      <c r="U35" s="56">
        <f>AVERAGEIFS(Tableau4[[#All],[Synergie ]],Tableau4[[#All],[Cap%]],A35,Tableau4[[#All],[Fd]],B35,Tableau4[[#All],[Part fixe cible]],C35,Tableau4[[#All],[Scénario]],3)</f>
        <v>0.32788419027769217</v>
      </c>
    </row>
    <row r="36" spans="1:21" hidden="1" x14ac:dyDescent="0.35">
      <c r="A36" s="49">
        <v>100</v>
      </c>
      <c r="B36" s="49">
        <v>8000</v>
      </c>
      <c r="C36" s="50">
        <v>1</v>
      </c>
      <c r="D36" s="34">
        <v>3</v>
      </c>
      <c r="E36" s="55">
        <f>AVERAGEIFS(Tableau4[[#All],[Cope]],Tableau4[[#All],[Cap%]],A36,Tableau4[[#All],[Fd]],B36,Tableau4[[#All],[Part fixe cible]],C36,Tableau4[[#All],[Scénario]],D36)</f>
        <v>0</v>
      </c>
      <c r="F36" s="55">
        <f>AVERAGEIFS(Tableau4[[#All],[Coût total]],Tableau4[[#All],[Cap%]],A36,Tableau4[[#All],[Fd]],B36,Tableau4[[#All],[Part fixe cible]],C36,Tableau4[[#All],[Scénario]],D36)</f>
        <v>41629.090260000004</v>
      </c>
      <c r="G36" s="55">
        <f>AVERAGEIFS(Tableau4[[#All],[Coût d’ouverture total]],Tableau4[[#All],[Cap%]],A36,Tableau4[[#All],[Fd]],B36,Tableau4[[#All],[Part fixe cible]],C36,Tableau4[[#All],[Scénario]],D36)</f>
        <v>8000</v>
      </c>
      <c r="H36" s="55">
        <f>AVERAGEIFS(Tableau4[[#All],[Coût fixe d’ouverture]],Tableau4[[#All],[Cap%]],A36,Tableau4[[#All],[Fd]],B36,Tableau4[[#All],[Part fixe cible]],C36,Tableau4[[#All],[Scénario]],D36)</f>
        <v>8000</v>
      </c>
      <c r="I36" s="55">
        <f>AVERAGEIFS(Tableau4[[#All],[Coût variable d’ouverture]],Tableau4[[#All],[Cap%]],A36,Tableau4[[#All],[Fd]],B36,Tableau4[[#All],[Part fixe cible]],C36,Tableau4[[#All],[Scénario]],D36)</f>
        <v>0</v>
      </c>
      <c r="J36" s="56">
        <f>AVERAGEIFS(Tableau4[[#All],[Part fixe observée]],Tableau4[[#All],[Cap%]],A36,Tableau4[[#All],[Fd]],B36,Tableau4[[#All],[Part fixe cible]],C36,Tableau4[[#All],[Scénario]],D36)</f>
        <v>1</v>
      </c>
      <c r="K36" s="55" t="e">
        <f>AVERAGEIFS(Tableau4[[#All],[Expédition observé]],Tableau4[[#All],[Cap%]],A36,Tableau4[[#All],[Fd]],B36,Tableau4[[#All],[Part fixe cible]],C36,Tableau4[[#All],[Scénario]],D36)</f>
        <v>#DIV/0!</v>
      </c>
      <c r="L36" s="55">
        <f>AVERAGEIFS(Tableau4[[#All],[Coût de transport]],Tableau4[[#All],[Cap%]],A36,Tableau4[[#All],[Fd]],B36,Tableau4[[#All],[Part fixe cible]],C36,Tableau4[[#All],[Scénario]],D36)</f>
        <v>15236.497194</v>
      </c>
      <c r="M36" s="55">
        <f>AVERAGEIFS(Tableau4[[#All],[Coût de stockage retailers]],Tableau4[[#All],[Cap%]],A36,Tableau4[[#All],[Fd]],B36,Tableau4[[#All],[Part fixe cible]],C36,Tableau4[[#All],[Scénario]],D36)</f>
        <v>15253.790912</v>
      </c>
      <c r="N36" s="55">
        <f>AVERAGEIFS(Tableau4[[#All],[Coût de stockage DC]],Tableau4[[#All],[Cap%]],A36,Tableau4[[#All],[Fd]],B36,Tableau4[[#All],[Part fixe cible]],C36,Tableau4[[#All],[Scénario]],D36)</f>
        <v>2096.6734025999999</v>
      </c>
      <c r="O36" s="55">
        <f>AVERAGEIFS(Tableau4[[#All],[Coût de stock de sécurité retailers]],Tableau4[[#All],[Cap%]],A36,Tableau4[[#All],[Fd]],B36,Tableau4[[#All],[Part fixe cible]],C36,Tableau4[[#All],[Scénario]],D36)</f>
        <v>580.9289129</v>
      </c>
      <c r="P36" s="55">
        <f>AVERAGEIFS(Tableau4[[#All],[Coût de stock de sécurité DC]],Tableau4[[#All],[Cap%]],A36,Tableau4[[#All],[Fd]],B36,Tableau4[[#All],[Part fixe cible]],C36,Tableau4[[#All],[Scénario]],D36)</f>
        <v>461.19983647999999</v>
      </c>
      <c r="Q36" s="55">
        <f>AVERAGEIFS(Tableau4[[#All],[Nombre de DC ouverts]],Tableau4[[#All],[Cap%]],A36,Tableau4[[#All],[Fd]],B36,Tableau4[[#All],[Part fixe cible]],C36,Tableau4[[#All],[Scénario]],D36)</f>
        <v>1</v>
      </c>
      <c r="R36" s="56">
        <f>AVERAGEIFS(Tableau4[[#All],[Taux de chargement moyen]],Tableau4[[#All],[Cap%]],A36,Tableau4[[#All],[Fd]],B36,Tableau4[[#All],[Part fixe cible]],C36,Tableau4[[#All],[Scénario]],D36)</f>
        <v>0.58424257560000004</v>
      </c>
      <c r="S36" s="55">
        <f>AVERAGEIFS(Tableau4[[#All],[Temps de résolution (s)]],Tableau4[[#All],[Cap%]],A36,Tableau4[[#All],[Fd]],B36,Tableau4[[#All],[Part fixe cible]],C36,Tableau4[[#All],[Scénario]],D36)</f>
        <v>11</v>
      </c>
      <c r="T36" s="56">
        <f>AVERAGEIFS(Tableau4[[#All],[Gap]],Tableau4[[#All],[Cap%]],A36,Tableau4[[#All],[Fd]],B36,Tableau4[[#All],[Part fixe cible]],C36,Tableau4[[#All],[Scénario]],D36)</f>
        <v>5.7835251999999986E-3</v>
      </c>
      <c r="U36" s="56">
        <f>AVERAGEIFS(Tableau4[[#All],[Synergie ]],Tableau4[[#All],[Cap%]],A36,Tableau4[[#All],[Fd]],B36,Tableau4[[#All],[Part fixe cible]],C36,Tableau4[[#All],[Scénario]],3)</f>
        <v>0.33759050820929676</v>
      </c>
    </row>
    <row r="37" spans="1:21" hidden="1" x14ac:dyDescent="0.35">
      <c r="A37" s="51">
        <v>10</v>
      </c>
      <c r="B37" s="51">
        <v>1000</v>
      </c>
      <c r="C37" s="52">
        <v>0.8</v>
      </c>
      <c r="D37" s="51">
        <v>3</v>
      </c>
      <c r="E37">
        <f>AVERAGEIFS(Tableau4[[#All],[Cope]],Tableau4[[#All],[Cap%]],A37,Tableau4[[#All],[Fd]],B37,Tableau4[[#All],[Part fixe cible]],C37,Tableau4[[#All],[Scénario]],D37)</f>
        <v>66.414303603999997</v>
      </c>
      <c r="F37">
        <f>AVERAGEIFS(Tableau4[[#All],[Coût total]],Tableau4[[#All],[Cap%]],A37,Tableau4[[#All],[Fd]],B37,Tableau4[[#All],[Part fixe cible]],C37,Tableau4[[#All],[Scénario]],D37)</f>
        <v>33834.933235999997</v>
      </c>
      <c r="G37">
        <f>AVERAGEIFS(Tableau4[[#All],[Coût d’ouverture total]],Tableau4[[#All],[Cap%]],A37,Tableau4[[#All],[Fd]],B37,Tableau4[[#All],[Part fixe cible]],C37,Tableau4[[#All],[Scénario]],D37)</f>
        <v>8000.2737764000003</v>
      </c>
      <c r="H37">
        <f>AVERAGEIFS(Tableau4[[#All],[Coût fixe d’ouverture]],Tableau4[[#All],[Cap%]],A37,Tableau4[[#All],[Fd]],B37,Tableau4[[#All],[Part fixe cible]],C37,Tableau4[[#All],[Scénario]],D37)</f>
        <v>6000.0000956000003</v>
      </c>
      <c r="I37">
        <f>AVERAGEIFS(Tableau4[[#All],[Coût variable d’ouverture]],Tableau4[[#All],[Cap%]],A37,Tableau4[[#All],[Fd]],B37,Tableau4[[#All],[Part fixe cible]],C37,Tableau4[[#All],[Scénario]],D37)</f>
        <v>2000.2736808000002</v>
      </c>
      <c r="J37" s="3">
        <f>AVERAGEIFS(Tableau4[[#All],[Part fixe observée]],Tableau4[[#All],[Cap%]],A37,Tableau4[[#All],[Fd]],B37,Tableau4[[#All],[Part fixe cible]],C37,Tableau4[[#All],[Scénario]],D37)</f>
        <v>0.74940577079999993</v>
      </c>
      <c r="K37">
        <f>AVERAGEIFS(Tableau4[[#All],[Expédition observé]],Tableau4[[#All],[Cap%]],A37,Tableau4[[#All],[Fd]],B37,Tableau4[[#All],[Part fixe cible]],C37,Tableau4[[#All],[Scénario]],D37)</f>
        <v>30.113492076</v>
      </c>
      <c r="L37">
        <f>AVERAGEIFS(Tableau4[[#All],[Coût de transport]],Tableau4[[#All],[Cap%]],A37,Tableau4[[#All],[Fd]],B37,Tableau4[[#All],[Part fixe cible]],C37,Tableau4[[#All],[Scénario]],D37)</f>
        <v>13098.001253999999</v>
      </c>
      <c r="M37">
        <f>AVERAGEIFS(Tableau4[[#All],[Coût de stockage retailers]],Tableau4[[#All],[Cap%]],A37,Tableau4[[#All],[Fd]],B37,Tableau4[[#All],[Part fixe cible]],C37,Tableau4[[#All],[Scénario]],D37)</f>
        <v>5961.8352023999996</v>
      </c>
      <c r="N37">
        <f>AVERAGEIFS(Tableau4[[#All],[Coût de stockage DC]],Tableau4[[#All],[Cap%]],A37,Tableau4[[#All],[Fd]],B37,Tableau4[[#All],[Part fixe cible]],C37,Tableau4[[#All],[Scénario]],D37)</f>
        <v>5082.129852</v>
      </c>
      <c r="O37">
        <f>AVERAGEIFS(Tableau4[[#All],[Coût de stock de sécurité retailers]],Tableau4[[#All],[Cap%]],A37,Tableau4[[#All],[Fd]],B37,Tableau4[[#All],[Part fixe cible]],C37,Tableau4[[#All],[Scénario]],D37)</f>
        <v>580.9289129199999</v>
      </c>
      <c r="P37">
        <f>AVERAGEIFS(Tableau4[[#All],[Coût de stock de sécurité DC]],Tableau4[[#All],[Cap%]],A37,Tableau4[[#All],[Fd]],B37,Tableau4[[#All],[Part fixe cible]],C37,Tableau4[[#All],[Scénario]],D37)</f>
        <v>1111.7642378200003</v>
      </c>
      <c r="Q37">
        <f>AVERAGEIFS(Tableau4[[#All],[Nombre de DC ouverts]],Tableau4[[#All],[Cap%]],A37,Tableau4[[#All],[Fd]],B37,Tableau4[[#All],[Part fixe cible]],C37,Tableau4[[#All],[Scénario]],D37)</f>
        <v>6</v>
      </c>
      <c r="R37" s="3">
        <f>AVERAGEIFS(Tableau4[[#All],[Taux de chargement moyen]],Tableau4[[#All],[Cap%]],A37,Tableau4[[#All],[Fd]],B37,Tableau4[[#All],[Part fixe cible]],C37,Tableau4[[#All],[Scénario]],D37)</f>
        <v>0.87895320760000006</v>
      </c>
      <c r="S37">
        <f>AVERAGEIFS(Tableau4[[#All],[Temps de résolution (s)]],Tableau4[[#All],[Cap%]],A37,Tableau4[[#All],[Fd]],B37,Tableau4[[#All],[Part fixe cible]],C37,Tableau4[[#All],[Scénario]],D37)</f>
        <v>38.799999999999997</v>
      </c>
      <c r="T37" s="3">
        <f>AVERAGEIFS(Tableau4[[#All],[Gap]],Tableau4[[#All],[Cap%]],A37,Tableau4[[#All],[Fd]],B37,Tableau4[[#All],[Part fixe cible]],C37,Tableau4[[#All],[Scénario]],D37)</f>
        <v>6.6951808000000005E-3</v>
      </c>
      <c r="U37" s="3">
        <f>AVERAGEIFS(Tableau4[[#All],[Synergie ]],Tableau4[[#All],[Cap%]],A37,Tableau4[[#All],[Fd]],B37,Tableau4[[#All],[Part fixe cible]],C37,Tableau4[[#All],[Scénario]],3)</f>
        <v>0.27489746052672126</v>
      </c>
    </row>
    <row r="38" spans="1:21" x14ac:dyDescent="0.35">
      <c r="A38" s="51">
        <v>40</v>
      </c>
      <c r="B38" s="51">
        <v>500</v>
      </c>
      <c r="C38" s="52">
        <v>0.4</v>
      </c>
      <c r="D38" s="51">
        <v>3</v>
      </c>
      <c r="E38">
        <f>AVERAGEIFS(Tableau4[[#All],[Cope]],Tableau4[[#All],[Cap%]],A38,Tableau4[[#All],[Fd]],B38,Tableau4[[#All],[Part fixe cible]],C38,Tableau4[[#All],[Scénario]],D38)</f>
        <v>242.91135552</v>
      </c>
      <c r="F38">
        <f>AVERAGEIFS(Tableau4[[#All],[Coût total]],Tableau4[[#All],[Cap%]],A38,Tableau4[[#All],[Fd]],B38,Tableau4[[#All],[Part fixe cible]],C38,Tableau4[[#All],[Scénario]],D38)</f>
        <v>33154.423759999998</v>
      </c>
      <c r="G38">
        <f>AVERAGEIFS(Tableau4[[#All],[Coût d’ouverture total]],Tableau4[[#All],[Cap%]],A38,Tableau4[[#All],[Fd]],B38,Tableau4[[#All],[Part fixe cible]],C38,Tableau4[[#All],[Scénario]],D38)</f>
        <v>8238.1305367999994</v>
      </c>
      <c r="H38">
        <f>AVERAGEIFS(Tableau4[[#All],[Coût fixe d’ouverture]],Tableau4[[#All],[Cap%]],A38,Tableau4[[#All],[Fd]],B38,Tableau4[[#All],[Part fixe cible]],C38,Tableau4[[#All],[Scénario]],D38)</f>
        <v>2600</v>
      </c>
      <c r="I38">
        <f>AVERAGEIFS(Tableau4[[#All],[Coût variable d’ouverture]],Tableau4[[#All],[Cap%]],A38,Tableau4[[#All],[Fd]],B38,Tableau4[[#All],[Part fixe cible]],C38,Tableau4[[#All],[Scénario]],D38)</f>
        <v>5638.1305368000003</v>
      </c>
      <c r="J38" s="3">
        <f>AVERAGEIFS(Tableau4[[#All],[Part fixe observée]],Tableau4[[#All],[Cap%]],A38,Tableau4[[#All],[Fd]],B38,Tableau4[[#All],[Part fixe cible]],C38,Tableau4[[#All],[Scénario]],D38)</f>
        <v>0.31474185020000001</v>
      </c>
      <c r="K38">
        <f>AVERAGEIFS(Tableau4[[#All],[Expédition observé]],Tableau4[[#All],[Cap%]],A38,Tableau4[[#All],[Fd]],B38,Tableau4[[#All],[Part fixe cible]],C38,Tableau4[[#All],[Scénario]],D38)</f>
        <v>23.182330989999997</v>
      </c>
      <c r="L38">
        <f>AVERAGEIFS(Tableau4[[#All],[Coût de transport]],Tableau4[[#All],[Cap%]],A38,Tableau4[[#All],[Fd]],B38,Tableau4[[#All],[Part fixe cible]],C38,Tableau4[[#All],[Scénario]],D38)</f>
        <v>10079.639520999999</v>
      </c>
      <c r="M38">
        <f>AVERAGEIFS(Tableau4[[#All],[Coût de stockage retailers]],Tableau4[[#All],[Cap%]],A38,Tableau4[[#All],[Fd]],B38,Tableau4[[#All],[Part fixe cible]],C38,Tableau4[[#All],[Scénario]],D38)</f>
        <v>8510.4092058000006</v>
      </c>
      <c r="N38">
        <f>AVERAGEIFS(Tableau4[[#All],[Coût de stockage DC]],Tableau4[[#All],[Cap%]],A38,Tableau4[[#All],[Fd]],B38,Tableau4[[#All],[Part fixe cible]],C38,Tableau4[[#All],[Scénario]],D38)</f>
        <v>4715.7210225999997</v>
      </c>
      <c r="O38">
        <f>AVERAGEIFS(Tableau4[[#All],[Coût de stock de sécurité retailers]],Tableau4[[#All],[Cap%]],A38,Tableau4[[#All],[Fd]],B38,Tableau4[[#All],[Part fixe cible]],C38,Tableau4[[#All],[Scénario]],D38)</f>
        <v>580.9289129</v>
      </c>
      <c r="P38">
        <f>AVERAGEIFS(Tableau4[[#All],[Coût de stock de sécurité DC]],Tableau4[[#All],[Cap%]],A38,Tableau4[[#All],[Fd]],B38,Tableau4[[#All],[Part fixe cible]],C38,Tableau4[[#All],[Scénario]],D38)</f>
        <v>1029.5945635799999</v>
      </c>
      <c r="Q38">
        <f>AVERAGEIFS(Tableau4[[#All],[Nombre de DC ouverts]],Tableau4[[#All],[Cap%]],A38,Tableau4[[#All],[Fd]],B38,Tableau4[[#All],[Part fixe cible]],C38,Tableau4[[#All],[Scénario]],D38)</f>
        <v>5.2</v>
      </c>
      <c r="R38" s="3">
        <f>AVERAGEIFS(Tableau4[[#All],[Taux de chargement moyen]],Tableau4[[#All],[Cap%]],A38,Tableau4[[#All],[Fd]],B38,Tableau4[[#All],[Part fixe cible]],C38,Tableau4[[#All],[Scénario]],D38)</f>
        <v>0.77731340419999995</v>
      </c>
      <c r="S38">
        <f>AVERAGEIFS(Tableau4[[#All],[Temps de résolution (s)]],Tableau4[[#All],[Cap%]],A38,Tableau4[[#All],[Fd]],B38,Tableau4[[#All],[Part fixe cible]],C38,Tableau4[[#All],[Scénario]],D38)</f>
        <v>84.8</v>
      </c>
      <c r="T38" s="3">
        <f>AVERAGEIFS(Tableau4[[#All],[Gap]],Tableau4[[#All],[Cap%]],A38,Tableau4[[#All],[Fd]],B38,Tableau4[[#All],[Part fixe cible]],C38,Tableau4[[#All],[Scénario]],D38)</f>
        <v>7.7872575999999999E-3</v>
      </c>
      <c r="U38" s="3">
        <f>AVERAGEIFS(Tableau4[[#All],[Synergie ]],Tableau4[[#All],[Cap%]],A38,Tableau4[[#All],[Fd]],B38,Tableau4[[#All],[Part fixe cible]],C38,Tableau4[[#All],[Scénario]],3)</f>
        <v>0.28070818928019625</v>
      </c>
    </row>
    <row r="39" spans="1:21" x14ac:dyDescent="0.35">
      <c r="A39" s="51">
        <v>40</v>
      </c>
      <c r="B39" s="51">
        <v>2000</v>
      </c>
      <c r="C39" s="52">
        <v>0.8</v>
      </c>
      <c r="D39" s="51">
        <v>3</v>
      </c>
      <c r="E39">
        <f>AVERAGEIFS(Tableau4[[#All],[Cope]],Tableau4[[#All],[Cap%]],A39,Tableau4[[#All],[Fd]],B39,Tableau4[[#All],[Part fixe cible]],C39,Tableau4[[#All],[Scénario]],D39)</f>
        <v>100.04163376</v>
      </c>
      <c r="F39">
        <f>AVERAGEIFS(Tableau4[[#All],[Coût total]],Tableau4[[#All],[Cap%]],A39,Tableau4[[#All],[Fd]],B39,Tableau4[[#All],[Part fixe cible]],C39,Tableau4[[#All],[Scénario]],D39)</f>
        <v>36112.480429999996</v>
      </c>
      <c r="G39">
        <f>AVERAGEIFS(Tableau4[[#All],[Coût d’ouverture total]],Tableau4[[#All],[Cap%]],A39,Tableau4[[#All],[Fd]],B39,Tableau4[[#All],[Part fixe cible]],C39,Tableau4[[#All],[Scénario]],D39)</f>
        <v>8331.4672449999998</v>
      </c>
      <c r="H39">
        <f>AVERAGEIFS(Tableau4[[#All],[Coût fixe d’ouverture]],Tableau4[[#All],[Cap%]],A39,Tableau4[[#All],[Fd]],B39,Tableau4[[#All],[Part fixe cible]],C39,Tableau4[[#All],[Scénario]],D39)</f>
        <v>6400</v>
      </c>
      <c r="I39">
        <f>AVERAGEIFS(Tableau4[[#All],[Coût variable d’ouverture]],Tableau4[[#All],[Cap%]],A39,Tableau4[[#All],[Fd]],B39,Tableau4[[#All],[Part fixe cible]],C39,Tableau4[[#All],[Scénario]],D39)</f>
        <v>1931.4672456000001</v>
      </c>
      <c r="J39" s="3">
        <f>AVERAGEIFS(Tableau4[[#All],[Part fixe observée]],Tableau4[[#All],[Cap%]],A39,Tableau4[[#All],[Fd]],B39,Tableau4[[#All],[Part fixe cible]],C39,Tableau4[[#All],[Scénario]],D39)</f>
        <v>0.7668386143999999</v>
      </c>
      <c r="K39">
        <f>AVERAGEIFS(Tableau4[[#All],[Expédition observé]],Tableau4[[#All],[Cap%]],A39,Tableau4[[#All],[Fd]],B39,Tableau4[[#All],[Part fixe cible]],C39,Tableau4[[#All],[Scénario]],D39)</f>
        <v>19.326464074</v>
      </c>
      <c r="L39">
        <f>AVERAGEIFS(Tableau4[[#All],[Coût de transport]],Tableau4[[#All],[Cap%]],A39,Tableau4[[#All],[Fd]],B39,Tableau4[[#All],[Part fixe cible]],C39,Tableau4[[#All],[Scénario]],D39)</f>
        <v>13193.959334000003</v>
      </c>
      <c r="M39">
        <f>AVERAGEIFS(Tableau4[[#All],[Coût de stockage retailers]],Tableau4[[#All],[Cap%]],A39,Tableau4[[#All],[Fd]],B39,Tableau4[[#All],[Part fixe cible]],C39,Tableau4[[#All],[Scénario]],D39)</f>
        <v>9478.6862655999994</v>
      </c>
      <c r="N39">
        <f>AVERAGEIFS(Tableau4[[#All],[Coût de stockage DC]],Tableau4[[#All],[Cap%]],A39,Tableau4[[#All],[Fd]],B39,Tableau4[[#All],[Part fixe cible]],C39,Tableau4[[#All],[Scénario]],D39)</f>
        <v>3713.0086642000001</v>
      </c>
      <c r="O39">
        <f>AVERAGEIFS(Tableau4[[#All],[Coût de stock de sécurité retailers]],Tableau4[[#All],[Cap%]],A39,Tableau4[[#All],[Fd]],B39,Tableau4[[#All],[Part fixe cible]],C39,Tableau4[[#All],[Scénario]],D39)</f>
        <v>580.9289129</v>
      </c>
      <c r="P39">
        <f>AVERAGEIFS(Tableau4[[#All],[Coût de stock de sécurité DC]],Tableau4[[#All],[Cap%]],A39,Tableau4[[#All],[Fd]],B39,Tableau4[[#All],[Part fixe cible]],C39,Tableau4[[#All],[Scénario]],D39)</f>
        <v>814.4300052000001</v>
      </c>
      <c r="Q39">
        <f>AVERAGEIFS(Tableau4[[#All],[Nombre de DC ouverts]],Tableau4[[#All],[Cap%]],A39,Tableau4[[#All],[Fd]],B39,Tableau4[[#All],[Part fixe cible]],C39,Tableau4[[#All],[Scénario]],D39)</f>
        <v>3.2</v>
      </c>
      <c r="R39" s="3">
        <f>AVERAGEIFS(Tableau4[[#All],[Taux de chargement moyen]],Tableau4[[#All],[Cap%]],A39,Tableau4[[#All],[Fd]],B39,Tableau4[[#All],[Part fixe cible]],C39,Tableau4[[#All],[Scénario]],D39)</f>
        <v>0.86493177840000013</v>
      </c>
      <c r="S39">
        <f>AVERAGEIFS(Tableau4[[#All],[Temps de résolution (s)]],Tableau4[[#All],[Cap%]],A39,Tableau4[[#All],[Fd]],B39,Tableau4[[#All],[Part fixe cible]],C39,Tableau4[[#All],[Scénario]],D39)</f>
        <v>55.2</v>
      </c>
      <c r="T39" s="3">
        <f>AVERAGEIFS(Tableau4[[#All],[Gap]],Tableau4[[#All],[Cap%]],A39,Tableau4[[#All],[Fd]],B39,Tableau4[[#All],[Part fixe cible]],C39,Tableau4[[#All],[Scénario]],D39)</f>
        <v>7.6945093999999988E-3</v>
      </c>
      <c r="U39" s="3">
        <f>AVERAGEIFS(Tableau4[[#All],[Synergie ]],Tableau4[[#All],[Cap%]],A39,Tableau4[[#All],[Fd]],B39,Tableau4[[#All],[Part fixe cible]],C39,Tableau4[[#All],[Scénario]],3)</f>
        <v>0.29841386663362635</v>
      </c>
    </row>
    <row r="40" spans="1:21" hidden="1" x14ac:dyDescent="0.35">
      <c r="A40" s="51">
        <v>70</v>
      </c>
      <c r="B40" s="51">
        <v>2000</v>
      </c>
      <c r="C40" s="52">
        <v>0.6</v>
      </c>
      <c r="D40" s="51">
        <v>3</v>
      </c>
      <c r="E40">
        <f>AVERAGEIFS(Tableau4[[#All],[Cope]],Tableau4[[#All],[Cap%]],A40,Tableau4[[#All],[Fd]],B40,Tableau4[[#All],[Part fixe cible]],C40,Tableau4[[#All],[Scénario]],D40)</f>
        <v>267.24916510000003</v>
      </c>
      <c r="F40">
        <f>AVERAGEIFS(Tableau4[[#All],[Coût total]],Tableau4[[#All],[Cap%]],A40,Tableau4[[#All],[Fd]],B40,Tableau4[[#All],[Part fixe cible]],C40,Tableau4[[#All],[Scénario]],D40)</f>
        <v>37830.993326000003</v>
      </c>
      <c r="G40">
        <f>AVERAGEIFS(Tableau4[[#All],[Coût d’ouverture total]],Tableau4[[#All],[Cap%]],A40,Tableau4[[#All],[Fd]],B40,Tableau4[[#All],[Part fixe cible]],C40,Tableau4[[#All],[Scénario]],D40)</f>
        <v>8488.5027255999994</v>
      </c>
      <c r="H40">
        <f>AVERAGEIFS(Tableau4[[#All],[Coût fixe d’ouverture]],Tableau4[[#All],[Cap%]],A40,Tableau4[[#All],[Fd]],B40,Tableau4[[#All],[Part fixe cible]],C40,Tableau4[[#All],[Scénario]],D40)</f>
        <v>4400</v>
      </c>
      <c r="I40">
        <f>AVERAGEIFS(Tableau4[[#All],[Coût variable d’ouverture]],Tableau4[[#All],[Cap%]],A40,Tableau4[[#All],[Fd]],B40,Tableau4[[#All],[Part fixe cible]],C40,Tableau4[[#All],[Scénario]],D40)</f>
        <v>4088.5027260000002</v>
      </c>
      <c r="J40" s="3">
        <f>AVERAGEIFS(Tableau4[[#All],[Part fixe observée]],Tableau4[[#All],[Cap%]],A40,Tableau4[[#All],[Fd]],B40,Tableau4[[#All],[Part fixe cible]],C40,Tableau4[[#All],[Scénario]],D40)</f>
        <v>0.51507741019999997</v>
      </c>
      <c r="K40">
        <f>AVERAGEIFS(Tableau4[[#All],[Expédition observé]],Tableau4[[#All],[Cap%]],A40,Tableau4[[#All],[Fd]],B40,Tableau4[[#All],[Part fixe cible]],C40,Tableau4[[#All],[Scénario]],D40)</f>
        <v>15.308383176000001</v>
      </c>
      <c r="L40">
        <f>AVERAGEIFS(Tableau4[[#All],[Coût de transport]],Tableau4[[#All],[Cap%]],A40,Tableau4[[#All],[Fd]],B40,Tableau4[[#All],[Part fixe cible]],C40,Tableau4[[#All],[Scénario]],D40)</f>
        <v>13266.69209</v>
      </c>
      <c r="M40">
        <f>AVERAGEIFS(Tableau4[[#All],[Coût de stockage retailers]],Tableau4[[#All],[Cap%]],A40,Tableau4[[#All],[Fd]],B40,Tableau4[[#All],[Part fixe cible]],C40,Tableau4[[#All],[Scénario]],D40)</f>
        <v>11767.118015999999</v>
      </c>
      <c r="N40">
        <f>AVERAGEIFS(Tableau4[[#All],[Coût de stockage DC]],Tableau4[[#All],[Cap%]],A40,Tableau4[[#All],[Fd]],B40,Tableau4[[#All],[Part fixe cible]],C40,Tableau4[[#All],[Scénario]],D40)</f>
        <v>3056.3921261999999</v>
      </c>
      <c r="O40">
        <f>AVERAGEIFS(Tableau4[[#All],[Coût de stock de sécurité retailers]],Tableau4[[#All],[Cap%]],A40,Tableau4[[#All],[Fd]],B40,Tableau4[[#All],[Part fixe cible]],C40,Tableau4[[#All],[Scénario]],D40)</f>
        <v>580.9289129</v>
      </c>
      <c r="P40">
        <f>AVERAGEIFS(Tableau4[[#All],[Coût de stock de sécurité DC]],Tableau4[[#All],[Cap%]],A40,Tableau4[[#All],[Fd]],B40,Tableau4[[#All],[Part fixe cible]],C40,Tableau4[[#All],[Scénario]],D40)</f>
        <v>671.35945417999994</v>
      </c>
      <c r="Q40">
        <f>AVERAGEIFS(Tableau4[[#All],[Nombre de DC ouverts]],Tableau4[[#All],[Cap%]],A40,Tableau4[[#All],[Fd]],B40,Tableau4[[#All],[Part fixe cible]],C40,Tableau4[[#All],[Scénario]],D40)</f>
        <v>2.2000000000000002</v>
      </c>
      <c r="R40" s="3">
        <f>AVERAGEIFS(Tableau4[[#All],[Taux de chargement moyen]],Tableau4[[#All],[Cap%]],A40,Tableau4[[#All],[Fd]],B40,Tableau4[[#All],[Part fixe cible]],C40,Tableau4[[#All],[Scénario]],D40)</f>
        <v>0.80370869619999996</v>
      </c>
      <c r="S40">
        <f>AVERAGEIFS(Tableau4[[#All],[Temps de résolution (s)]],Tableau4[[#All],[Cap%]],A40,Tableau4[[#All],[Fd]],B40,Tableau4[[#All],[Part fixe cible]],C40,Tableau4[[#All],[Scénario]],D40)</f>
        <v>49.8</v>
      </c>
      <c r="T40" s="3">
        <f>AVERAGEIFS(Tableau4[[#All],[Gap]],Tableau4[[#All],[Cap%]],A40,Tableau4[[#All],[Fd]],B40,Tableau4[[#All],[Part fixe cible]],C40,Tableau4[[#All],[Scénario]],D40)</f>
        <v>6.864213000000001E-3</v>
      </c>
      <c r="U40" s="3">
        <f>AVERAGEIFS(Tableau4[[#All],[Synergie ]],Tableau4[[#All],[Cap%]],A40,Tableau4[[#All],[Fd]],B40,Tableau4[[#All],[Part fixe cible]],C40,Tableau4[[#All],[Scénario]],3)</f>
        <v>0.30494149244511765</v>
      </c>
    </row>
    <row r="41" spans="1:21" hidden="1" x14ac:dyDescent="0.35">
      <c r="A41" s="51">
        <v>70</v>
      </c>
      <c r="B41" s="51">
        <v>1000</v>
      </c>
      <c r="C41" s="52">
        <v>0.4</v>
      </c>
      <c r="D41" s="51">
        <v>3</v>
      </c>
      <c r="E41">
        <f>AVERAGEIFS(Tableau4[[#All],[Cope]],Tableau4[[#All],[Cap%]],A41,Tableau4[[#All],[Fd]],B41,Tableau4[[#All],[Part fixe cible]],C41,Tableau4[[#All],[Scénario]],D41)</f>
        <v>414.32820215999999</v>
      </c>
      <c r="F41">
        <f>AVERAGEIFS(Tableau4[[#All],[Coût total]],Tableau4[[#All],[Cap%]],A41,Tableau4[[#All],[Fd]],B41,Tableau4[[#All],[Part fixe cible]],C41,Tableau4[[#All],[Scénario]],D41)</f>
        <v>37371.764296000001</v>
      </c>
      <c r="G41">
        <f>AVERAGEIFS(Tableau4[[#All],[Coût d’ouverture total]],Tableau4[[#All],[Cap%]],A41,Tableau4[[#All],[Fd]],B41,Tableau4[[#All],[Part fixe cible]],C41,Tableau4[[#All],[Scénario]],D41)</f>
        <v>8744.9546838000006</v>
      </c>
      <c r="H41">
        <f>AVERAGEIFS(Tableau4[[#All],[Coût fixe d’ouverture]],Tableau4[[#All],[Cap%]],A41,Tableau4[[#All],[Fd]],B41,Tableau4[[#All],[Part fixe cible]],C41,Tableau4[[#All],[Scénario]],D41)</f>
        <v>3600</v>
      </c>
      <c r="I41">
        <f>AVERAGEIFS(Tableau4[[#All],[Coût variable d’ouverture]],Tableau4[[#All],[Cap%]],A41,Tableau4[[#All],[Fd]],B41,Tableau4[[#All],[Part fixe cible]],C41,Tableau4[[#All],[Scénario]],D41)</f>
        <v>5144.9546838000006</v>
      </c>
      <c r="J41" s="3">
        <f>AVERAGEIFS(Tableau4[[#All],[Part fixe observée]],Tableau4[[#All],[Cap%]],A41,Tableau4[[#All],[Fd]],B41,Tableau4[[#All],[Part fixe cible]],C41,Tableau4[[#All],[Scénario]],D41)</f>
        <v>0.41066437519999999</v>
      </c>
      <c r="K41">
        <f>AVERAGEIFS(Tableau4[[#All],[Expédition observé]],Tableau4[[#All],[Cap%]],A41,Tableau4[[#All],[Fd]],B41,Tableau4[[#All],[Part fixe cible]],C41,Tableau4[[#All],[Scénario]],D41)</f>
        <v>12.402146814000002</v>
      </c>
      <c r="L41">
        <f>AVERAGEIFS(Tableau4[[#All],[Coût de transport]],Tableau4[[#All],[Cap%]],A41,Tableau4[[#All],[Fd]],B41,Tableau4[[#All],[Part fixe cible]],C41,Tableau4[[#All],[Scénario]],D41)</f>
        <v>12050.436558000001</v>
      </c>
      <c r="M41">
        <f>AVERAGEIFS(Tableau4[[#All],[Coût de stockage retailers]],Tableau4[[#All],[Cap%]],A41,Tableau4[[#All],[Fd]],B41,Tableau4[[#All],[Part fixe cible]],C41,Tableau4[[#All],[Scénario]],D41)</f>
        <v>11226.043780000002</v>
      </c>
      <c r="N41">
        <f>AVERAGEIFS(Tableau4[[#All],[Coût de stockage DC]],Tableau4[[#All],[Cap%]],A41,Tableau4[[#All],[Fd]],B41,Tableau4[[#All],[Part fixe cible]],C41,Tableau4[[#All],[Scénario]],D41)</f>
        <v>3915.2027699999999</v>
      </c>
      <c r="O41">
        <f>AVERAGEIFS(Tableau4[[#All],[Coût de stock de sécurité retailers]],Tableau4[[#All],[Cap%]],A41,Tableau4[[#All],[Fd]],B41,Tableau4[[#All],[Part fixe cible]],C41,Tableau4[[#All],[Scénario]],D41)</f>
        <v>580.9289129</v>
      </c>
      <c r="P41">
        <f>AVERAGEIFS(Tableau4[[#All],[Coût de stock de sécurité DC]],Tableau4[[#All],[Cap%]],A41,Tableau4[[#All],[Fd]],B41,Tableau4[[#All],[Part fixe cible]],C41,Tableau4[[#All],[Scénario]],D41)</f>
        <v>854.19758951999995</v>
      </c>
      <c r="Q41">
        <f>AVERAGEIFS(Tableau4[[#All],[Nombre de DC ouverts]],Tableau4[[#All],[Cap%]],A41,Tableau4[[#All],[Fd]],B41,Tableau4[[#All],[Part fixe cible]],C41,Tableau4[[#All],[Scénario]],D41)</f>
        <v>3.6</v>
      </c>
      <c r="R41" s="3">
        <f>AVERAGEIFS(Tableau4[[#All],[Taux de chargement moyen]],Tableau4[[#All],[Cap%]],A41,Tableau4[[#All],[Fd]],B41,Tableau4[[#All],[Part fixe cible]],C41,Tableau4[[#All],[Scénario]],D41)</f>
        <v>0.76614268240000016</v>
      </c>
      <c r="S41">
        <f>AVERAGEIFS(Tableau4[[#All],[Temps de résolution (s)]],Tableau4[[#All],[Cap%]],A41,Tableau4[[#All],[Fd]],B41,Tableau4[[#All],[Part fixe cible]],C41,Tableau4[[#All],[Scénario]],D41)</f>
        <v>208</v>
      </c>
      <c r="T41" s="3">
        <f>AVERAGEIFS(Tableau4[[#All],[Gap]],Tableau4[[#All],[Cap%]],A41,Tableau4[[#All],[Fd]],B41,Tableau4[[#All],[Part fixe cible]],C41,Tableau4[[#All],[Scénario]],D41)</f>
        <v>1.1701380799999999E-2</v>
      </c>
      <c r="U41" s="3">
        <f>AVERAGEIFS(Tableau4[[#All],[Synergie ]],Tableau4[[#All],[Cap%]],A41,Tableau4[[#All],[Fd]],B41,Tableau4[[#All],[Part fixe cible]],C41,Tableau4[[#All],[Scénario]],3)</f>
        <v>0.29230922974300694</v>
      </c>
    </row>
    <row r="42" spans="1:21" hidden="1" x14ac:dyDescent="0.35">
      <c r="A42" s="49">
        <v>10</v>
      </c>
      <c r="B42" s="49">
        <v>2000</v>
      </c>
      <c r="C42" s="50">
        <v>1</v>
      </c>
      <c r="D42" s="34">
        <v>3</v>
      </c>
      <c r="E42" s="55">
        <f>AVERAGEIFS(Tableau4[[#All],[Cope]],Tableau4[[#All],[Cap%]],A42,Tableau4[[#All],[Fd]],B42,Tableau4[[#All],[Part fixe cible]],C42,Tableau4[[#All],[Scénario]],D42)</f>
        <v>0</v>
      </c>
      <c r="F42" s="55">
        <f>AVERAGEIFS(Tableau4[[#All],[Coût total]],Tableau4[[#All],[Cap%]],A42,Tableau4[[#All],[Fd]],B42,Tableau4[[#All],[Part fixe cible]],C42,Tableau4[[#All],[Scénario]],D42)</f>
        <v>37136.254428</v>
      </c>
      <c r="G42" s="55">
        <f>AVERAGEIFS(Tableau4[[#All],[Coût d’ouverture total]],Tableau4[[#All],[Cap%]],A42,Tableau4[[#All],[Fd]],B42,Tableau4[[#All],[Part fixe cible]],C42,Tableau4[[#All],[Scénario]],D42)</f>
        <v>9200</v>
      </c>
      <c r="H42" s="55">
        <f>AVERAGEIFS(Tableau4[[#All],[Coût fixe d’ouverture]],Tableau4[[#All],[Cap%]],A42,Tableau4[[#All],[Fd]],B42,Tableau4[[#All],[Part fixe cible]],C42,Tableau4[[#All],[Scénario]],D42)</f>
        <v>9200</v>
      </c>
      <c r="I42" s="55">
        <f>AVERAGEIFS(Tableau4[[#All],[Coût variable d’ouverture]],Tableau4[[#All],[Cap%]],A42,Tableau4[[#All],[Fd]],B42,Tableau4[[#All],[Part fixe cible]],C42,Tableau4[[#All],[Scénario]],D42)</f>
        <v>0</v>
      </c>
      <c r="J42" s="56">
        <f>AVERAGEIFS(Tableau4[[#All],[Part fixe observée]],Tableau4[[#All],[Cap%]],A42,Tableau4[[#All],[Fd]],B42,Tableau4[[#All],[Part fixe cible]],C42,Tableau4[[#All],[Scénario]],D42)</f>
        <v>1</v>
      </c>
      <c r="K42" s="55" t="e">
        <f>AVERAGEIFS(Tableau4[[#All],[Expédition observé]],Tableau4[[#All],[Cap%]],A42,Tableau4[[#All],[Fd]],B42,Tableau4[[#All],[Part fixe cible]],C42,Tableau4[[#All],[Scénario]],D42)</f>
        <v>#DIV/0!</v>
      </c>
      <c r="L42" s="55">
        <f>AVERAGEIFS(Tableau4[[#All],[Coût de transport]],Tableau4[[#All],[Cap%]],A42,Tableau4[[#All],[Fd]],B42,Tableau4[[#All],[Part fixe cible]],C42,Tableau4[[#All],[Scénario]],D42)</f>
        <v>15751.697690000001</v>
      </c>
      <c r="M42" s="55">
        <f>AVERAGEIFS(Tableau4[[#All],[Coût de stockage retailers]],Tableau4[[#All],[Cap%]],A42,Tableau4[[#All],[Fd]],B42,Tableau4[[#All],[Part fixe cible]],C42,Tableau4[[#All],[Scénario]],D42)</f>
        <v>6163.1145074000005</v>
      </c>
      <c r="N42" s="55">
        <f>AVERAGEIFS(Tableau4[[#All],[Coût de stockage DC]],Tableau4[[#All],[Cap%]],A42,Tableau4[[#All],[Fd]],B42,Tableau4[[#All],[Part fixe cible]],C42,Tableau4[[#All],[Scénario]],D42)</f>
        <v>4462.1163168000003</v>
      </c>
      <c r="O42" s="55">
        <f>AVERAGEIFS(Tableau4[[#All],[Coût de stock de sécurité retailers]],Tableau4[[#All],[Cap%]],A42,Tableau4[[#All],[Fd]],B42,Tableau4[[#All],[Part fixe cible]],C42,Tableau4[[#All],[Scénario]],D42)</f>
        <v>580.9289129</v>
      </c>
      <c r="P42" s="55">
        <f>AVERAGEIFS(Tableau4[[#All],[Coût de stock de sécurité DC]],Tableau4[[#All],[Cap%]],A42,Tableau4[[#All],[Fd]],B42,Tableau4[[#All],[Part fixe cible]],C42,Tableau4[[#All],[Scénario]],D42)</f>
        <v>978.39700201999983</v>
      </c>
      <c r="Q42" s="55">
        <f>AVERAGEIFS(Tableau4[[#All],[Nombre de DC ouverts]],Tableau4[[#All],[Cap%]],A42,Tableau4[[#All],[Fd]],B42,Tableau4[[#All],[Part fixe cible]],C42,Tableau4[[#All],[Scénario]],D42)</f>
        <v>4.5999999999999996</v>
      </c>
      <c r="R42" s="56">
        <f>AVERAGEIFS(Tableau4[[#All],[Taux de chargement moyen]],Tableau4[[#All],[Cap%]],A42,Tableau4[[#All],[Fd]],B42,Tableau4[[#All],[Part fixe cible]],C42,Tableau4[[#All],[Scénario]],D42)</f>
        <v>0.90834103980000003</v>
      </c>
      <c r="S42" s="55">
        <f>AVERAGEIFS(Tableau4[[#All],[Temps de résolution (s)]],Tableau4[[#All],[Cap%]],A42,Tableau4[[#All],[Fd]],B42,Tableau4[[#All],[Part fixe cible]],C42,Tableau4[[#All],[Scénario]],D42)</f>
        <v>24.4</v>
      </c>
      <c r="T42" s="56">
        <f>AVERAGEIFS(Tableau4[[#All],[Gap]],Tableau4[[#All],[Cap%]],A42,Tableau4[[#All],[Fd]],B42,Tableau4[[#All],[Part fixe cible]],C42,Tableau4[[#All],[Scénario]],D42)</f>
        <v>3.6456139999999997E-3</v>
      </c>
      <c r="U42" s="56">
        <f>AVERAGEIFS(Tableau4[[#All],[Synergie ]],Tableau4[[#All],[Cap%]],A42,Tableau4[[#All],[Fd]],B42,Tableau4[[#All],[Part fixe cible]],C42,Tableau4[[#All],[Scénario]],3)</f>
        <v>0.28554019486516447</v>
      </c>
    </row>
    <row r="43" spans="1:21" x14ac:dyDescent="0.35">
      <c r="A43" s="47">
        <v>40</v>
      </c>
      <c r="B43" s="47">
        <v>1000</v>
      </c>
      <c r="C43" s="48">
        <v>0.4</v>
      </c>
      <c r="D43" s="47">
        <v>3</v>
      </c>
      <c r="E43">
        <f>AVERAGEIFS(Tableau4[[#All],[Cope]],Tableau4[[#All],[Cap%]],A43,Tableau4[[#All],[Fd]],B43,Tableau4[[#All],[Part fixe cible]],C43,Tableau4[[#All],[Scénario]],D43)</f>
        <v>404.11131927999998</v>
      </c>
      <c r="F43">
        <f>AVERAGEIFS(Tableau4[[#All],[Coût total]],Tableau4[[#All],[Cap%]],A43,Tableau4[[#All],[Fd]],B43,Tableau4[[#All],[Part fixe cible]],C43,Tableau4[[#All],[Scénario]],D43)</f>
        <v>38103.701384</v>
      </c>
      <c r="G43">
        <f>AVERAGEIFS(Tableau4[[#All],[Coût d’ouverture total]],Tableau4[[#All],[Cap%]],A43,Tableau4[[#All],[Fd]],B43,Tableau4[[#All],[Part fixe cible]],C43,Tableau4[[#All],[Scénario]],D43)</f>
        <v>9827.6036441999986</v>
      </c>
      <c r="H43">
        <f>AVERAGEIFS(Tableau4[[#All],[Coût fixe d’ouverture]],Tableau4[[#All],[Cap%]],A43,Tableau4[[#All],[Fd]],B43,Tableau4[[#All],[Part fixe cible]],C43,Tableau4[[#All],[Scénario]],D43)</f>
        <v>3800</v>
      </c>
      <c r="I43">
        <f>AVERAGEIFS(Tableau4[[#All],[Coût variable d’ouverture]],Tableau4[[#All],[Cap%]],A43,Tableau4[[#All],[Fd]],B43,Tableau4[[#All],[Part fixe cible]],C43,Tableau4[[#All],[Scénario]],D43)</f>
        <v>6027.6036440000007</v>
      </c>
      <c r="J43" s="3">
        <f>AVERAGEIFS(Tableau4[[#All],[Part fixe observée]],Tableau4[[#All],[Cap%]],A43,Tableau4[[#All],[Fd]],B43,Tableau4[[#All],[Part fixe cible]],C43,Tableau4[[#All],[Scénario]],D43)</f>
        <v>0.38654803399999998</v>
      </c>
      <c r="K43">
        <f>AVERAGEIFS(Tableau4[[#All],[Expédition observé]],Tableau4[[#All],[Cap%]],A43,Tableau4[[#All],[Fd]],B43,Tableau4[[#All],[Part fixe cible]],C43,Tableau4[[#All],[Scénario]],D43)</f>
        <v>14.94413213</v>
      </c>
      <c r="L43">
        <f>AVERAGEIFS(Tableau4[[#All],[Coût de transport]],Tableau4[[#All],[Cap%]],A43,Tableau4[[#All],[Fd]],B43,Tableau4[[#All],[Part fixe cible]],C43,Tableau4[[#All],[Scénario]],D43)</f>
        <v>13039.516852000001</v>
      </c>
      <c r="M43">
        <f>AVERAGEIFS(Tableau4[[#All],[Coût de stockage retailers]],Tableau4[[#All],[Cap%]],A43,Tableau4[[#All],[Fd]],B43,Tableau4[[#All],[Part fixe cible]],C43,Tableau4[[#All],[Scénario]],D43)</f>
        <v>9721.5333796000014</v>
      </c>
      <c r="N43">
        <f>AVERAGEIFS(Tableau4[[#All],[Coût de stockage DC]],Tableau4[[#All],[Cap%]],A43,Tableau4[[#All],[Fd]],B43,Tableau4[[#All],[Part fixe cible]],C43,Tableau4[[#All],[Scénario]],D43)</f>
        <v>4048.4073063999995</v>
      </c>
      <c r="O43">
        <f>AVERAGEIFS(Tableau4[[#All],[Coût de stock de sécurité retailers]],Tableau4[[#All],[Cap%]],A43,Tableau4[[#All],[Fd]],B43,Tableau4[[#All],[Part fixe cible]],C43,Tableau4[[#All],[Scénario]],D43)</f>
        <v>580.9289129</v>
      </c>
      <c r="P43">
        <f>AVERAGEIFS(Tableau4[[#All],[Coût de stock de sécurité DC]],Tableau4[[#All],[Cap%]],A43,Tableau4[[#All],[Fd]],B43,Tableau4[[#All],[Part fixe cible]],C43,Tableau4[[#All],[Scénario]],D43)</f>
        <v>885.71128456000008</v>
      </c>
      <c r="Q43">
        <f>AVERAGEIFS(Tableau4[[#All],[Nombre de DC ouverts]],Tableau4[[#All],[Cap%]],A43,Tableau4[[#All],[Fd]],B43,Tableau4[[#All],[Part fixe cible]],C43,Tableau4[[#All],[Scénario]],D43)</f>
        <v>3.8</v>
      </c>
      <c r="R43" s="3">
        <f>AVERAGEIFS(Tableau4[[#All],[Taux de chargement moyen]],Tableau4[[#All],[Cap%]],A43,Tableau4[[#All],[Fd]],B43,Tableau4[[#All],[Part fixe cible]],C43,Tableau4[[#All],[Scénario]],D43)</f>
        <v>0.88739223440000004</v>
      </c>
      <c r="S43">
        <f>AVERAGEIFS(Tableau4[[#All],[Temps de résolution (s)]],Tableau4[[#All],[Cap%]],A43,Tableau4[[#All],[Fd]],B43,Tableau4[[#All],[Part fixe cible]],C43,Tableau4[[#All],[Scénario]],D43)</f>
        <v>191</v>
      </c>
      <c r="T43" s="3">
        <f>AVERAGEIFS(Tableau4[[#All],[Gap]],Tableau4[[#All],[Cap%]],A43,Tableau4[[#All],[Fd]],B43,Tableau4[[#All],[Part fixe cible]],C43,Tableau4[[#All],[Scénario]],D43)</f>
        <v>7.3070477999999991E-3</v>
      </c>
      <c r="U43" s="3">
        <f>AVERAGEIFS(Tableau4[[#All],[Synergie ]],Tableau4[[#All],[Cap%]],A43,Tableau4[[#All],[Fd]],B43,Tableau4[[#All],[Part fixe cible]],C43,Tableau4[[#All],[Scénario]],3)</f>
        <v>0.28229991083830264</v>
      </c>
    </row>
    <row r="44" spans="1:21" hidden="1" x14ac:dyDescent="0.35">
      <c r="A44" s="51">
        <v>100</v>
      </c>
      <c r="B44" s="51">
        <v>2000</v>
      </c>
      <c r="C44" s="52">
        <v>0.4</v>
      </c>
      <c r="D44" s="51">
        <v>3</v>
      </c>
      <c r="E44">
        <f>AVERAGEIFS(Tableau4[[#All],[Cope]],Tableau4[[#All],[Cap%]],A44,Tableau4[[#All],[Fd]],B44,Tableau4[[#All],[Part fixe cible]],C44,Tableau4[[#All],[Scénario]],D44)</f>
        <v>584.45676572000013</v>
      </c>
      <c r="F44">
        <f>AVERAGEIFS(Tableau4[[#All],[Coût total]],Tableau4[[#All],[Cap%]],A44,Tableau4[[#All],[Fd]],B44,Tableau4[[#All],[Part fixe cible]],C44,Tableau4[[#All],[Scénario]],D44)</f>
        <v>41052.411459999996</v>
      </c>
      <c r="G44">
        <f>AVERAGEIFS(Tableau4[[#All],[Coût d’ouverture total]],Tableau4[[#All],[Cap%]],A44,Tableau4[[#All],[Fd]],B44,Tableau4[[#All],[Part fixe cible]],C44,Tableau4[[#All],[Scénario]],D44)</f>
        <v>10069.9379642</v>
      </c>
      <c r="H44">
        <f>AVERAGEIFS(Tableau4[[#All],[Coût fixe d’ouverture]],Tableau4[[#All],[Cap%]],A44,Tableau4[[#All],[Fd]],B44,Tableau4[[#All],[Part fixe cible]],C44,Tableau4[[#All],[Scénario]],D44)</f>
        <v>4000</v>
      </c>
      <c r="I44">
        <f>AVERAGEIFS(Tableau4[[#All],[Coût variable d’ouverture]],Tableau4[[#All],[Cap%]],A44,Tableau4[[#All],[Fd]],B44,Tableau4[[#All],[Part fixe cible]],C44,Tableau4[[#All],[Scénario]],D44)</f>
        <v>6069.9379638</v>
      </c>
      <c r="J44" s="3">
        <f>AVERAGEIFS(Tableau4[[#All],[Part fixe observée]],Tableau4[[#All],[Cap%]],A44,Tableau4[[#All],[Fd]],B44,Tableau4[[#All],[Part fixe cible]],C44,Tableau4[[#All],[Scénario]],D44)</f>
        <v>0.39738860660000003</v>
      </c>
      <c r="K44">
        <f>AVERAGEIFS(Tableau4[[#All],[Expédition observé]],Tableau4[[#All],[Cap%]],A44,Tableau4[[#All],[Fd]],B44,Tableau4[[#All],[Part fixe cible]],C44,Tableau4[[#All],[Scénario]],D44)</f>
        <v>10.389236542000001</v>
      </c>
      <c r="L44">
        <f>AVERAGEIFS(Tableau4[[#All],[Coût de transport]],Tableau4[[#All],[Cap%]],A44,Tableau4[[#All],[Fd]],B44,Tableau4[[#All],[Part fixe cible]],C44,Tableau4[[#All],[Scénario]],D44)</f>
        <v>13400.106588000001</v>
      </c>
      <c r="M44">
        <f>AVERAGEIFS(Tableau4[[#All],[Coût de stockage retailers]],Tableau4[[#All],[Cap%]],A44,Tableau4[[#All],[Fd]],B44,Tableau4[[#All],[Part fixe cible]],C44,Tableau4[[#All],[Scénario]],D44)</f>
        <v>13400.106588000001</v>
      </c>
      <c r="N44">
        <f>AVERAGEIFS(Tableau4[[#All],[Coût de stockage DC]],Tableau4[[#All],[Cap%]],A44,Tableau4[[#All],[Fd]],B44,Tableau4[[#All],[Part fixe cible]],C44,Tableau4[[#All],[Scénario]],D44)</f>
        <v>2952.7515101999998</v>
      </c>
      <c r="O44">
        <f>AVERAGEIFS(Tableau4[[#All],[Coût de stock de sécurité retailers]],Tableau4[[#All],[Cap%]],A44,Tableau4[[#All],[Fd]],B44,Tableau4[[#All],[Part fixe cible]],C44,Tableau4[[#All],[Scénario]],D44)</f>
        <v>580.9289129</v>
      </c>
      <c r="P44">
        <f>AVERAGEIFS(Tableau4[[#All],[Coût de stock de sécurité DC]],Tableau4[[#All],[Cap%]],A44,Tableau4[[#All],[Fd]],B44,Tableau4[[#All],[Part fixe cible]],C44,Tableau4[[#All],[Scénario]],D44)</f>
        <v>648.57989688000009</v>
      </c>
      <c r="Q44">
        <f>AVERAGEIFS(Tableau4[[#All],[Nombre de DC ouverts]],Tableau4[[#All],[Cap%]],A44,Tableau4[[#All],[Fd]],B44,Tableau4[[#All],[Part fixe cible]],C44,Tableau4[[#All],[Scénario]],D44)</f>
        <v>2</v>
      </c>
      <c r="R44" s="3">
        <f>AVERAGEIFS(Tableau4[[#All],[Taux de chargement moyen]],Tableau4[[#All],[Cap%]],A44,Tableau4[[#All],[Fd]],B44,Tableau4[[#All],[Part fixe cible]],C44,Tableau4[[#All],[Scénario]],D44)</f>
        <v>0.51345109379999998</v>
      </c>
      <c r="S44">
        <f>AVERAGEIFS(Tableau4[[#All],[Temps de résolution (s)]],Tableau4[[#All],[Cap%]],A44,Tableau4[[#All],[Fd]],B44,Tableau4[[#All],[Part fixe cible]],C44,Tableau4[[#All],[Scénario]],D44)</f>
        <v>172</v>
      </c>
      <c r="T44" s="3">
        <f>AVERAGEIFS(Tableau4[[#All],[Gap]],Tableau4[[#All],[Cap%]],A44,Tableau4[[#All],[Fd]],B44,Tableau4[[#All],[Part fixe cible]],C44,Tableau4[[#All],[Scénario]],D44)</f>
        <v>4.3557715999999998E-3</v>
      </c>
      <c r="U44" s="3">
        <f>AVERAGEIFS(Tableau4[[#All],[Synergie ]],Tableau4[[#All],[Cap%]],A44,Tableau4[[#All],[Fd]],B44,Tableau4[[#All],[Part fixe cible]],C44,Tableau4[[#All],[Scénario]],3)</f>
        <v>0.30681667011222075</v>
      </c>
    </row>
    <row r="45" spans="1:21" hidden="1" x14ac:dyDescent="0.35">
      <c r="A45" s="47">
        <v>70</v>
      </c>
      <c r="B45" s="47">
        <v>2000</v>
      </c>
      <c r="C45" s="48">
        <v>0.4</v>
      </c>
      <c r="D45" s="47">
        <v>3</v>
      </c>
      <c r="E45">
        <f>AVERAGEIFS(Tableau4[[#All],[Cope]],Tableau4[[#All],[Cap%]],A45,Tableau4[[#All],[Fd]],B45,Tableau4[[#All],[Part fixe cible]],C45,Tableau4[[#All],[Scénario]],D45)</f>
        <v>601.31062150000002</v>
      </c>
      <c r="F45">
        <f>AVERAGEIFS(Tableau4[[#All],[Coût total]],Tableau4[[#All],[Cap%]],A45,Tableau4[[#All],[Fd]],B45,Tableau4[[#All],[Part fixe cible]],C45,Tableau4[[#All],[Scénario]],D45)</f>
        <v>41826.057390000002</v>
      </c>
      <c r="G45">
        <f>AVERAGEIFS(Tableau4[[#All],[Coût d’ouverture total]],Tableau4[[#All],[Cap%]],A45,Tableau4[[#All],[Fd]],B45,Tableau4[[#All],[Part fixe cible]],C45,Tableau4[[#All],[Scénario]],D45)</f>
        <v>10490.359516</v>
      </c>
      <c r="H45">
        <f>AVERAGEIFS(Tableau4[[#All],[Coût fixe d’ouverture]],Tableau4[[#All],[Cap%]],A45,Tableau4[[#All],[Fd]],B45,Tableau4[[#All],[Part fixe cible]],C45,Tableau4[[#All],[Scénario]],D45)</f>
        <v>4000</v>
      </c>
      <c r="I45">
        <f>AVERAGEIFS(Tableau4[[#All],[Coût variable d’ouverture]],Tableau4[[#All],[Cap%]],A45,Tableau4[[#All],[Fd]],B45,Tableau4[[#All],[Part fixe cible]],C45,Tableau4[[#All],[Scénario]],D45)</f>
        <v>6490.3595180000002</v>
      </c>
      <c r="J45" s="3">
        <f>AVERAGEIFS(Tableau4[[#All],[Part fixe observée]],Tableau4[[#All],[Cap%]],A45,Tableau4[[#All],[Fd]],B45,Tableau4[[#All],[Part fixe cible]],C45,Tableau4[[#All],[Scénario]],D45)</f>
        <v>0.38145793899999997</v>
      </c>
      <c r="K45">
        <f>AVERAGEIFS(Tableau4[[#All],[Expédition observé]],Tableau4[[#All],[Cap%]],A45,Tableau4[[#All],[Fd]],B45,Tableau4[[#All],[Part fixe cible]],C45,Tableau4[[#All],[Scénario]],D45)</f>
        <v>10.793654073999999</v>
      </c>
      <c r="L45">
        <f>AVERAGEIFS(Tableau4[[#All],[Coût de transport]],Tableau4[[#All],[Cap%]],A45,Tableau4[[#All],[Fd]],B45,Tableau4[[#All],[Part fixe cible]],C45,Tableau4[[#All],[Scénario]],D45)</f>
        <v>14594.612239999999</v>
      </c>
      <c r="M45">
        <f>AVERAGEIFS(Tableau4[[#All],[Coût de stockage retailers]],Tableau4[[#All],[Cap%]],A45,Tableau4[[#All],[Fd]],B45,Tableau4[[#All],[Part fixe cible]],C45,Tableau4[[#All],[Scénario]],D45)</f>
        <v>12550.108619999999</v>
      </c>
      <c r="N45">
        <f>AVERAGEIFS(Tableau4[[#All],[Coût de stockage DC]],Tableau4[[#All],[Cap%]],A45,Tableau4[[#All],[Fd]],B45,Tableau4[[#All],[Part fixe cible]],C45,Tableau4[[#All],[Scénario]],D45)</f>
        <v>2959.7550123999999</v>
      </c>
      <c r="O45">
        <f>AVERAGEIFS(Tableau4[[#All],[Coût de stock de sécurité retailers]],Tableau4[[#All],[Cap%]],A45,Tableau4[[#All],[Fd]],B45,Tableau4[[#All],[Part fixe cible]],C45,Tableau4[[#All],[Scénario]],D45)</f>
        <v>580.9289129</v>
      </c>
      <c r="P45">
        <f>AVERAGEIFS(Tableau4[[#All],[Coût de stock de sécurité DC]],Tableau4[[#All],[Cap%]],A45,Tableau4[[#All],[Fd]],B45,Tableau4[[#All],[Part fixe cible]],C45,Tableau4[[#All],[Scénario]],D45)</f>
        <v>650.29309056</v>
      </c>
      <c r="Q45">
        <f>AVERAGEIFS(Tableau4[[#All],[Nombre de DC ouverts]],Tableau4[[#All],[Cap%]],A45,Tableau4[[#All],[Fd]],B45,Tableau4[[#All],[Part fixe cible]],C45,Tableau4[[#All],[Scénario]],D45)</f>
        <v>2</v>
      </c>
      <c r="R45" s="3">
        <f>AVERAGEIFS(Tableau4[[#All],[Taux de chargement moyen]],Tableau4[[#All],[Cap%]],A45,Tableau4[[#All],[Fd]],B45,Tableau4[[#All],[Part fixe cible]],C45,Tableau4[[#All],[Scénario]],D45)</f>
        <v>0.85667396419999997</v>
      </c>
      <c r="S45">
        <f>AVERAGEIFS(Tableau4[[#All],[Temps de résolution (s)]],Tableau4[[#All],[Cap%]],A45,Tableau4[[#All],[Fd]],B45,Tableau4[[#All],[Part fixe cible]],C45,Tableau4[[#All],[Scénario]],D45)</f>
        <v>117.8</v>
      </c>
      <c r="T45" s="3">
        <f>AVERAGEIFS(Tableau4[[#All],[Gap]],Tableau4[[#All],[Cap%]],A45,Tableau4[[#All],[Fd]],B45,Tableau4[[#All],[Part fixe cible]],C45,Tableau4[[#All],[Scénario]],D45)</f>
        <v>4.4754537999999993E-3</v>
      </c>
      <c r="U45" s="3">
        <f>AVERAGEIFS(Tableau4[[#All],[Synergie ]],Tableau4[[#All],[Cap%]],A45,Tableau4[[#All],[Fd]],B45,Tableau4[[#All],[Part fixe cible]],C45,Tableau4[[#All],[Scénario]],3)</f>
        <v>0.29882434529912016</v>
      </c>
    </row>
    <row r="46" spans="1:21" hidden="1" x14ac:dyDescent="0.35">
      <c r="A46" s="51">
        <v>10</v>
      </c>
      <c r="B46" s="51">
        <v>500</v>
      </c>
      <c r="C46" s="52">
        <v>0.4</v>
      </c>
      <c r="D46" s="51">
        <v>3</v>
      </c>
      <c r="E46">
        <f>AVERAGEIFS(Tableau4[[#All],[Cope]],Tableau4[[#All],[Cap%]],A46,Tableau4[[#All],[Fd]],B46,Tableau4[[#All],[Part fixe cible]],C46,Tableau4[[#All],[Scénario]],D46)</f>
        <v>246.57680330000002</v>
      </c>
      <c r="F46">
        <f>AVERAGEIFS(Tableau4[[#All],[Coût total]],Tableau4[[#All],[Cap%]],A46,Tableau4[[#All],[Fd]],B46,Tableau4[[#All],[Part fixe cible]],C46,Tableau4[[#All],[Scénario]],D46)</f>
        <v>36231.197994000002</v>
      </c>
      <c r="G46">
        <f>AVERAGEIFS(Tableau4[[#All],[Coût d’ouverture total]],Tableau4[[#All],[Cap%]],A46,Tableau4[[#All],[Fd]],B46,Tableau4[[#All],[Part fixe cible]],C46,Tableau4[[#All],[Scénario]],D46)</f>
        <v>10764.565734</v>
      </c>
      <c r="H46">
        <f>AVERAGEIFS(Tableau4[[#All],[Coût fixe d’ouverture]],Tableau4[[#All],[Cap%]],A46,Tableau4[[#All],[Fd]],B46,Tableau4[[#All],[Part fixe cible]],C46,Tableau4[[#All],[Scénario]],D46)</f>
        <v>3400</v>
      </c>
      <c r="I46">
        <f>AVERAGEIFS(Tableau4[[#All],[Coût variable d’ouverture]],Tableau4[[#All],[Cap%]],A46,Tableau4[[#All],[Fd]],B46,Tableau4[[#All],[Part fixe cible]],C46,Tableau4[[#All],[Scénario]],D46)</f>
        <v>7364.5657357999999</v>
      </c>
      <c r="J46" s="3">
        <f>AVERAGEIFS(Tableau4[[#All],[Part fixe observée]],Tableau4[[#All],[Cap%]],A46,Tableau4[[#All],[Fd]],B46,Tableau4[[#All],[Part fixe cible]],C46,Tableau4[[#All],[Scénario]],D46)</f>
        <v>0.31612623820000002</v>
      </c>
      <c r="K46">
        <f>AVERAGEIFS(Tableau4[[#All],[Expédition observé]],Tableau4[[#All],[Cap%]],A46,Tableau4[[#All],[Fd]],B46,Tableau4[[#All],[Part fixe cible]],C46,Tableau4[[#All],[Scénario]],D46)</f>
        <v>29.855829558</v>
      </c>
      <c r="L46">
        <f>AVERAGEIFS(Tableau4[[#All],[Coût de transport]],Tableau4[[#All],[Cap%]],A46,Tableau4[[#All],[Fd]],B46,Tableau4[[#All],[Part fixe cible]],C46,Tableau4[[#All],[Scénario]],D46)</f>
        <v>12341.448034000001</v>
      </c>
      <c r="M46">
        <f>AVERAGEIFS(Tableau4[[#All],[Coût de stockage retailers]],Tableau4[[#All],[Cap%]],A46,Tableau4[[#All],[Fd]],B46,Tableau4[[#All],[Part fixe cible]],C46,Tableau4[[#All],[Scénario]],D46)</f>
        <v>5966.462940200001</v>
      </c>
      <c r="N46">
        <f>AVERAGEIFS(Tableau4[[#All],[Coût de stockage DC]],Tableau4[[#All],[Cap%]],A46,Tableau4[[#All],[Fd]],B46,Tableau4[[#All],[Part fixe cible]],C46,Tableau4[[#All],[Scénario]],D46)</f>
        <v>5396.0690047999997</v>
      </c>
      <c r="O46">
        <f>AVERAGEIFS(Tableau4[[#All],[Coût de stock de sécurité retailers]],Tableau4[[#All],[Cap%]],A46,Tableau4[[#All],[Fd]],B46,Tableau4[[#All],[Part fixe cible]],C46,Tableau4[[#All],[Scénario]],D46)</f>
        <v>580.9289129</v>
      </c>
      <c r="P46">
        <f>AVERAGEIFS(Tableau4[[#All],[Coût de stock de sécurité DC]],Tableau4[[#All],[Cap%]],A46,Tableau4[[#All],[Fd]],B46,Tableau4[[#All],[Part fixe cible]],C46,Tableau4[[#All],[Scénario]],D46)</f>
        <v>1181.72336662</v>
      </c>
      <c r="Q46">
        <f>AVERAGEIFS(Tableau4[[#All],[Nombre de DC ouverts]],Tableau4[[#All],[Cap%]],A46,Tableau4[[#All],[Fd]],B46,Tableau4[[#All],[Part fixe cible]],C46,Tableau4[[#All],[Scénario]],D46)</f>
        <v>6.8</v>
      </c>
      <c r="R46" s="3">
        <f>AVERAGEIFS(Tableau4[[#All],[Taux de chargement moyen]],Tableau4[[#All],[Cap%]],A46,Tableau4[[#All],[Fd]],B46,Tableau4[[#All],[Part fixe cible]],C46,Tableau4[[#All],[Scénario]],D46)</f>
        <v>0.87962962600000005</v>
      </c>
      <c r="S46">
        <f>AVERAGEIFS(Tableau4[[#All],[Temps de résolution (s)]],Tableau4[[#All],[Cap%]],A46,Tableau4[[#All],[Fd]],B46,Tableau4[[#All],[Part fixe cible]],C46,Tableau4[[#All],[Scénario]],D46)</f>
        <v>52.6</v>
      </c>
      <c r="T46" s="3">
        <f>AVERAGEIFS(Tableau4[[#All],[Gap]],Tableau4[[#All],[Cap%]],A46,Tableau4[[#All],[Fd]],B46,Tableau4[[#All],[Part fixe cible]],C46,Tableau4[[#All],[Scénario]],D46)</f>
        <v>5.9624051999999997E-3</v>
      </c>
      <c r="U46" s="3">
        <f>AVERAGEIFS(Tableau4[[#All],[Synergie ]],Tableau4[[#All],[Cap%]],A46,Tableau4[[#All],[Fd]],B46,Tableau4[[#All],[Part fixe cible]],C46,Tableau4[[#All],[Scénario]],3)</f>
        <v>0.24392568667892345</v>
      </c>
    </row>
    <row r="47" spans="1:21" hidden="1" x14ac:dyDescent="0.35">
      <c r="A47" s="47">
        <v>10</v>
      </c>
      <c r="B47" s="47">
        <v>1000</v>
      </c>
      <c r="C47" s="48">
        <v>0.6</v>
      </c>
      <c r="D47" s="47">
        <v>3</v>
      </c>
      <c r="E47">
        <f>AVERAGEIFS(Tableau4[[#All],[Cope]],Tableau4[[#All],[Cap%]],A47,Tableau4[[#All],[Fd]],B47,Tableau4[[#All],[Part fixe cible]],C47,Tableau4[[#All],[Scénario]],D47)</f>
        <v>177.10480962000003</v>
      </c>
      <c r="F47">
        <f>AVERAGEIFS(Tableau4[[#All],[Coût total]],Tableau4[[#All],[Cap%]],A47,Tableau4[[#All],[Fd]],B47,Tableau4[[#All],[Part fixe cible]],C47,Tableau4[[#All],[Scénario]],D47)</f>
        <v>37228.338276000002</v>
      </c>
      <c r="G47">
        <f>AVERAGEIFS(Tableau4[[#All],[Coût d’ouverture total]],Tableau4[[#All],[Cap%]],A47,Tableau4[[#All],[Fd]],B47,Tableau4[[#All],[Part fixe cible]],C47,Tableau4[[#All],[Scénario]],D47)</f>
        <v>10804.298105</v>
      </c>
      <c r="H47">
        <f>AVERAGEIFS(Tableau4[[#All],[Coût fixe d’ouverture]],Tableau4[[#All],[Cap%]],A47,Tableau4[[#All],[Fd]],B47,Tableau4[[#All],[Part fixe cible]],C47,Tableau4[[#All],[Scénario]],D47)</f>
        <v>5600</v>
      </c>
      <c r="I47">
        <f>AVERAGEIFS(Tableau4[[#All],[Coût variable d’ouverture]],Tableau4[[#All],[Cap%]],A47,Tableau4[[#All],[Fd]],B47,Tableau4[[#All],[Part fixe cible]],C47,Tableau4[[#All],[Scénario]],D47)</f>
        <v>5204.2981058000005</v>
      </c>
      <c r="J47" s="3">
        <f>AVERAGEIFS(Tableau4[[#All],[Part fixe observée]],Tableau4[[#All],[Cap%]],A47,Tableau4[[#All],[Fd]],B47,Tableau4[[#All],[Part fixe cible]],C47,Tableau4[[#All],[Scénario]],D47)</f>
        <v>0.51916696979999988</v>
      </c>
      <c r="K47">
        <f>AVERAGEIFS(Tableau4[[#All],[Expédition observé]],Tableau4[[#All],[Cap%]],A47,Tableau4[[#All],[Fd]],B47,Tableau4[[#All],[Part fixe cible]],C47,Tableau4[[#All],[Scénario]],D47)</f>
        <v>29.345141819999998</v>
      </c>
      <c r="L47">
        <f>AVERAGEIFS(Tableau4[[#All],[Coût de transport]],Tableau4[[#All],[Cap%]],A47,Tableau4[[#All],[Fd]],B47,Tableau4[[#All],[Part fixe cible]],C47,Tableau4[[#All],[Scénario]],D47)</f>
        <v>13786.298753999999</v>
      </c>
      <c r="M47">
        <f>AVERAGEIFS(Tableau4[[#All],[Coût de stockage retailers]],Tableau4[[#All],[Cap%]],A47,Tableau4[[#All],[Fd]],B47,Tableau4[[#All],[Part fixe cible]],C47,Tableau4[[#All],[Scénario]],D47)</f>
        <v>6065.2997890000006</v>
      </c>
      <c r="N47">
        <f>AVERAGEIFS(Tableau4[[#All],[Coût de stockage DC]],Tableau4[[#All],[Cap%]],A47,Tableau4[[#All],[Fd]],B47,Tableau4[[#All],[Part fixe cible]],C47,Tableau4[[#All],[Scénario]],D47)</f>
        <v>4915.6318071999995</v>
      </c>
      <c r="O47">
        <f>AVERAGEIFS(Tableau4[[#All],[Coût de stock de sécurité retailers]],Tableau4[[#All],[Cap%]],A47,Tableau4[[#All],[Fd]],B47,Tableau4[[#All],[Part fixe cible]],C47,Tableau4[[#All],[Scénario]],D47)</f>
        <v>580.9289129</v>
      </c>
      <c r="P47">
        <f>AVERAGEIFS(Tableau4[[#All],[Coût de stock de sécurité DC]],Tableau4[[#All],[Cap%]],A47,Tableau4[[#All],[Fd]],B47,Tableau4[[#All],[Part fixe cible]],C47,Tableau4[[#All],[Scénario]],D47)</f>
        <v>1075.8809057799999</v>
      </c>
      <c r="Q47">
        <f>AVERAGEIFS(Tableau4[[#All],[Nombre de DC ouverts]],Tableau4[[#All],[Cap%]],A47,Tableau4[[#All],[Fd]],B47,Tableau4[[#All],[Part fixe cible]],C47,Tableau4[[#All],[Scénario]],D47)</f>
        <v>5.6</v>
      </c>
      <c r="R47" s="3">
        <f>AVERAGEIFS(Tableau4[[#All],[Taux de chargement moyen]],Tableau4[[#All],[Cap%]],A47,Tableau4[[#All],[Fd]],B47,Tableau4[[#All],[Part fixe cible]],C47,Tableau4[[#All],[Scénario]],D47)</f>
        <v>0.89427593900000013</v>
      </c>
      <c r="S47">
        <f>AVERAGEIFS(Tableau4[[#All],[Temps de résolution (s)]],Tableau4[[#All],[Cap%]],A47,Tableau4[[#All],[Fd]],B47,Tableau4[[#All],[Part fixe cible]],C47,Tableau4[[#All],[Scénario]],D47)</f>
        <v>28.2</v>
      </c>
      <c r="T47" s="3">
        <f>AVERAGEIFS(Tableau4[[#All],[Gap]],Tableau4[[#All],[Cap%]],A47,Tableau4[[#All],[Fd]],B47,Tableau4[[#All],[Part fixe cible]],C47,Tableau4[[#All],[Scénario]],D47)</f>
        <v>8.2313318E-3</v>
      </c>
      <c r="U47" s="3">
        <f>AVERAGEIFS(Tableau4[[#All],[Synergie ]],Tableau4[[#All],[Cap%]],A47,Tableau4[[#All],[Fd]],B47,Tableau4[[#All],[Part fixe cible]],C47,Tableau4[[#All],[Scénario]],3)</f>
        <v>0.25882710626839361</v>
      </c>
    </row>
    <row r="48" spans="1:21" hidden="1" x14ac:dyDescent="0.35">
      <c r="A48" s="51">
        <v>10</v>
      </c>
      <c r="B48" s="51">
        <v>2000</v>
      </c>
      <c r="C48" s="52">
        <v>0.8</v>
      </c>
      <c r="D48" s="51">
        <v>3</v>
      </c>
      <c r="E48">
        <f>AVERAGEIFS(Tableau4[[#All],[Cope]],Tableau4[[#All],[Cap%]],A48,Tableau4[[#All],[Fd]],B48,Tableau4[[#All],[Part fixe cible]],C48,Tableau4[[#All],[Scénario]],D48)</f>
        <v>110.45368404000001</v>
      </c>
      <c r="F48">
        <f>AVERAGEIFS(Tableau4[[#All],[Coût total]],Tableau4[[#All],[Cap%]],A48,Tableau4[[#All],[Fd]],B48,Tableau4[[#All],[Part fixe cible]],C48,Tableau4[[#All],[Scénario]],D48)</f>
        <v>40215.162654</v>
      </c>
      <c r="G48">
        <f>AVERAGEIFS(Tableau4[[#All],[Coût d’ouverture total]],Tableau4[[#All],[Cap%]],A48,Tableau4[[#All],[Fd]],B48,Tableau4[[#All],[Part fixe cible]],C48,Tableau4[[#All],[Scénario]],D48)</f>
        <v>10916.339288200001</v>
      </c>
      <c r="H48">
        <f>AVERAGEIFS(Tableau4[[#All],[Coût fixe d’ouverture]],Tableau4[[#All],[Cap%]],A48,Tableau4[[#All],[Fd]],B48,Tableau4[[#All],[Part fixe cible]],C48,Tableau4[[#All],[Scénario]],D48)</f>
        <v>8000</v>
      </c>
      <c r="I48">
        <f>AVERAGEIFS(Tableau4[[#All],[Coût variable d’ouverture]],Tableau4[[#All],[Cap%]],A48,Tableau4[[#All],[Fd]],B48,Tableau4[[#All],[Part fixe cible]],C48,Tableau4[[#All],[Scénario]],D48)</f>
        <v>2916.3392865999999</v>
      </c>
      <c r="J48" s="3">
        <f>AVERAGEIFS(Tableau4[[#All],[Part fixe observée]],Tableau4[[#All],[Cap%]],A48,Tableau4[[#All],[Fd]],B48,Tableau4[[#All],[Part fixe cible]],C48,Tableau4[[#All],[Scénario]],D48)</f>
        <v>0.73029432999999999</v>
      </c>
      <c r="K48">
        <f>AVERAGEIFS(Tableau4[[#All],[Expédition observé]],Tableau4[[#All],[Cap%]],A48,Tableau4[[#All],[Fd]],B48,Tableau4[[#All],[Part fixe cible]],C48,Tableau4[[#All],[Scénario]],D48)</f>
        <v>26.408264159999998</v>
      </c>
      <c r="L48">
        <f>AVERAGEIFS(Tableau4[[#All],[Coût de transport]],Tableau4[[#All],[Cap%]],A48,Tableau4[[#All],[Fd]],B48,Tableau4[[#All],[Part fixe cible]],C48,Tableau4[[#All],[Scénario]],D48)</f>
        <v>17391.038661999999</v>
      </c>
      <c r="M48">
        <f>AVERAGEIFS(Tableau4[[#All],[Coût de stockage retailers]],Tableau4[[#All],[Cap%]],A48,Tableau4[[#All],[Fd]],B48,Tableau4[[#All],[Part fixe cible]],C48,Tableau4[[#All],[Scénario]],D48)</f>
        <v>6265.3103004000004</v>
      </c>
      <c r="N48">
        <f>AVERAGEIFS(Tableau4[[#All],[Coût de stockage DC]],Tableau4[[#All],[Cap%]],A48,Tableau4[[#All],[Fd]],B48,Tableau4[[#All],[Part fixe cible]],C48,Tableau4[[#All],[Scénario]],D48)</f>
        <v>4151.3235734</v>
      </c>
      <c r="O48">
        <f>AVERAGEIFS(Tableau4[[#All],[Coût de stock de sécurité retailers]],Tableau4[[#All],[Cap%]],A48,Tableau4[[#All],[Fd]],B48,Tableau4[[#All],[Part fixe cible]],C48,Tableau4[[#All],[Scénario]],D48)</f>
        <v>580.9289129</v>
      </c>
      <c r="P48">
        <f>AVERAGEIFS(Tableau4[[#All],[Coût de stock de sécurité DC]],Tableau4[[#All],[Cap%]],A48,Tableau4[[#All],[Fd]],B48,Tableau4[[#All],[Part fixe cible]],C48,Tableau4[[#All],[Scénario]],D48)</f>
        <v>910.22191755999995</v>
      </c>
      <c r="Q48">
        <f>AVERAGEIFS(Tableau4[[#All],[Nombre de DC ouverts]],Tableau4[[#All],[Cap%]],A48,Tableau4[[#All],[Fd]],B48,Tableau4[[#All],[Part fixe cible]],C48,Tableau4[[#All],[Scénario]],D48)</f>
        <v>4</v>
      </c>
      <c r="R48" s="3">
        <f>AVERAGEIFS(Tableau4[[#All],[Taux de chargement moyen]],Tableau4[[#All],[Cap%]],A48,Tableau4[[#All],[Fd]],B48,Tableau4[[#All],[Part fixe cible]],C48,Tableau4[[#All],[Scénario]],D48)</f>
        <v>0.92361988520000016</v>
      </c>
      <c r="S48">
        <f>AVERAGEIFS(Tableau4[[#All],[Temps de résolution (s)]],Tableau4[[#All],[Cap%]],A48,Tableau4[[#All],[Fd]],B48,Tableau4[[#All],[Part fixe cible]],C48,Tableau4[[#All],[Scénario]],D48)</f>
        <v>21.2</v>
      </c>
      <c r="T48" s="3">
        <f>AVERAGEIFS(Tableau4[[#All],[Gap]],Tableau4[[#All],[Cap%]],A48,Tableau4[[#All],[Fd]],B48,Tableau4[[#All],[Part fixe cible]],C48,Tableau4[[#All],[Scénario]],D48)</f>
        <v>6.5375829999999996E-3</v>
      </c>
      <c r="U48" s="3">
        <f>AVERAGEIFS(Tableau4[[#All],[Synergie ]],Tableau4[[#All],[Cap%]],A48,Tableau4[[#All],[Fd]],B48,Tableau4[[#All],[Part fixe cible]],C48,Tableau4[[#All],[Scénario]],3)</f>
        <v>0.27116672983843737</v>
      </c>
    </row>
    <row r="49" spans="1:21" x14ac:dyDescent="0.35">
      <c r="A49" s="47">
        <v>40</v>
      </c>
      <c r="B49" s="47">
        <v>2000</v>
      </c>
      <c r="C49" s="48">
        <v>0.6</v>
      </c>
      <c r="D49" s="47">
        <v>3</v>
      </c>
      <c r="E49">
        <f>AVERAGEIFS(Tableau4[[#All],[Cope]],Tableau4[[#All],[Cap%]],A49,Tableau4[[#All],[Fd]],B49,Tableau4[[#All],[Part fixe cible]],C49,Tableau4[[#All],[Scénario]],D49)</f>
        <v>266.77769004000004</v>
      </c>
      <c r="F49">
        <f>AVERAGEIFS(Tableau4[[#All],[Coût total]],Tableau4[[#All],[Cap%]],A49,Tableau4[[#All],[Fd]],B49,Tableau4[[#All],[Part fixe cible]],C49,Tableau4[[#All],[Scénario]],D49)</f>
        <v>39180.268544000006</v>
      </c>
      <c r="G49">
        <f>AVERAGEIFS(Tableau4[[#All],[Coût d’ouverture total]],Tableau4[[#All],[Cap%]],A49,Tableau4[[#All],[Fd]],B49,Tableau4[[#All],[Part fixe cible]],C49,Tableau4[[#All],[Scénario]],D49)</f>
        <v>11420.345264</v>
      </c>
      <c r="H49">
        <f>AVERAGEIFS(Tableau4[[#All],[Coût fixe d’ouverture]],Tableau4[[#All],[Cap%]],A49,Tableau4[[#All],[Fd]],B49,Tableau4[[#All],[Part fixe cible]],C49,Tableau4[[#All],[Scénario]],D49)</f>
        <v>6400</v>
      </c>
      <c r="I49">
        <f>AVERAGEIFS(Tableau4[[#All],[Coût variable d’ouverture]],Tableau4[[#All],[Cap%]],A49,Tableau4[[#All],[Fd]],B49,Tableau4[[#All],[Part fixe cible]],C49,Tableau4[[#All],[Scénario]],D49)</f>
        <v>5020.3452648000002</v>
      </c>
      <c r="J49" s="3">
        <f>AVERAGEIFS(Tableau4[[#All],[Part fixe observée]],Tableau4[[#All],[Cap%]],A49,Tableau4[[#All],[Fd]],B49,Tableau4[[#All],[Part fixe cible]],C49,Tableau4[[#All],[Scénario]],D49)</f>
        <v>0.55913052880000003</v>
      </c>
      <c r="K49">
        <f>AVERAGEIFS(Tableau4[[#All],[Expédition observé]],Tableau4[[#All],[Cap%]],A49,Tableau4[[#All],[Fd]],B49,Tableau4[[#All],[Part fixe cible]],C49,Tableau4[[#All],[Scénario]],D49)</f>
        <v>18.836611114</v>
      </c>
      <c r="L49">
        <f>AVERAGEIFS(Tableau4[[#All],[Coût de transport]],Tableau4[[#All],[Cap%]],A49,Tableau4[[#All],[Fd]],B49,Tableau4[[#All],[Part fixe cible]],C49,Tableau4[[#All],[Scénario]],D49)</f>
        <v>13246.71501</v>
      </c>
      <c r="M49">
        <f>AVERAGEIFS(Tableau4[[#All],[Coût de stockage retailers]],Tableau4[[#All],[Cap%]],A49,Tableau4[[#All],[Fd]],B49,Tableau4[[#All],[Part fixe cible]],C49,Tableau4[[#All],[Scénario]],D49)</f>
        <v>9415.1274341999997</v>
      </c>
      <c r="N49">
        <f>AVERAGEIFS(Tableau4[[#All],[Coût de stockage DC]],Tableau4[[#All],[Cap%]],A49,Tableau4[[#All],[Fd]],B49,Tableau4[[#All],[Part fixe cible]],C49,Tableau4[[#All],[Scénario]],D49)</f>
        <v>3704.1080389999997</v>
      </c>
      <c r="O49">
        <f>AVERAGEIFS(Tableau4[[#All],[Coût de stock de sécurité retailers]],Tableau4[[#All],[Cap%]],A49,Tableau4[[#All],[Fd]],B49,Tableau4[[#All],[Part fixe cible]],C49,Tableau4[[#All],[Scénario]],D49)</f>
        <v>580.9289129</v>
      </c>
      <c r="P49">
        <f>AVERAGEIFS(Tableau4[[#All],[Coût de stock de sécurité DC]],Tableau4[[#All],[Cap%]],A49,Tableau4[[#All],[Fd]],B49,Tableau4[[#All],[Part fixe cible]],C49,Tableau4[[#All],[Scénario]],D49)</f>
        <v>813.0438825</v>
      </c>
      <c r="Q49">
        <f>AVERAGEIFS(Tableau4[[#All],[Nombre de DC ouverts]],Tableau4[[#All],[Cap%]],A49,Tableau4[[#All],[Fd]],B49,Tableau4[[#All],[Part fixe cible]],C49,Tableau4[[#All],[Scénario]],D49)</f>
        <v>3.2</v>
      </c>
      <c r="R49" s="3">
        <f>AVERAGEIFS(Tableau4[[#All],[Taux de chargement moyen]],Tableau4[[#All],[Cap%]],A49,Tableau4[[#All],[Fd]],B49,Tableau4[[#All],[Part fixe cible]],C49,Tableau4[[#All],[Scénario]],D49)</f>
        <v>0.85915269359999991</v>
      </c>
      <c r="S49">
        <f>AVERAGEIFS(Tableau4[[#All],[Temps de résolution (s)]],Tableau4[[#All],[Cap%]],A49,Tableau4[[#All],[Fd]],B49,Tableau4[[#All],[Part fixe cible]],C49,Tableau4[[#All],[Scénario]],D49)</f>
        <v>46.4</v>
      </c>
      <c r="T49" s="3">
        <f>AVERAGEIFS(Tableau4[[#All],[Gap]],Tableau4[[#All],[Cap%]],A49,Tableau4[[#All],[Fd]],B49,Tableau4[[#All],[Part fixe cible]],C49,Tableau4[[#All],[Scénario]],D49)</f>
        <v>7.7178124000000002E-3</v>
      </c>
      <c r="U49" s="3">
        <f>AVERAGEIFS(Tableau4[[#All],[Synergie ]],Tableau4[[#All],[Cap%]],A49,Tableau4[[#All],[Fd]],B49,Tableau4[[#All],[Part fixe cible]],C49,Tableau4[[#All],[Scénario]],3)</f>
        <v>0.28680905647980937</v>
      </c>
    </row>
    <row r="50" spans="1:21" hidden="1" x14ac:dyDescent="0.35">
      <c r="A50" s="49">
        <v>10</v>
      </c>
      <c r="B50" s="49">
        <v>4000</v>
      </c>
      <c r="C50" s="50">
        <v>1</v>
      </c>
      <c r="D50" s="34">
        <v>3</v>
      </c>
      <c r="E50" s="55">
        <f>AVERAGEIFS(Tableau4[[#All],[Cope]],Tableau4[[#All],[Cap%]],A50,Tableau4[[#All],[Fd]],B50,Tableau4[[#All],[Part fixe cible]],C50,Tableau4[[#All],[Scénario]],D50)</f>
        <v>0</v>
      </c>
      <c r="F50" s="55">
        <f>AVERAGEIFS(Tableau4[[#All],[Coût total]],Tableau4[[#All],[Cap%]],A50,Tableau4[[#All],[Fd]],B50,Tableau4[[#All],[Part fixe cible]],C50,Tableau4[[#All],[Scénario]],D50)</f>
        <v>44586.728218000004</v>
      </c>
      <c r="G50" s="55">
        <f>AVERAGEIFS(Tableau4[[#All],[Coût d’ouverture total]],Tableau4[[#All],[Cap%]],A50,Tableau4[[#All],[Fd]],B50,Tableau4[[#All],[Part fixe cible]],C50,Tableau4[[#All],[Scénario]],D50)</f>
        <v>12800</v>
      </c>
      <c r="H50" s="55">
        <f>AVERAGEIFS(Tableau4[[#All],[Coût fixe d’ouverture]],Tableau4[[#All],[Cap%]],A50,Tableau4[[#All],[Fd]],B50,Tableau4[[#All],[Part fixe cible]],C50,Tableau4[[#All],[Scénario]],D50)</f>
        <v>12800</v>
      </c>
      <c r="I50" s="55">
        <f>AVERAGEIFS(Tableau4[[#All],[Coût variable d’ouverture]],Tableau4[[#All],[Cap%]],A50,Tableau4[[#All],[Fd]],B50,Tableau4[[#All],[Part fixe cible]],C50,Tableau4[[#All],[Scénario]],D50)</f>
        <v>0</v>
      </c>
      <c r="J50" s="56">
        <f>AVERAGEIFS(Tableau4[[#All],[Part fixe observée]],Tableau4[[#All],[Cap%]],A50,Tableau4[[#All],[Fd]],B50,Tableau4[[#All],[Part fixe cible]],C50,Tableau4[[#All],[Scénario]],D50)</f>
        <v>1</v>
      </c>
      <c r="K50" s="55" t="e">
        <f>AVERAGEIFS(Tableau4[[#All],[Expédition observé]],Tableau4[[#All],[Cap%]],A50,Tableau4[[#All],[Fd]],B50,Tableau4[[#All],[Part fixe cible]],C50,Tableau4[[#All],[Scénario]],D50)</f>
        <v>#DIV/0!</v>
      </c>
      <c r="L50" s="55">
        <f>AVERAGEIFS(Tableau4[[#All],[Coût de transport]],Tableau4[[#All],[Cap%]],A50,Tableau4[[#All],[Fd]],B50,Tableau4[[#All],[Part fixe cible]],C50,Tableau4[[#All],[Scénario]],D50)</f>
        <v>20301.272257999997</v>
      </c>
      <c r="M50" s="55">
        <f>AVERAGEIFS(Tableau4[[#All],[Coût de stockage retailers]],Tableau4[[#All],[Cap%]],A50,Tableau4[[#All],[Fd]],B50,Tableau4[[#All],[Part fixe cible]],C50,Tableau4[[#All],[Scénario]],D50)</f>
        <v>6379.3352953999993</v>
      </c>
      <c r="N50" s="55">
        <f>AVERAGEIFS(Tableau4[[#All],[Coût de stockage DC]],Tableau4[[#All],[Cap%]],A50,Tableau4[[#All],[Fd]],B50,Tableau4[[#All],[Part fixe cible]],C50,Tableau4[[#All],[Scénario]],D50)</f>
        <v>3710.8895920000004</v>
      </c>
      <c r="O50" s="55">
        <f>AVERAGEIFS(Tableau4[[#All],[Coût de stock de sécurité retailers]],Tableau4[[#All],[Cap%]],A50,Tableau4[[#All],[Fd]],B50,Tableau4[[#All],[Part fixe cible]],C50,Tableau4[[#All],[Scénario]],D50)</f>
        <v>580.9289129</v>
      </c>
      <c r="P50" s="55">
        <f>AVERAGEIFS(Tableau4[[#All],[Coût de stock de sécurité DC]],Tableau4[[#All],[Cap%]],A50,Tableau4[[#All],[Fd]],B50,Tableau4[[#All],[Part fixe cible]],C50,Tableau4[[#All],[Scénario]],D50)</f>
        <v>814.30215704</v>
      </c>
      <c r="Q50" s="55">
        <f>AVERAGEIFS(Tableau4[[#All],[Nombre de DC ouverts]],Tableau4[[#All],[Cap%]],A50,Tableau4[[#All],[Fd]],B50,Tableau4[[#All],[Part fixe cible]],C50,Tableau4[[#All],[Scénario]],D50)</f>
        <v>3.2</v>
      </c>
      <c r="R50" s="56">
        <f>AVERAGEIFS(Tableau4[[#All],[Taux de chargement moyen]],Tableau4[[#All],[Cap%]],A50,Tableau4[[#All],[Fd]],B50,Tableau4[[#All],[Part fixe cible]],C50,Tableau4[[#All],[Scénario]],D50)</f>
        <v>0.94000175180000001</v>
      </c>
      <c r="S50" s="55">
        <f>AVERAGEIFS(Tableau4[[#All],[Temps de résolution (s)]],Tableau4[[#All],[Cap%]],A50,Tableau4[[#All],[Fd]],B50,Tableau4[[#All],[Part fixe cible]],C50,Tableau4[[#All],[Scénario]],D50)</f>
        <v>22.8</v>
      </c>
      <c r="T50" s="56">
        <f>AVERAGEIFS(Tableau4[[#All],[Gap]],Tableau4[[#All],[Cap%]],A50,Tableau4[[#All],[Fd]],B50,Tableau4[[#All],[Part fixe cible]],C50,Tableau4[[#All],[Scénario]],D50)</f>
        <v>8.6876189999999989E-3</v>
      </c>
      <c r="U50" s="56">
        <f>AVERAGEIFS(Tableau4[[#All],[Synergie ]],Tableau4[[#All],[Cap%]],A50,Tableau4[[#All],[Fd]],B50,Tableau4[[#All],[Part fixe cible]],C50,Tableau4[[#All],[Scénario]],3)</f>
        <v>0.26901187312664587</v>
      </c>
    </row>
    <row r="51" spans="1:21" x14ac:dyDescent="0.35">
      <c r="A51" s="51">
        <v>40</v>
      </c>
      <c r="B51" s="51">
        <v>2000</v>
      </c>
      <c r="C51" s="52">
        <v>0.4</v>
      </c>
      <c r="D51" s="51">
        <v>3</v>
      </c>
      <c r="E51">
        <f>AVERAGEIFS(Tableau4[[#All],[Cope]],Tableau4[[#All],[Cap%]],A51,Tableau4[[#All],[Fd]],B51,Tableau4[[#All],[Part fixe cible]],C51,Tableau4[[#All],[Scénario]],D51)</f>
        <v>600.24980260000007</v>
      </c>
      <c r="F51">
        <f>AVERAGEIFS(Tableau4[[#All],[Coût total]],Tableau4[[#All],[Cap%]],A51,Tableau4[[#All],[Fd]],B51,Tableau4[[#All],[Part fixe cible]],C51,Tableau4[[#All],[Scénario]],D51)</f>
        <v>44066.476957999999</v>
      </c>
      <c r="G51">
        <f>AVERAGEIFS(Tableau4[[#All],[Coût d’ouverture total]],Tableau4[[#All],[Cap%]],A51,Tableau4[[#All],[Fd]],B51,Tableau4[[#All],[Part fixe cible]],C51,Tableau4[[#All],[Scénario]],D51)</f>
        <v>12975.660402</v>
      </c>
      <c r="H51">
        <f>AVERAGEIFS(Tableau4[[#All],[Coût fixe d’ouverture]],Tableau4[[#All],[Cap%]],A51,Tableau4[[#All],[Fd]],B51,Tableau4[[#All],[Part fixe cible]],C51,Tableau4[[#All],[Scénario]],D51)</f>
        <v>5200</v>
      </c>
      <c r="I51">
        <f>AVERAGEIFS(Tableau4[[#All],[Coût variable d’ouverture]],Tableau4[[#All],[Cap%]],A51,Tableau4[[#All],[Fd]],B51,Tableau4[[#All],[Part fixe cible]],C51,Tableau4[[#All],[Scénario]],D51)</f>
        <v>7775.6604007999995</v>
      </c>
      <c r="J51" s="3">
        <f>AVERAGEIFS(Tableau4[[#All],[Part fixe observée]],Tableau4[[#All],[Cap%]],A51,Tableau4[[#All],[Fd]],B51,Tableau4[[#All],[Part fixe cible]],C51,Tableau4[[#All],[Scénario]],D51)</f>
        <v>0.3979503056</v>
      </c>
      <c r="K51">
        <f>AVERAGEIFS(Tableau4[[#All],[Expédition observé]],Tableau4[[#All],[Cap%]],A51,Tableau4[[#All],[Fd]],B51,Tableau4[[#All],[Part fixe cible]],C51,Tableau4[[#All],[Scénario]],D51)</f>
        <v>12.941744512</v>
      </c>
      <c r="L51">
        <f>AVERAGEIFS(Tableau4[[#All],[Coût de transport]],Tableau4[[#All],[Cap%]],A51,Tableau4[[#All],[Fd]],B51,Tableau4[[#All],[Part fixe cible]],C51,Tableau4[[#All],[Scénario]],D51)</f>
        <v>16089.977569999999</v>
      </c>
      <c r="M51">
        <f>AVERAGEIFS(Tableau4[[#All],[Coût de stockage retailers]],Tableau4[[#All],[Cap%]],A51,Tableau4[[#All],[Fd]],B51,Tableau4[[#All],[Part fixe cible]],C51,Tableau4[[#All],[Scénario]],D51)</f>
        <v>10350.087931999999</v>
      </c>
      <c r="N51">
        <f>AVERAGEIFS(Tableau4[[#All],[Coût de stockage DC]],Tableau4[[#All],[Cap%]],A51,Tableau4[[#All],[Fd]],B51,Tableau4[[#All],[Part fixe cible]],C51,Tableau4[[#All],[Scénario]],D51)</f>
        <v>3334.5360719999999</v>
      </c>
      <c r="O51">
        <f>AVERAGEIFS(Tableau4[[#All],[Coût de stock de sécurité retailers]],Tableau4[[#All],[Cap%]],A51,Tableau4[[#All],[Fd]],B51,Tableau4[[#All],[Part fixe cible]],C51,Tableau4[[#All],[Scénario]],D51)</f>
        <v>580.9289129</v>
      </c>
      <c r="P51">
        <f>AVERAGEIFS(Tableau4[[#All],[Coût de stock de sécurité DC]],Tableau4[[#All],[Cap%]],A51,Tableau4[[#All],[Fd]],B51,Tableau4[[#All],[Part fixe cible]],C51,Tableau4[[#All],[Scénario]],D51)</f>
        <v>735.28606978000005</v>
      </c>
      <c r="Q51">
        <f>AVERAGEIFS(Tableau4[[#All],[Nombre de DC ouverts]],Tableau4[[#All],[Cap%]],A51,Tableau4[[#All],[Fd]],B51,Tableau4[[#All],[Part fixe cible]],C51,Tableau4[[#All],[Scénario]],D51)</f>
        <v>2.6</v>
      </c>
      <c r="R51" s="3">
        <f>AVERAGEIFS(Tableau4[[#All],[Taux de chargement moyen]],Tableau4[[#All],[Cap%]],A51,Tableau4[[#All],[Fd]],B51,Tableau4[[#All],[Part fixe cible]],C51,Tableau4[[#All],[Scénario]],D51)</f>
        <v>0.94486723539999995</v>
      </c>
      <c r="S51">
        <f>AVERAGEIFS(Tableau4[[#All],[Temps de résolution (s)]],Tableau4[[#All],[Cap%]],A51,Tableau4[[#All],[Fd]],B51,Tableau4[[#All],[Part fixe cible]],C51,Tableau4[[#All],[Scénario]],D51)</f>
        <v>106.2</v>
      </c>
      <c r="T51" s="3">
        <f>AVERAGEIFS(Tableau4[[#All],[Gap]],Tableau4[[#All],[Cap%]],A51,Tableau4[[#All],[Fd]],B51,Tableau4[[#All],[Part fixe cible]],C51,Tableau4[[#All],[Scénario]],D51)</f>
        <v>4.700208E-3</v>
      </c>
      <c r="U51" s="3">
        <f>AVERAGEIFS(Tableau4[[#All],[Synergie ]],Tableau4[[#All],[Cap%]],A51,Tableau4[[#All],[Fd]],B51,Tableau4[[#All],[Part fixe cible]],C51,Tableau4[[#All],[Scénario]],3)</f>
        <v>0.2706897680757302</v>
      </c>
    </row>
    <row r="52" spans="1:21" hidden="1" x14ac:dyDescent="0.35">
      <c r="A52" s="51">
        <v>10</v>
      </c>
      <c r="B52" s="51">
        <v>1000</v>
      </c>
      <c r="C52" s="52">
        <v>0.4</v>
      </c>
      <c r="D52" s="51">
        <v>3</v>
      </c>
      <c r="E52">
        <f>AVERAGEIFS(Tableau4[[#All],[Cope]],Tableau4[[#All],[Cap%]],A52,Tableau4[[#All],[Fd]],B52,Tableau4[[#All],[Part fixe cible]],C52,Tableau4[[#All],[Scénario]],D52)</f>
        <v>398.48582162000002</v>
      </c>
      <c r="F52">
        <f>AVERAGEIFS(Tableau4[[#All],[Coût total]],Tableau4[[#All],[Cap%]],A52,Tableau4[[#All],[Fd]],B52,Tableau4[[#All],[Part fixe cible]],C52,Tableau4[[#All],[Scénario]],D52)</f>
        <v>43364.625930000002</v>
      </c>
      <c r="G52">
        <f>AVERAGEIFS(Tableau4[[#All],[Coût d’ouverture total]],Tableau4[[#All],[Cap%]],A52,Tableau4[[#All],[Fd]],B52,Tableau4[[#All],[Part fixe cible]],C52,Tableau4[[#All],[Scénario]],D52)</f>
        <v>14895.862040000002</v>
      </c>
      <c r="H52">
        <f>AVERAGEIFS(Tableau4[[#All],[Coût fixe d’ouverture]],Tableau4[[#All],[Cap%]],A52,Tableau4[[#All],[Fd]],B52,Tableau4[[#All],[Part fixe cible]],C52,Tableau4[[#All],[Scénario]],D52)</f>
        <v>5400</v>
      </c>
      <c r="I52">
        <f>AVERAGEIFS(Tableau4[[#All],[Coût variable d’ouverture]],Tableau4[[#All],[Cap%]],A52,Tableau4[[#All],[Fd]],B52,Tableau4[[#All],[Part fixe cible]],C52,Tableau4[[#All],[Scénario]],D52)</f>
        <v>9495.8620386000002</v>
      </c>
      <c r="J52" s="3">
        <f>AVERAGEIFS(Tableau4[[#All],[Part fixe observée]],Tableau4[[#All],[Cap%]],A52,Tableau4[[#All],[Fd]],B52,Tableau4[[#All],[Part fixe cible]],C52,Tableau4[[#All],[Scénario]],D52)</f>
        <v>0.36212311899999994</v>
      </c>
      <c r="K52">
        <f>AVERAGEIFS(Tableau4[[#All],[Expédition observé]],Tableau4[[#All],[Cap%]],A52,Tableau4[[#All],[Fd]],B52,Tableau4[[#All],[Part fixe cible]],C52,Tableau4[[#All],[Scénario]],D52)</f>
        <v>23.992582089999999</v>
      </c>
      <c r="L52">
        <f>AVERAGEIFS(Tableau4[[#All],[Coût de transport]],Tableau4[[#All],[Cap%]],A52,Tableau4[[#All],[Fd]],B52,Tableau4[[#All],[Part fixe cible]],C52,Tableau4[[#All],[Scénario]],D52)</f>
        <v>15638.523475999998</v>
      </c>
      <c r="M52">
        <f>AVERAGEIFS(Tableau4[[#All],[Coût de stockage retailers]],Tableau4[[#All],[Cap%]],A52,Tableau4[[#All],[Fd]],B52,Tableau4[[#All],[Part fixe cible]],C52,Tableau4[[#All],[Scénario]],D52)</f>
        <v>6380.0516239999997</v>
      </c>
      <c r="N52">
        <f>AVERAGEIFS(Tableau4[[#All],[Coût de stockage DC]],Tableau4[[#All],[Cap%]],A52,Tableau4[[#All],[Fd]],B52,Tableau4[[#All],[Part fixe cible]],C52,Tableau4[[#All],[Scénario]],D52)</f>
        <v>4815.8321764000002</v>
      </c>
      <c r="O52">
        <f>AVERAGEIFS(Tableau4[[#All],[Coût de stock de sécurité retailers]],Tableau4[[#All],[Cap%]],A52,Tableau4[[#All],[Fd]],B52,Tableau4[[#All],[Part fixe cible]],C52,Tableau4[[#All],[Scénario]],D52)</f>
        <v>580.9289129</v>
      </c>
      <c r="P52">
        <f>AVERAGEIFS(Tableau4[[#All],[Coût de stock de sécurité DC]],Tableau4[[#All],[Cap%]],A52,Tableau4[[#All],[Fd]],B52,Tableau4[[#All],[Part fixe cible]],C52,Tableau4[[#All],[Scénario]],D52)</f>
        <v>1053.4277022000001</v>
      </c>
      <c r="Q52">
        <f>AVERAGEIFS(Tableau4[[#All],[Nombre de DC ouverts]],Tableau4[[#All],[Cap%]],A52,Tableau4[[#All],[Fd]],B52,Tableau4[[#All],[Part fixe cible]],C52,Tableau4[[#All],[Scénario]],D52)</f>
        <v>5.4</v>
      </c>
      <c r="R52" s="3">
        <f>AVERAGEIFS(Tableau4[[#All],[Taux de chargement moyen]],Tableau4[[#All],[Cap%]],A52,Tableau4[[#All],[Fd]],B52,Tableau4[[#All],[Part fixe cible]],C52,Tableau4[[#All],[Scénario]],D52)</f>
        <v>0.94048826860000001</v>
      </c>
      <c r="S52">
        <f>AVERAGEIFS(Tableau4[[#All],[Temps de résolution (s)]],Tableau4[[#All],[Cap%]],A52,Tableau4[[#All],[Fd]],B52,Tableau4[[#All],[Part fixe cible]],C52,Tableau4[[#All],[Scénario]],D52)</f>
        <v>92</v>
      </c>
      <c r="T52" s="3">
        <f>AVERAGEIFS(Tableau4[[#All],[Gap]],Tableau4[[#All],[Cap%]],A52,Tableau4[[#All],[Fd]],B52,Tableau4[[#All],[Part fixe cible]],C52,Tableau4[[#All],[Scénario]],D52)</f>
        <v>7.0476573999999998E-3</v>
      </c>
      <c r="U52" s="3">
        <f>AVERAGEIFS(Tableau4[[#All],[Synergie ]],Tableau4[[#All],[Cap%]],A52,Tableau4[[#All],[Fd]],B52,Tableau4[[#All],[Part fixe cible]],C52,Tableau4[[#All],[Scénario]],3)</f>
        <v>0.22957296055803908</v>
      </c>
    </row>
    <row r="53" spans="1:21" hidden="1" x14ac:dyDescent="0.35">
      <c r="A53" s="47">
        <v>10</v>
      </c>
      <c r="B53" s="47">
        <v>2000</v>
      </c>
      <c r="C53" s="48">
        <v>0.6</v>
      </c>
      <c r="D53" s="47">
        <v>3</v>
      </c>
      <c r="E53">
        <f>AVERAGEIFS(Tableau4[[#All],[Cope]],Tableau4[[#All],[Cap%]],A53,Tableau4[[#All],[Fd]],B53,Tableau4[[#All],[Part fixe cible]],C53,Tableau4[[#All],[Scénario]],D53)</f>
        <v>294.54315744000007</v>
      </c>
      <c r="F53">
        <f>AVERAGEIFS(Tableau4[[#All],[Coût total]],Tableau4[[#All],[Cap%]],A53,Tableau4[[#All],[Fd]],B53,Tableau4[[#All],[Part fixe cible]],C53,Tableau4[[#All],[Scénario]],D53)</f>
        <v>45023.474055999999</v>
      </c>
      <c r="G53">
        <f>AVERAGEIFS(Tableau4[[#All],[Coût d’ouverture total]],Tableau4[[#All],[Cap%]],A53,Tableau4[[#All],[Fd]],B53,Tableau4[[#All],[Part fixe cible]],C53,Tableau4[[#All],[Scénario]],D53)</f>
        <v>15692.96514</v>
      </c>
      <c r="H53">
        <f>AVERAGEIFS(Tableau4[[#All],[Coût fixe d’ouverture]],Tableau4[[#All],[Cap%]],A53,Tableau4[[#All],[Fd]],B53,Tableau4[[#All],[Part fixe cible]],C53,Tableau4[[#All],[Scénario]],D53)</f>
        <v>8000</v>
      </c>
      <c r="I53">
        <f>AVERAGEIFS(Tableau4[[#All],[Coût variable d’ouverture]],Tableau4[[#All],[Cap%]],A53,Tableau4[[#All],[Fd]],B53,Tableau4[[#All],[Part fixe cible]],C53,Tableau4[[#All],[Scénario]],D53)</f>
        <v>7692.9651411999994</v>
      </c>
      <c r="J53" s="3">
        <f>AVERAGEIFS(Tableau4[[#All],[Part fixe observée]],Tableau4[[#All],[Cap%]],A53,Tableau4[[#All],[Fd]],B53,Tableau4[[#All],[Part fixe cible]],C53,Tableau4[[#All],[Scénario]],D53)</f>
        <v>0.50756278320000003</v>
      </c>
      <c r="K53">
        <f>AVERAGEIFS(Tableau4[[#All],[Expédition observé]],Tableau4[[#All],[Cap%]],A53,Tableau4[[#All],[Fd]],B53,Tableau4[[#All],[Part fixe cible]],C53,Tableau4[[#All],[Scénario]],D53)</f>
        <v>26.116785159999999</v>
      </c>
      <c r="L53">
        <f>AVERAGEIFS(Tableau4[[#All],[Coût de transport]],Tableau4[[#All],[Cap%]],A53,Tableau4[[#All],[Fd]],B53,Tableau4[[#All],[Part fixe cible]],C53,Tableau4[[#All],[Scénario]],D53)</f>
        <v>17388.771706</v>
      </c>
      <c r="M53">
        <f>AVERAGEIFS(Tableau4[[#All],[Coût de stockage retailers]],Tableau4[[#All],[Cap%]],A53,Tableau4[[#All],[Fd]],B53,Tableau4[[#All],[Part fixe cible]],C53,Tableau4[[#All],[Scénario]],D53)</f>
        <v>6293.3235370000002</v>
      </c>
      <c r="N53">
        <f>AVERAGEIFS(Tableau4[[#All],[Coût de stockage DC]],Tableau4[[#All],[Cap%]],A53,Tableau4[[#All],[Fd]],B53,Tableau4[[#All],[Part fixe cible]],C53,Tableau4[[#All],[Scénario]],D53)</f>
        <v>4156.4852176000004</v>
      </c>
      <c r="O53">
        <f>AVERAGEIFS(Tableau4[[#All],[Coût de stock de sécurité retailers]],Tableau4[[#All],[Cap%]],A53,Tableau4[[#All],[Fd]],B53,Tableau4[[#All],[Part fixe cible]],C53,Tableau4[[#All],[Scénario]],D53)</f>
        <v>580.9289129</v>
      </c>
      <c r="P53">
        <f>AVERAGEIFS(Tableau4[[#All],[Coût de stock de sécurité DC]],Tableau4[[#All],[Cap%]],A53,Tableau4[[#All],[Fd]],B53,Tableau4[[#All],[Part fixe cible]],C53,Tableau4[[#All],[Scénario]],D53)</f>
        <v>910.99953922000009</v>
      </c>
      <c r="Q53">
        <f>AVERAGEIFS(Tableau4[[#All],[Nombre de DC ouverts]],Tableau4[[#All],[Cap%]],A53,Tableau4[[#All],[Fd]],B53,Tableau4[[#All],[Part fixe cible]],C53,Tableau4[[#All],[Scénario]],D53)</f>
        <v>4</v>
      </c>
      <c r="R53" s="3">
        <f>AVERAGEIFS(Tableau4[[#All],[Taux de chargement moyen]],Tableau4[[#All],[Cap%]],A53,Tableau4[[#All],[Fd]],B53,Tableau4[[#All],[Part fixe cible]],C53,Tableau4[[#All],[Scénario]],D53)</f>
        <v>0.92773721340000004</v>
      </c>
      <c r="S53">
        <f>AVERAGEIFS(Tableau4[[#All],[Temps de résolution (s)]],Tableau4[[#All],[Cap%]],A53,Tableau4[[#All],[Fd]],B53,Tableau4[[#All],[Part fixe cible]],C53,Tableau4[[#All],[Scénario]],D53)</f>
        <v>28.2</v>
      </c>
      <c r="T53" s="3">
        <f>AVERAGEIFS(Tableau4[[#All],[Gap]],Tableau4[[#All],[Cap%]],A53,Tableau4[[#All],[Fd]],B53,Tableau4[[#All],[Part fixe cible]],C53,Tableau4[[#All],[Scénario]],D53)</f>
        <v>5.3367051999999989E-3</v>
      </c>
      <c r="U53" s="3">
        <f>AVERAGEIFS(Tableau4[[#All],[Synergie ]],Tableau4[[#All],[Cap%]],A53,Tableau4[[#All],[Fd]],B53,Tableau4[[#All],[Part fixe cible]],C53,Tableau4[[#All],[Scénario]],3)</f>
        <v>0.25098310470047219</v>
      </c>
    </row>
    <row r="54" spans="1:21" hidden="1" x14ac:dyDescent="0.35">
      <c r="A54" s="49">
        <v>10</v>
      </c>
      <c r="B54" s="49">
        <v>8000</v>
      </c>
      <c r="C54" s="50">
        <v>1</v>
      </c>
      <c r="D54" s="34">
        <v>3</v>
      </c>
      <c r="E54" s="55">
        <f>AVERAGEIFS(Tableau4[[#All],[Cope]],Tableau4[[#All],[Cap%]],A54,Tableau4[[#All],[Fd]],B54,Tableau4[[#All],[Part fixe cible]],C54,Tableau4[[#All],[Scénario]],D54)</f>
        <v>0</v>
      </c>
      <c r="F54" s="55">
        <f>AVERAGEIFS(Tableau4[[#All],[Coût total]],Tableau4[[#All],[Cap%]],A54,Tableau4[[#All],[Fd]],B54,Tableau4[[#All],[Part fixe cible]],C54,Tableau4[[#All],[Scénario]],D54)</f>
        <v>53460.537506000001</v>
      </c>
      <c r="G54" s="55">
        <f>AVERAGEIFS(Tableau4[[#All],[Coût d’ouverture total]],Tableau4[[#All],[Cap%]],A54,Tableau4[[#All],[Fd]],B54,Tableau4[[#All],[Part fixe cible]],C54,Tableau4[[#All],[Scénario]],D54)</f>
        <v>16000</v>
      </c>
      <c r="H54" s="55">
        <f>AVERAGEIFS(Tableau4[[#All],[Coût fixe d’ouverture]],Tableau4[[#All],[Cap%]],A54,Tableau4[[#All],[Fd]],B54,Tableau4[[#All],[Part fixe cible]],C54,Tableau4[[#All],[Scénario]],D54)</f>
        <v>16000</v>
      </c>
      <c r="I54" s="55">
        <f>AVERAGEIFS(Tableau4[[#All],[Coût variable d’ouverture]],Tableau4[[#All],[Cap%]],A54,Tableau4[[#All],[Fd]],B54,Tableau4[[#All],[Part fixe cible]],C54,Tableau4[[#All],[Scénario]],D54)</f>
        <v>0</v>
      </c>
      <c r="J54" s="56">
        <f>AVERAGEIFS(Tableau4[[#All],[Part fixe observée]],Tableau4[[#All],[Cap%]],A54,Tableau4[[#All],[Fd]],B54,Tableau4[[#All],[Part fixe cible]],C54,Tableau4[[#All],[Scénario]],D54)</f>
        <v>1</v>
      </c>
      <c r="K54" s="55" t="e">
        <f>AVERAGEIFS(Tableau4[[#All],[Expédition observé]],Tableau4[[#All],[Cap%]],A54,Tableau4[[#All],[Fd]],B54,Tableau4[[#All],[Part fixe cible]],C54,Tableau4[[#All],[Scénario]],D54)</f>
        <v>#DIV/0!</v>
      </c>
      <c r="L54" s="55">
        <f>AVERAGEIFS(Tableau4[[#All],[Coût de transport]],Tableau4[[#All],[Cap%]],A54,Tableau4[[#All],[Fd]],B54,Tableau4[[#All],[Part fixe cible]],C54,Tableau4[[#All],[Scénario]],D54)</f>
        <v>26771.568024</v>
      </c>
      <c r="M54" s="55">
        <f>AVERAGEIFS(Tableau4[[#All],[Coût de stockage retailers]],Tableau4[[#All],[Cap%]],A54,Tableau4[[#All],[Fd]],B54,Tableau4[[#All],[Part fixe cible]],C54,Tableau4[[#All],[Scénario]],D54)</f>
        <v>6518.9748978000007</v>
      </c>
      <c r="N54" s="55">
        <f>AVERAGEIFS(Tableau4[[#All],[Coût de stockage DC]],Tableau4[[#All],[Cap%]],A54,Tableau4[[#All],[Fd]],B54,Tableau4[[#All],[Part fixe cible]],C54,Tableau4[[#All],[Scénario]],D54)</f>
        <v>2943.2271456000003</v>
      </c>
      <c r="O54" s="55">
        <f>AVERAGEIFS(Tableau4[[#All],[Coût de stock de sécurité retailers]],Tableau4[[#All],[Cap%]],A54,Tableau4[[#All],[Fd]],B54,Tableau4[[#All],[Part fixe cible]],C54,Tableau4[[#All],[Scénario]],D54)</f>
        <v>580.9289129</v>
      </c>
      <c r="P54" s="55">
        <f>AVERAGEIFS(Tableau4[[#All],[Coût de stock de sécurité DC]],Tableau4[[#All],[Cap%]],A54,Tableau4[[#All],[Fd]],B54,Tableau4[[#All],[Part fixe cible]],C54,Tableau4[[#All],[Scénario]],D54)</f>
        <v>645.83852506000005</v>
      </c>
      <c r="Q54" s="55">
        <f>AVERAGEIFS(Tableau4[[#All],[Nombre de DC ouverts]],Tableau4[[#All],[Cap%]],A54,Tableau4[[#All],[Fd]],B54,Tableau4[[#All],[Part fixe cible]],C54,Tableau4[[#All],[Scénario]],D54)</f>
        <v>2</v>
      </c>
      <c r="R54" s="56">
        <f>AVERAGEIFS(Tableau4[[#All],[Taux de chargement moyen]],Tableau4[[#All],[Cap%]],A54,Tableau4[[#All],[Fd]],B54,Tableau4[[#All],[Part fixe cible]],C54,Tableau4[[#All],[Scénario]],D54)</f>
        <v>0.96091490900000009</v>
      </c>
      <c r="S54" s="55">
        <f>AVERAGEIFS(Tableau4[[#All],[Temps de résolution (s)]],Tableau4[[#All],[Cap%]],A54,Tableau4[[#All],[Fd]],B54,Tableau4[[#All],[Part fixe cible]],C54,Tableau4[[#All],[Scénario]],D54)</f>
        <v>16.8</v>
      </c>
      <c r="T54" s="56">
        <f>AVERAGEIFS(Tableau4[[#All],[Gap]],Tableau4[[#All],[Cap%]],A54,Tableau4[[#All],[Fd]],B54,Tableau4[[#All],[Part fixe cible]],C54,Tableau4[[#All],[Scénario]],D54)</f>
        <v>5.7858010000012561E-3</v>
      </c>
      <c r="U54" s="56">
        <f>AVERAGEIFS(Tableau4[[#All],[Synergie ]],Tableau4[[#All],[Cap%]],A54,Tableau4[[#All],[Fd]],B54,Tableau4[[#All],[Part fixe cible]],C54,Tableau4[[#All],[Scénario]],3)</f>
        <v>0.24119575396218901</v>
      </c>
    </row>
    <row r="55" spans="1:21" hidden="1" x14ac:dyDescent="0.35">
      <c r="A55" s="47">
        <v>10</v>
      </c>
      <c r="B55" s="47">
        <v>2000</v>
      </c>
      <c r="C55" s="48">
        <v>0.4</v>
      </c>
      <c r="D55" s="47">
        <v>3</v>
      </c>
      <c r="E55">
        <f>AVERAGEIFS(Tableau4[[#All],[Cope]],Tableau4[[#All],[Cap%]],A55,Tableau4[[#All],[Fd]],B55,Tableau4[[#All],[Part fixe cible]],C55,Tableau4[[#All],[Scénario]],D55)</f>
        <v>662.72210425999992</v>
      </c>
      <c r="F55">
        <f>AVERAGEIFS(Tableau4[[#All],[Coût total]],Tableau4[[#All],[Cap%]],A55,Tableau4[[#All],[Fd]],B55,Tableau4[[#All],[Part fixe cible]],C55,Tableau4[[#All],[Scénario]],D55)</f>
        <v>53450.211608000005</v>
      </c>
      <c r="G55">
        <f>AVERAGEIFS(Tableau4[[#All],[Coût d’ouverture total]],Tableau4[[#All],[Cap%]],A55,Tableau4[[#All],[Fd]],B55,Tableau4[[#All],[Part fixe cible]],C55,Tableau4[[#All],[Scénario]],D55)</f>
        <v>21177.838090000001</v>
      </c>
      <c r="H55">
        <f>AVERAGEIFS(Tableau4[[#All],[Coût fixe d’ouverture]],Tableau4[[#All],[Cap%]],A55,Tableau4[[#All],[Fd]],B55,Tableau4[[#All],[Part fixe cible]],C55,Tableau4[[#All],[Scénario]],D55)</f>
        <v>7600</v>
      </c>
      <c r="I55">
        <f>AVERAGEIFS(Tableau4[[#All],[Coût variable d’ouverture]],Tableau4[[#All],[Cap%]],A55,Tableau4[[#All],[Fd]],B55,Tableau4[[#All],[Part fixe cible]],C55,Tableau4[[#All],[Scénario]],D55)</f>
        <v>13577.838090000001</v>
      </c>
      <c r="J55" s="3">
        <f>AVERAGEIFS(Tableau4[[#All],[Part fixe observée]],Tableau4[[#All],[Cap%]],A55,Tableau4[[#All],[Fd]],B55,Tableau4[[#All],[Part fixe cible]],C55,Tableau4[[#All],[Scénario]],D55)</f>
        <v>0.35885004800000003</v>
      </c>
      <c r="K55">
        <f>AVERAGEIFS(Tableau4[[#All],[Expédition observé]],Tableau4[[#All],[Cap%]],A55,Tableau4[[#All],[Fd]],B55,Tableau4[[#All],[Part fixe cible]],C55,Tableau4[[#All],[Scénario]],D55)</f>
        <v>20.508015764</v>
      </c>
      <c r="L55">
        <f>AVERAGEIFS(Tableau4[[#All],[Coût de transport]],Tableau4[[#All],[Cap%]],A55,Tableau4[[#All],[Fd]],B55,Tableau4[[#All],[Part fixe cible]],C55,Tableau4[[#All],[Scénario]],D55)</f>
        <v>20128.368668000003</v>
      </c>
      <c r="M55">
        <f>AVERAGEIFS(Tableau4[[#All],[Coût de stockage retailers]],Tableau4[[#All],[Cap%]],A55,Tableau4[[#All],[Fd]],B55,Tableau4[[#All],[Part fixe cible]],C55,Tableau4[[#All],[Scénario]],D55)</f>
        <v>6643.3100772000007</v>
      </c>
      <c r="N55">
        <f>AVERAGEIFS(Tableau4[[#All],[Coût de stockage DC]],Tableau4[[#All],[Cap%]],A55,Tableau4[[#All],[Fd]],B55,Tableau4[[#All],[Part fixe cible]],C55,Tableau4[[#All],[Scénario]],D55)</f>
        <v>4036.7264218000005</v>
      </c>
      <c r="O55">
        <f>AVERAGEIFS(Tableau4[[#All],[Coût de stock de sécurité retailers]],Tableau4[[#All],[Cap%]],A55,Tableau4[[#All],[Fd]],B55,Tableau4[[#All],[Part fixe cible]],C55,Tableau4[[#All],[Scénario]],D55)</f>
        <v>580.9289129</v>
      </c>
      <c r="P55">
        <f>AVERAGEIFS(Tableau4[[#All],[Coût de stock de sécurité DC]],Tableau4[[#All],[Cap%]],A55,Tableau4[[#All],[Fd]],B55,Tableau4[[#All],[Part fixe cible]],C55,Tableau4[[#All],[Scénario]],D55)</f>
        <v>883.03943770000001</v>
      </c>
      <c r="Q55">
        <f>AVERAGEIFS(Tableau4[[#All],[Nombre de DC ouverts]],Tableau4[[#All],[Cap%]],A55,Tableau4[[#All],[Fd]],B55,Tableau4[[#All],[Part fixe cible]],C55,Tableau4[[#All],[Scénario]],D55)</f>
        <v>3.8</v>
      </c>
      <c r="R55" s="3">
        <f>AVERAGEIFS(Tableau4[[#All],[Taux de chargement moyen]],Tableau4[[#All],[Cap%]],A55,Tableau4[[#All],[Fd]],B55,Tableau4[[#All],[Part fixe cible]],C55,Tableau4[[#All],[Scénario]],D55)</f>
        <v>0.97917191699999984</v>
      </c>
      <c r="S55">
        <f>AVERAGEIFS(Tableau4[[#All],[Temps de résolution (s)]],Tableau4[[#All],[Cap%]],A55,Tableau4[[#All],[Fd]],B55,Tableau4[[#All],[Part fixe cible]],C55,Tableau4[[#All],[Scénario]],D55)</f>
        <v>80</v>
      </c>
      <c r="T55" s="3">
        <f>AVERAGEIFS(Tableau4[[#All],[Gap]],Tableau4[[#All],[Cap%]],A55,Tableau4[[#All],[Fd]],B55,Tableau4[[#All],[Part fixe cible]],C55,Tableau4[[#All],[Scénario]],D55)</f>
        <v>5.3231796000000001E-3</v>
      </c>
      <c r="U55" s="3">
        <f>AVERAGEIFS(Tableau4[[#All],[Synergie ]],Tableau4[[#All],[Cap%]],A55,Tableau4[[#All],[Fd]],B55,Tableau4[[#All],[Part fixe cible]],C55,Tableau4[[#All],[Scénario]],3)</f>
        <v>0.21620370128667288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76C0-6857-45B9-B27D-2F48C57634C9}">
  <sheetPr>
    <tabColor theme="5"/>
  </sheetPr>
  <dimension ref="A2:AE15"/>
  <sheetViews>
    <sheetView topLeftCell="T1" workbookViewId="0">
      <selection activeCell="AC14" sqref="AC14"/>
    </sheetView>
  </sheetViews>
  <sheetFormatPr baseColWidth="10" defaultRowHeight="14.5" x14ac:dyDescent="0.35"/>
  <cols>
    <col min="3" max="3" width="14.1796875" customWidth="1"/>
    <col min="5" max="5" width="13.453125" customWidth="1"/>
    <col min="6" max="6" width="11" customWidth="1"/>
    <col min="7" max="7" width="21" customWidth="1"/>
    <col min="8" max="8" width="20.26953125" customWidth="1"/>
    <col min="9" max="9" width="23.90625" customWidth="1"/>
    <col min="10" max="10" width="17.54296875" customWidth="1"/>
    <col min="11" max="11" width="17.36328125" customWidth="1"/>
    <col min="12" max="12" width="17.26953125" customWidth="1"/>
    <col min="13" max="13" width="24.36328125" customWidth="1"/>
    <col min="14" max="14" width="20" customWidth="1"/>
    <col min="15" max="15" width="31.08984375" customWidth="1"/>
    <col min="16" max="16" width="26.7265625" customWidth="1"/>
    <col min="17" max="17" width="21.36328125" customWidth="1"/>
    <col min="18" max="18" width="25.54296875" customWidth="1"/>
    <col min="19" max="19" width="22.1796875" customWidth="1"/>
    <col min="23" max="23" width="16.7265625" bestFit="1" customWidth="1"/>
    <col min="24" max="24" width="23.26953125" customWidth="1"/>
    <col min="25" max="25" width="14.90625" bestFit="1" customWidth="1"/>
    <col min="26" max="26" width="13.26953125" bestFit="1" customWidth="1"/>
    <col min="27" max="27" width="14.453125" bestFit="1" customWidth="1"/>
    <col min="28" max="28" width="15.36328125" bestFit="1" customWidth="1"/>
    <col min="29" max="29" width="13.81640625" bestFit="1" customWidth="1"/>
  </cols>
  <sheetData>
    <row r="2" spans="1:31" ht="29" x14ac:dyDescent="0.35">
      <c r="A2" s="53" t="s">
        <v>28</v>
      </c>
      <c r="B2" s="53" t="s">
        <v>3</v>
      </c>
      <c r="C2" s="53" t="s">
        <v>39</v>
      </c>
      <c r="D2" s="53" t="s">
        <v>56</v>
      </c>
      <c r="E2" s="53" t="s">
        <v>57</v>
      </c>
      <c r="F2" s="53" t="s">
        <v>41</v>
      </c>
      <c r="G2" s="53" t="s">
        <v>42</v>
      </c>
      <c r="H2" s="53" t="s">
        <v>43</v>
      </c>
      <c r="I2" s="53" t="s">
        <v>44</v>
      </c>
      <c r="J2" s="53" t="s">
        <v>45</v>
      </c>
      <c r="K2" s="53" t="s">
        <v>59</v>
      </c>
      <c r="L2" s="53" t="s">
        <v>25</v>
      </c>
      <c r="M2" s="53" t="s">
        <v>47</v>
      </c>
      <c r="N2" s="53" t="s">
        <v>48</v>
      </c>
      <c r="O2" s="53" t="s">
        <v>49</v>
      </c>
      <c r="P2" s="53" t="s">
        <v>50</v>
      </c>
      <c r="Q2" s="53" t="s">
        <v>51</v>
      </c>
      <c r="R2" s="53" t="s">
        <v>52</v>
      </c>
      <c r="S2" s="53" t="s">
        <v>53</v>
      </c>
      <c r="T2" s="53" t="s">
        <v>54</v>
      </c>
      <c r="U2" s="53" t="s">
        <v>55</v>
      </c>
      <c r="W2" s="62" t="s">
        <v>79</v>
      </c>
      <c r="X2" s="62" t="s">
        <v>80</v>
      </c>
      <c r="Y2" s="62" t="s">
        <v>81</v>
      </c>
      <c r="Z2" s="62" t="s">
        <v>103</v>
      </c>
      <c r="AA2" s="62" t="s">
        <v>104</v>
      </c>
      <c r="AB2" s="62" t="s">
        <v>105</v>
      </c>
      <c r="AC2" s="62" t="s">
        <v>106</v>
      </c>
    </row>
    <row r="3" spans="1:31" x14ac:dyDescent="0.35">
      <c r="A3" s="49">
        <v>40</v>
      </c>
      <c r="B3" s="49">
        <v>4000</v>
      </c>
      <c r="C3" s="50">
        <v>1</v>
      </c>
      <c r="D3" s="34">
        <v>3</v>
      </c>
      <c r="E3" s="55">
        <f>AVERAGEIFS(Tableau4[[#All],[Cope]],Tableau4[[#All],[Cap%]],A3,Tableau4[[#All],[Fd]],B3,Tableau4[[#All],[Part fixe cible]],C3,Tableau4[[#All],[Scénario]],D3)</f>
        <v>0</v>
      </c>
      <c r="F3" s="55">
        <f>AVERAGEIFS(Tableau4[[#All],[Coût total]],Tableau4[[#All],[Cap%]],A3,Tableau4[[#All],[Fd]],B3,Tableau4[[#All],[Part fixe cible]],C3,Tableau4[[#All],[Scénario]],D3)</f>
        <v>39138.397777999999</v>
      </c>
      <c r="G3" s="55">
        <f>AVERAGEIFS(Tableau4[[#All],[Coût d’ouverture total]],Tableau4[[#All],[Cap%]],A3,Tableau4[[#All],[Fd]],B3,Tableau4[[#All],[Part fixe cible]],C3,Tableau4[[#All],[Scénario]],D3)</f>
        <v>8000</v>
      </c>
      <c r="H3" s="55">
        <f>AVERAGEIFS(Tableau4[[#All],[Coût fixe d’ouverture]],Tableau4[[#All],[Cap%]],A3,Tableau4[[#All],[Fd]],B3,Tableau4[[#All],[Part fixe cible]],C3,Tableau4[[#All],[Scénario]],D3)</f>
        <v>8000</v>
      </c>
      <c r="I3" s="55">
        <f>AVERAGEIFS(Tableau4[[#All],[Coût variable d’ouverture]],Tableau4[[#All],[Cap%]],A3,Tableau4[[#All],[Fd]],B3,Tableau4[[#All],[Part fixe cible]],C3,Tableau4[[#All],[Scénario]],D3)</f>
        <v>0</v>
      </c>
      <c r="J3" s="56">
        <f>AVERAGEIFS(Tableau4[[#All],[Part fixe observée]],Tableau4[[#All],[Cap%]],A3,Tableau4[[#All],[Fd]],B3,Tableau4[[#All],[Part fixe cible]],C3,Tableau4[[#All],[Scénario]],D3)</f>
        <v>1</v>
      </c>
      <c r="K3" s="55" t="e">
        <f>AVERAGEIFS(Tableau4[[#All],[Expédition observé]],Tableau4[[#All],[Cap%]],A3,Tableau4[[#All],[Fd]],B3,Tableau4[[#All],[Part fixe cible]],C3,Tableau4[[#All],[Scénario]],D3)</f>
        <v>#DIV/0!</v>
      </c>
      <c r="L3" s="55">
        <f>AVERAGEIFS(Tableau4[[#All],[Coût de transport]],Tableau4[[#All],[Cap%]],A3,Tableau4[[#All],[Fd]],B3,Tableau4[[#All],[Part fixe cible]],C3,Tableau4[[#All],[Scénario]],D3)</f>
        <v>16992.930801999999</v>
      </c>
      <c r="M3" s="55">
        <f>AVERAGEIFS(Tableau4[[#All],[Coût de stockage retailers]],Tableau4[[#All],[Cap%]],A3,Tableau4[[#All],[Fd]],B3,Tableau4[[#All],[Part fixe cible]],C3,Tableau4[[#All],[Scénario]],D3)</f>
        <v>9961.9213789999994</v>
      </c>
      <c r="N3" s="55">
        <f>AVERAGEIFS(Tableau4[[#All],[Coût de stockage DC]],Tableau4[[#All],[Cap%]],A3,Tableau4[[#All],[Fd]],B3,Tableau4[[#All],[Part fixe cible]],C3,Tableau4[[#All],[Scénario]],D3)</f>
        <v>2954.0544748000002</v>
      </c>
      <c r="O3" s="55">
        <f>AVERAGEIFS(Tableau4[[#All],[Coût de stock de sécurité retailers]],Tableau4[[#All],[Cap%]],A3,Tableau4[[#All],[Fd]],B3,Tableau4[[#All],[Part fixe cible]],C3,Tableau4[[#All],[Scénario]],D3)</f>
        <v>580.9289129</v>
      </c>
      <c r="P3" s="55">
        <f>AVERAGEIFS(Tableau4[[#All],[Coût de stock de sécurité DC]],Tableau4[[#All],[Cap%]],A3,Tableau4[[#All],[Fd]],B3,Tableau4[[#All],[Part fixe cible]],C3,Tableau4[[#All],[Scénario]],D3)</f>
        <v>648.56220705999999</v>
      </c>
      <c r="Q3" s="55">
        <f>AVERAGEIFS(Tableau4[[#All],[Nombre de DC ouverts]],Tableau4[[#All],[Cap%]],A3,Tableau4[[#All],[Fd]],B3,Tableau4[[#All],[Part fixe cible]],C3,Tableau4[[#All],[Scénario]],D3)</f>
        <v>2</v>
      </c>
      <c r="R3" s="56">
        <f>AVERAGEIFS(Tableau4[[#All],[Taux de chargement moyen]],Tableau4[[#All],[Cap%]],A3,Tableau4[[#All],[Fd]],B3,Tableau4[[#All],[Part fixe cible]],C3,Tableau4[[#All],[Scénario]],D3)</f>
        <v>0.90932866940000012</v>
      </c>
      <c r="S3" s="55">
        <f>AVERAGEIFS(Tableau4[[#All],[Temps de résolution (s)]],Tableau4[[#All],[Cap%]],A3,Tableau4[[#All],[Fd]],B3,Tableau4[[#All],[Part fixe cible]],C3,Tableau4[[#All],[Scénario]],D3)</f>
        <v>34.200000000000003</v>
      </c>
      <c r="T3" s="56">
        <f>AVERAGEIFS(Tableau4[[#All],[Gap]],Tableau4[[#All],[Cap%]],A3,Tableau4[[#All],[Fd]],B3,Tableau4[[#All],[Part fixe cible]],C3,Tableau4[[#All],[Scénario]],D3)</f>
        <v>7.5366584E-3</v>
      </c>
      <c r="U3" s="56">
        <f>AVERAGEIFS(Tableau4[[#All],[Synergie ]],Tableau4[[#All],[Cap%]],A3,Tableau4[[#All],[Fd]],B3,Tableau4[[#All],[Part fixe cible]],C3,Tableau4[[#All],[Scénario]],3)</f>
        <v>0.29769455609573864</v>
      </c>
      <c r="W3" t="s">
        <v>86</v>
      </c>
      <c r="X3" s="3">
        <v>0</v>
      </c>
      <c r="Y3" s="64" t="s">
        <v>87</v>
      </c>
      <c r="Z3" s="65" t="s">
        <v>87</v>
      </c>
      <c r="AA3" s="65" t="s">
        <v>87</v>
      </c>
      <c r="AB3" s="65" t="s">
        <v>87</v>
      </c>
      <c r="AC3" s="65" t="s">
        <v>87</v>
      </c>
    </row>
    <row r="4" spans="1:31" x14ac:dyDescent="0.35">
      <c r="A4" s="51">
        <v>40</v>
      </c>
      <c r="B4" s="51">
        <v>500</v>
      </c>
      <c r="C4" s="52">
        <v>0.4</v>
      </c>
      <c r="D4" s="51">
        <v>3</v>
      </c>
      <c r="E4">
        <f>AVERAGEIFS(Tableau4[[#All],[Cope]],Tableau4[[#All],[Cap%]],A4,Tableau4[[#All],[Fd]],B4,Tableau4[[#All],[Part fixe cible]],C4,Tableau4[[#All],[Scénario]],D4)</f>
        <v>242.91135552</v>
      </c>
      <c r="F4">
        <f>AVERAGEIFS(Tableau4[[#All],[Coût total]],Tableau4[[#All],[Cap%]],A4,Tableau4[[#All],[Fd]],B4,Tableau4[[#All],[Part fixe cible]],C4,Tableau4[[#All],[Scénario]],D4)</f>
        <v>33154.423759999998</v>
      </c>
      <c r="G4">
        <f>AVERAGEIFS(Tableau4[[#All],[Coût d’ouverture total]],Tableau4[[#All],[Cap%]],A4,Tableau4[[#All],[Fd]],B4,Tableau4[[#All],[Part fixe cible]],C4,Tableau4[[#All],[Scénario]],D4)</f>
        <v>8238.1305367999994</v>
      </c>
      <c r="H4">
        <f>AVERAGEIFS(Tableau4[[#All],[Coût fixe d’ouverture]],Tableau4[[#All],[Cap%]],A4,Tableau4[[#All],[Fd]],B4,Tableau4[[#All],[Part fixe cible]],C4,Tableau4[[#All],[Scénario]],D4)</f>
        <v>2600</v>
      </c>
      <c r="I4">
        <f>AVERAGEIFS(Tableau4[[#All],[Coût variable d’ouverture]],Tableau4[[#All],[Cap%]],A4,Tableau4[[#All],[Fd]],B4,Tableau4[[#All],[Part fixe cible]],C4,Tableau4[[#All],[Scénario]],D4)</f>
        <v>5638.1305368000003</v>
      </c>
      <c r="J4" s="3">
        <f>AVERAGEIFS(Tableau4[[#All],[Part fixe observée]],Tableau4[[#All],[Cap%]],A4,Tableau4[[#All],[Fd]],B4,Tableau4[[#All],[Part fixe cible]],C4,Tableau4[[#All],[Scénario]],D4)</f>
        <v>0.31474185020000001</v>
      </c>
      <c r="K4">
        <f>AVERAGEIFS(Tableau4[[#All],[Expédition observé]],Tableau4[[#All],[Cap%]],A4,Tableau4[[#All],[Fd]],B4,Tableau4[[#All],[Part fixe cible]],C4,Tableau4[[#All],[Scénario]],D4)</f>
        <v>23.182330989999997</v>
      </c>
      <c r="L4">
        <f>AVERAGEIFS(Tableau4[[#All],[Coût de transport]],Tableau4[[#All],[Cap%]],A4,Tableau4[[#All],[Fd]],B4,Tableau4[[#All],[Part fixe cible]],C4,Tableau4[[#All],[Scénario]],D4)</f>
        <v>10079.639520999999</v>
      </c>
      <c r="M4">
        <f>AVERAGEIFS(Tableau4[[#All],[Coût de stockage retailers]],Tableau4[[#All],[Cap%]],A4,Tableau4[[#All],[Fd]],B4,Tableau4[[#All],[Part fixe cible]],C4,Tableau4[[#All],[Scénario]],D4)</f>
        <v>8510.4092058000006</v>
      </c>
      <c r="N4">
        <f>AVERAGEIFS(Tableau4[[#All],[Coût de stockage DC]],Tableau4[[#All],[Cap%]],A4,Tableau4[[#All],[Fd]],B4,Tableau4[[#All],[Part fixe cible]],C4,Tableau4[[#All],[Scénario]],D4)</f>
        <v>4715.7210225999997</v>
      </c>
      <c r="O4">
        <f>AVERAGEIFS(Tableau4[[#All],[Coût de stock de sécurité retailers]],Tableau4[[#All],[Cap%]],A4,Tableau4[[#All],[Fd]],B4,Tableau4[[#All],[Part fixe cible]],C4,Tableau4[[#All],[Scénario]],D4)</f>
        <v>580.9289129</v>
      </c>
      <c r="P4">
        <f>AVERAGEIFS(Tableau4[[#All],[Coût de stock de sécurité DC]],Tableau4[[#All],[Cap%]],A4,Tableau4[[#All],[Fd]],B4,Tableau4[[#All],[Part fixe cible]],C4,Tableau4[[#All],[Scénario]],D4)</f>
        <v>1029.5945635799999</v>
      </c>
      <c r="Q4">
        <f>AVERAGEIFS(Tableau4[[#All],[Nombre de DC ouverts]],Tableau4[[#All],[Cap%]],A4,Tableau4[[#All],[Fd]],B4,Tableau4[[#All],[Part fixe cible]],C4,Tableau4[[#All],[Scénario]],D4)</f>
        <v>5.2</v>
      </c>
      <c r="R4" s="3">
        <f>AVERAGEIFS(Tableau4[[#All],[Taux de chargement moyen]],Tableau4[[#All],[Cap%]],A4,Tableau4[[#All],[Fd]],B4,Tableau4[[#All],[Part fixe cible]],C4,Tableau4[[#All],[Scénario]],D4)</f>
        <v>0.77731340419999995</v>
      </c>
      <c r="S4">
        <f>AVERAGEIFS(Tableau4[[#All],[Temps de résolution (s)]],Tableau4[[#All],[Cap%]],A4,Tableau4[[#All],[Fd]],B4,Tableau4[[#All],[Part fixe cible]],C4,Tableau4[[#All],[Scénario]],D4)</f>
        <v>84.8</v>
      </c>
      <c r="T4" s="3">
        <f>AVERAGEIFS(Tableau4[[#All],[Gap]],Tableau4[[#All],[Cap%]],A4,Tableau4[[#All],[Fd]],B4,Tableau4[[#All],[Part fixe cible]],C4,Tableau4[[#All],[Scénario]],D4)</f>
        <v>7.7872575999999999E-3</v>
      </c>
      <c r="U4" s="3">
        <f>AVERAGEIFS(Tableau4[[#All],[Synergie ]],Tableau4[[#All],[Cap%]],A4,Tableau4[[#All],[Fd]],B4,Tableau4[[#All],[Part fixe cible]],C4,Tableau4[[#All],[Scénario]],3)</f>
        <v>0.28070818928019625</v>
      </c>
      <c r="W4" t="s">
        <v>89</v>
      </c>
      <c r="X4" s="3">
        <v>0.6</v>
      </c>
      <c r="Y4" s="64">
        <f>(G4-$G$3)/$G$3</f>
        <v>2.9766317099999925E-2</v>
      </c>
      <c r="Z4" s="65">
        <f>Q4-Q3</f>
        <v>3.2</v>
      </c>
      <c r="AA4" s="64">
        <f>(L4-$L$3)/$L$3</f>
        <v>-0.40683336862563657</v>
      </c>
      <c r="AB4" s="66">
        <f>(R4-$R$3)/$R$3</f>
        <v>-0.14517882218220113</v>
      </c>
      <c r="AC4" s="66">
        <f>(U4-$U$3)/$U$3</f>
        <v>-5.705971596631941E-2</v>
      </c>
    </row>
    <row r="5" spans="1:31" x14ac:dyDescent="0.35">
      <c r="A5" s="47">
        <v>40</v>
      </c>
      <c r="B5" s="47">
        <v>1000</v>
      </c>
      <c r="C5" s="48">
        <v>0.6</v>
      </c>
      <c r="D5" s="47">
        <v>3</v>
      </c>
      <c r="E5">
        <f>AVERAGEIFS(Tableau4[[#All],[Cope]],Tableau4[[#All],[Cap%]],A5,Tableau4[[#All],[Fd]],B5,Tableau4[[#All],[Part fixe cible]],C5,Tableau4[[#All],[Scénario]],D5)</f>
        <v>179.60503080000001</v>
      </c>
      <c r="F5">
        <f>AVERAGEIFS(Tableau4[[#All],[Coût total]],Tableau4[[#All],[Cap%]],A5,Tableau4[[#All],[Fd]],B5,Tableau4[[#All],[Part fixe cible]],C5,Tableau4[[#All],[Scénario]],D5)</f>
        <v>34012.756344000001</v>
      </c>
      <c r="G5">
        <f>AVERAGEIFS(Tableau4[[#All],[Coût d’ouverture total]],Tableau4[[#All],[Cap%]],A5,Tableau4[[#All],[Fd]],B5,Tableau4[[#All],[Part fixe cible]],C5,Tableau4[[#All],[Scénario]],D5)</f>
        <v>7784.1897679999993</v>
      </c>
      <c r="H5">
        <f>AVERAGEIFS(Tableau4[[#All],[Coût fixe d’ouverture]],Tableau4[[#All],[Cap%]],A5,Tableau4[[#All],[Fd]],B5,Tableau4[[#All],[Part fixe cible]],C5,Tableau4[[#All],[Scénario]],D5)</f>
        <v>4000</v>
      </c>
      <c r="I5">
        <f>AVERAGEIFS(Tableau4[[#All],[Coût variable d’ouverture]],Tableau4[[#All],[Cap%]],A5,Tableau4[[#All],[Fd]],B5,Tableau4[[#All],[Part fixe cible]],C5,Tableau4[[#All],[Scénario]],D5)</f>
        <v>3784.1897679999993</v>
      </c>
      <c r="J5" s="3">
        <f>AVERAGEIFS(Tableau4[[#All],[Part fixe observée]],Tableau4[[#All],[Cap%]],A5,Tableau4[[#All],[Fd]],B5,Tableau4[[#All],[Part fixe cible]],C5,Tableau4[[#All],[Scénario]],D5)</f>
        <v>0.51290987939999999</v>
      </c>
      <c r="K5">
        <f>AVERAGEIFS(Tableau4[[#All],[Expédition observé]],Tableau4[[#All],[Cap%]],A5,Tableau4[[#All],[Fd]],B5,Tableau4[[#All],[Part fixe cible]],C5,Tableau4[[#All],[Scénario]],D5)</f>
        <v>20.993434843999999</v>
      </c>
      <c r="L5">
        <f>AVERAGEIFS(Tableau4[[#All],[Coût de transport]],Tableau4[[#All],[Cap%]],A5,Tableau4[[#All],[Fd]],B5,Tableau4[[#All],[Part fixe cible]],C5,Tableau4[[#All],[Scénario]],D5)</f>
        <v>11568.023945999999</v>
      </c>
      <c r="M5">
        <f>AVERAGEIFS(Tableau4[[#All],[Coût de stockage retailers]],Tableau4[[#All],[Cap%]],A5,Tableau4[[#All],[Fd]],B5,Tableau4[[#All],[Part fixe cible]],C5,Tableau4[[#All],[Scénario]],D5)</f>
        <v>9012.9295294000003</v>
      </c>
      <c r="N5">
        <f>AVERAGEIFS(Tableau4[[#All],[Coût de stockage DC]],Tableau4[[#All],[Cap%]],A5,Tableau4[[#All],[Fd]],B5,Tableau4[[#All],[Part fixe cible]],C5,Tableau4[[#All],[Scénario]],D5)</f>
        <v>4154.7527950000003</v>
      </c>
      <c r="O5">
        <f>AVERAGEIFS(Tableau4[[#All],[Coût de stock de sécurité retailers]],Tableau4[[#All],[Cap%]],A5,Tableau4[[#All],[Fd]],B5,Tableau4[[#All],[Part fixe cible]],C5,Tableau4[[#All],[Scénario]],D5)</f>
        <v>580.9289129</v>
      </c>
      <c r="P5">
        <f>AVERAGEIFS(Tableau4[[#All],[Coût de stock de sécurité DC]],Tableau4[[#All],[Cap%]],A5,Tableau4[[#All],[Fd]],B5,Tableau4[[#All],[Part fixe cible]],C5,Tableau4[[#All],[Scénario]],D5)</f>
        <v>911.93139042000007</v>
      </c>
      <c r="Q5">
        <f>AVERAGEIFS(Tableau4[[#All],[Nombre de DC ouverts]],Tableau4[[#All],[Cap%]],A5,Tableau4[[#All],[Fd]],B5,Tableau4[[#All],[Part fixe cible]],C5,Tableau4[[#All],[Scénario]],D5)</f>
        <v>4</v>
      </c>
      <c r="R5" s="3">
        <f>AVERAGEIFS(Tableau4[[#All],[Taux de chargement moyen]],Tableau4[[#All],[Cap%]],A5,Tableau4[[#All],[Fd]],B5,Tableau4[[#All],[Part fixe cible]],C5,Tableau4[[#All],[Scénario]],D5)</f>
        <v>0.82332554699999994</v>
      </c>
      <c r="S5">
        <f>AVERAGEIFS(Tableau4[[#All],[Temps de résolution (s)]],Tableau4[[#All],[Cap%]],A5,Tableau4[[#All],[Fd]],B5,Tableau4[[#All],[Part fixe cible]],C5,Tableau4[[#All],[Scénario]],D5)</f>
        <v>52.8</v>
      </c>
      <c r="T5" s="3">
        <f>AVERAGEIFS(Tableau4[[#All],[Gap]],Tableau4[[#All],[Cap%]],A5,Tableau4[[#All],[Fd]],B5,Tableau4[[#All],[Part fixe cible]],C5,Tableau4[[#All],[Scénario]],D5)</f>
        <v>7.2905717999999994E-3</v>
      </c>
      <c r="U5" s="3">
        <f>AVERAGEIFS(Tableau4[[#All],[Synergie ]],Tableau4[[#All],[Cap%]],A5,Tableau4[[#All],[Fd]],B5,Tableau4[[#All],[Part fixe cible]],C5,Tableau4[[#All],[Scénario]],3)</f>
        <v>0.29464621622101872</v>
      </c>
      <c r="W5" t="s">
        <v>88</v>
      </c>
      <c r="X5" s="3">
        <v>0.4</v>
      </c>
      <c r="Y5" s="64">
        <f>(G5-$G$3)/$G$3</f>
        <v>-2.6976279000000089E-2</v>
      </c>
      <c r="Z5" s="65">
        <f>Q5-Q3</f>
        <v>2</v>
      </c>
      <c r="AA5" s="64">
        <f>(L5-$L$3)/$L$3</f>
        <v>-0.31924492126817289</v>
      </c>
      <c r="AB5" s="66">
        <f>(R5-$R$3)/$R$3</f>
        <v>-9.4578698873254916E-2</v>
      </c>
      <c r="AC5" s="66">
        <f>(U5-$U$3)/$U$3</f>
        <v>-1.0239824048846805E-2</v>
      </c>
    </row>
    <row r="7" spans="1:31" ht="29" x14ac:dyDescent="0.35">
      <c r="A7" s="53" t="s">
        <v>28</v>
      </c>
      <c r="B7" s="53" t="s">
        <v>3</v>
      </c>
      <c r="C7" s="53" t="s">
        <v>39</v>
      </c>
      <c r="D7" s="53" t="s">
        <v>56</v>
      </c>
      <c r="E7" s="53" t="s">
        <v>57</v>
      </c>
      <c r="F7" s="53" t="s">
        <v>41</v>
      </c>
      <c r="G7" s="53" t="s">
        <v>42</v>
      </c>
      <c r="H7" s="53" t="s">
        <v>43</v>
      </c>
      <c r="I7" s="53" t="s">
        <v>44</v>
      </c>
      <c r="J7" s="53" t="s">
        <v>45</v>
      </c>
      <c r="K7" s="53" t="s">
        <v>59</v>
      </c>
      <c r="L7" s="53" t="s">
        <v>25</v>
      </c>
      <c r="M7" s="53" t="s">
        <v>47</v>
      </c>
      <c r="N7" s="53" t="s">
        <v>48</v>
      </c>
      <c r="O7" s="53" t="s">
        <v>49</v>
      </c>
      <c r="P7" s="53" t="s">
        <v>50</v>
      </c>
      <c r="Q7" s="53" t="s">
        <v>51</v>
      </c>
      <c r="R7" s="53" t="s">
        <v>52</v>
      </c>
      <c r="S7" s="53" t="s">
        <v>53</v>
      </c>
      <c r="T7" s="53" t="s">
        <v>54</v>
      </c>
      <c r="U7" s="53" t="s">
        <v>55</v>
      </c>
      <c r="W7" s="62" t="s">
        <v>79</v>
      </c>
      <c r="X7" s="62" t="s">
        <v>80</v>
      </c>
      <c r="Y7" s="62" t="s">
        <v>81</v>
      </c>
      <c r="Z7" s="62" t="s">
        <v>82</v>
      </c>
      <c r="AA7" s="62" t="s">
        <v>83</v>
      </c>
      <c r="AB7" s="62" t="s">
        <v>84</v>
      </c>
      <c r="AC7" s="62" t="s">
        <v>85</v>
      </c>
    </row>
    <row r="8" spans="1:31" x14ac:dyDescent="0.35">
      <c r="A8" s="49">
        <v>70</v>
      </c>
      <c r="B8" s="49">
        <v>4000</v>
      </c>
      <c r="C8" s="50">
        <v>1</v>
      </c>
      <c r="D8" s="34">
        <v>3</v>
      </c>
      <c r="E8" s="34">
        <f>AVERAGEIFS(Tableau4[[#All],[Cope]],Tableau4[[#All],[Cap%]],A8,Tableau4[[#All],[Fd]],B8,Tableau4[[#All],[Part fixe cible]],C8,Tableau4[[#All],[Scénario]],D8)</f>
        <v>0</v>
      </c>
      <c r="F8" s="34">
        <f>AVERAGEIFS(Tableau4[[#All],[Coût total]],Tableau4[[#All],[Cap%]],A8,Tableau4[[#All],[Fd]],B8,Tableau4[[#All],[Part fixe cible]],C8,Tableau4[[#All],[Scénario]],D8)</f>
        <v>37903.656371999998</v>
      </c>
      <c r="G8" s="34">
        <f>AVERAGEIFS(Tableau4[[#All],[Coût d’ouverture total]],Tableau4[[#All],[Cap%]],A8,Tableau4[[#All],[Fd]],B8,Tableau4[[#All],[Part fixe cible]],C8,Tableau4[[#All],[Scénario]],D8)</f>
        <v>7200.0001629999997</v>
      </c>
      <c r="H8" s="34">
        <f>AVERAGEIFS(Tableau4[[#All],[Coût fixe d’ouverture]],Tableau4[[#All],[Cap%]],A8,Tableau4[[#All],[Fd]],B8,Tableau4[[#All],[Part fixe cible]],C8,Tableau4[[#All],[Scénario]],D8)</f>
        <v>7200.0001629999997</v>
      </c>
      <c r="I8" s="34">
        <f>AVERAGEIFS(Tableau4[[#All],[Coût variable d’ouverture]],Tableau4[[#All],[Cap%]],A8,Tableau4[[#All],[Fd]],B8,Tableau4[[#All],[Part fixe cible]],C8,Tableau4[[#All],[Scénario]],D8)</f>
        <v>0</v>
      </c>
      <c r="J8" s="35">
        <f>AVERAGEIFS(Tableau4[[#All],[Part fixe observée]],Tableau4[[#All],[Cap%]],A8,Tableau4[[#All],[Fd]],B8,Tableau4[[#All],[Part fixe cible]],C8,Tableau4[[#All],[Scénario]],D8)</f>
        <v>1</v>
      </c>
      <c r="K8" s="34" t="e">
        <f>AVERAGEIFS(Tableau4[[#All],[Expédition observé]],Tableau4[[#All],[Cap%]],A8,Tableau4[[#All],[Fd]],B8,Tableau4[[#All],[Part fixe cible]],C8,Tableau4[[#All],[Scénario]],D8)</f>
        <v>#DIV/0!</v>
      </c>
      <c r="L8" s="34">
        <f>AVERAGEIFS(Tableau4[[#All],[Coût de transport]],Tableau4[[#All],[Cap%]],A8,Tableau4[[#All],[Fd]],B8,Tableau4[[#All],[Part fixe cible]],C8,Tableau4[[#All],[Scénario]],D8)</f>
        <v>14658.783635999998</v>
      </c>
      <c r="M8" s="34">
        <f>AVERAGEIFS(Tableau4[[#All],[Coût de stockage retailers]],Tableau4[[#All],[Cap%]],A8,Tableau4[[#All],[Fd]],B8,Tableau4[[#All],[Part fixe cible]],C8,Tableau4[[#All],[Scénario]],D8)</f>
        <v>12077.167782</v>
      </c>
      <c r="N8" s="34">
        <f>AVERAGEIFS(Tableau4[[#All],[Coût de stockage DC]],Tableau4[[#All],[Cap%]],A8,Tableau4[[#All],[Fd]],B8,Tableau4[[#All],[Part fixe cible]],C8,Tableau4[[#All],[Scénario]],D8)</f>
        <v>2778.7435296000003</v>
      </c>
      <c r="O8" s="34">
        <f>AVERAGEIFS(Tableau4[[#All],[Coût de stock de sécurité retailers]],Tableau4[[#All],[Cap%]],A8,Tableau4[[#All],[Fd]],B8,Tableau4[[#All],[Part fixe cible]],C8,Tableau4[[#All],[Scénario]],D8)</f>
        <v>580.9289129199999</v>
      </c>
      <c r="P8" s="34">
        <f>AVERAGEIFS(Tableau4[[#All],[Coût de stock de sécurité DC]],Tableau4[[#All],[Cap%]],A8,Tableau4[[#All],[Fd]],B8,Tableau4[[#All],[Part fixe cible]],C8,Tableau4[[#All],[Scénario]],D8)</f>
        <v>608.03235086000007</v>
      </c>
      <c r="Q8" s="34">
        <f>AVERAGEIFS(Tableau4[[#All],[Nombre de DC ouverts]],Tableau4[[#All],[Cap%]],A8,Tableau4[[#All],[Fd]],B8,Tableau4[[#All],[Part fixe cible]],C8,Tableau4[[#All],[Scénario]],D8)</f>
        <v>1.8</v>
      </c>
      <c r="R8" s="35">
        <f>AVERAGEIFS(Tableau4[[#All],[Taux de chargement moyen]],Tableau4[[#All],[Cap%]],A8,Tableau4[[#All],[Fd]],B8,Tableau4[[#All],[Part fixe cible]],C8,Tableau4[[#All],[Scénario]],D8)</f>
        <v>0.82435093280000016</v>
      </c>
      <c r="S8" s="34">
        <f>AVERAGEIFS(Tableau4[[#All],[Temps de résolution (s)]],Tableau4[[#All],[Cap%]],A8,Tableau4[[#All],[Fd]],B8,Tableau4[[#All],[Part fixe cible]],C8,Tableau4[[#All],[Scénario]],D8)</f>
        <v>106.6</v>
      </c>
      <c r="T8" s="35">
        <f>AVERAGEIFS(Tableau4[[#All],[Gap]],Tableau4[[#All],[Cap%]],A8,Tableau4[[#All],[Fd]],B8,Tableau4[[#All],[Part fixe cible]],C8,Tableau4[[#All],[Scénario]],D8)</f>
        <v>7.4058056000000008E-3</v>
      </c>
      <c r="U8" s="35">
        <f>AVERAGEIFS(Tableau4[[#All],[Synergie ]],Tableau4[[#All],[Cap%]],A8,Tableau4[[#All],[Fd]],B8,Tableau4[[#All],[Part fixe cible]],C8,Tableau4[[#All],[Scénario]],3)</f>
        <v>0.30930045178270743</v>
      </c>
      <c r="W8" t="s">
        <v>86</v>
      </c>
      <c r="X8" s="3">
        <v>0</v>
      </c>
      <c r="Y8" s="64" t="s">
        <v>87</v>
      </c>
      <c r="Z8" s="67" t="s">
        <v>87</v>
      </c>
      <c r="AA8" s="68" t="s">
        <v>87</v>
      </c>
      <c r="AB8" s="68" t="s">
        <v>87</v>
      </c>
      <c r="AC8" s="68" t="s">
        <v>87</v>
      </c>
    </row>
    <row r="9" spans="1:31" x14ac:dyDescent="0.35">
      <c r="A9" s="47">
        <v>70</v>
      </c>
      <c r="B9" s="47">
        <v>500</v>
      </c>
      <c r="C9" s="48">
        <v>0.4</v>
      </c>
      <c r="D9" s="47">
        <v>3</v>
      </c>
      <c r="E9" s="47">
        <f>AVERAGEIFS(Tableau4[[#All],[Cope]],Tableau4[[#All],[Cap%]],A9,Tableau4[[#All],[Fd]],B9,Tableau4[[#All],[Part fixe cible]],C9,Tableau4[[#All],[Scénario]],D9)</f>
        <v>243.96952828000002</v>
      </c>
      <c r="F9" s="47">
        <f>AVERAGEIFS(Tableau4[[#All],[Coût total]],Tableau4[[#All],[Cap%]],A9,Tableau4[[#All],[Fd]],B9,Tableau4[[#All],[Part fixe cible]],C9,Tableau4[[#All],[Scénario]],D9)</f>
        <v>32672.493915999999</v>
      </c>
      <c r="G9" s="47">
        <f>AVERAGEIFS(Tableau4[[#All],[Coût d’ouverture total]],Tableau4[[#All],[Cap%]],A9,Tableau4[[#All],[Fd]],B9,Tableau4[[#All],[Part fixe cible]],C9,Tableau4[[#All],[Scénario]],D9)</f>
        <v>7175.3329983999993</v>
      </c>
      <c r="H9" s="47">
        <f>AVERAGEIFS(Tableau4[[#All],[Coût fixe d’ouverture]],Tableau4[[#All],[Cap%]],A9,Tableau4[[#All],[Fd]],B9,Tableau4[[#All],[Part fixe cible]],C9,Tableau4[[#All],[Scénario]],D9)</f>
        <v>2200</v>
      </c>
      <c r="I9" s="47">
        <f>AVERAGEIFS(Tableau4[[#All],[Coût variable d’ouverture]],Tableau4[[#All],[Cap%]],A9,Tableau4[[#All],[Fd]],B9,Tableau4[[#All],[Part fixe cible]],C9,Tableau4[[#All],[Scénario]],D9)</f>
        <v>4975.3329983999993</v>
      </c>
      <c r="J9" s="48">
        <f>AVERAGEIFS(Tableau4[[#All],[Part fixe observée]],Tableau4[[#All],[Cap%]],A9,Tableau4[[#All],[Fd]],B9,Tableau4[[#All],[Part fixe cible]],C9,Tableau4[[#All],[Scénario]],D9)</f>
        <v>0.30429282119999995</v>
      </c>
      <c r="K9" s="47">
        <f>AVERAGEIFS(Tableau4[[#All],[Expédition observé]],Tableau4[[#All],[Cap%]],A9,Tableau4[[#All],[Fd]],B9,Tableau4[[#All],[Part fixe cible]],C9,Tableau4[[#All],[Scénario]],D9)</f>
        <v>20.396351849999999</v>
      </c>
      <c r="L9" s="47">
        <f>AVERAGEIFS(Tableau4[[#All],[Coût de transport]],Tableau4[[#All],[Cap%]],A9,Tableau4[[#All],[Fd]],B9,Tableau4[[#All],[Part fixe cible]],C9,Tableau4[[#All],[Scénario]],D9)</f>
        <v>9938.4574790000006</v>
      </c>
      <c r="M9" s="47">
        <f>AVERAGEIFS(Tableau4[[#All],[Coût de stockage retailers]],Tableau4[[#All],[Cap%]],A9,Tableau4[[#All],[Fd]],B9,Tableau4[[#All],[Part fixe cible]],C9,Tableau4[[#All],[Scénario]],D9)</f>
        <v>9668.8342214000004</v>
      </c>
      <c r="N9" s="47">
        <f>AVERAGEIFS(Tableau4[[#All],[Coût de stockage DC]],Tableau4[[#All],[Cap%]],A9,Tableau4[[#All],[Fd]],B9,Tableau4[[#All],[Part fixe cible]],C9,Tableau4[[#All],[Scénario]],D9)</f>
        <v>4355.1448428000003</v>
      </c>
      <c r="O9" s="47">
        <f>AVERAGEIFS(Tableau4[[#All],[Coût de stock de sécurité retailers]],Tableau4[[#All],[Cap%]],A9,Tableau4[[#All],[Fd]],B9,Tableau4[[#All],[Part fixe cible]],C9,Tableau4[[#All],[Scénario]],D9)</f>
        <v>580.9289129</v>
      </c>
      <c r="P9" s="47">
        <f>AVERAGEIFS(Tableau4[[#All],[Coût de stock de sécurité DC]],Tableau4[[#All],[Cap%]],A9,Tableau4[[#All],[Fd]],B9,Tableau4[[#All],[Part fixe cible]],C9,Tableau4[[#All],[Scénario]],D9)</f>
        <v>953.79545960000019</v>
      </c>
      <c r="Q9" s="47">
        <f>AVERAGEIFS(Tableau4[[#All],[Nombre de DC ouverts]],Tableau4[[#All],[Cap%]],A9,Tableau4[[#All],[Fd]],B9,Tableau4[[#All],[Part fixe cible]],C9,Tableau4[[#All],[Scénario]],D9)</f>
        <v>4.4000000000000004</v>
      </c>
      <c r="R9" s="48">
        <f>AVERAGEIFS(Tableau4[[#All],[Taux de chargement moyen]],Tableau4[[#All],[Cap%]],A9,Tableau4[[#All],[Fd]],B9,Tableau4[[#All],[Part fixe cible]],C9,Tableau4[[#All],[Scénario]],D9)</f>
        <v>0.66082405340000006</v>
      </c>
      <c r="S9" s="47">
        <f>AVERAGEIFS(Tableau4[[#All],[Temps de résolution (s)]],Tableau4[[#All],[Cap%]],A9,Tableau4[[#All],[Fd]],B9,Tableau4[[#All],[Part fixe cible]],C9,Tableau4[[#All],[Scénario]],D9)</f>
        <v>161.19999999999999</v>
      </c>
      <c r="T9" s="48">
        <f>AVERAGEIFS(Tableau4[[#All],[Gap]],Tableau4[[#All],[Cap%]],A9,Tableau4[[#All],[Fd]],B9,Tableau4[[#All],[Part fixe cible]],C9,Tableau4[[#All],[Scénario]],D9)</f>
        <v>7.0798910000000005E-3</v>
      </c>
      <c r="U9" s="48">
        <f>AVERAGEIFS(Tableau4[[#All],[Synergie ]],Tableau4[[#All],[Cap%]],A9,Tableau4[[#All],[Fd]],B9,Tableau4[[#All],[Part fixe cible]],C9,Tableau4[[#All],[Scénario]],3)</f>
        <v>0.29003111434505635</v>
      </c>
      <c r="W9" t="s">
        <v>89</v>
      </c>
      <c r="X9" s="3">
        <v>0.6</v>
      </c>
      <c r="Y9" s="64">
        <f>(Tableau7[[#This Row],[Coût d’ouverture total]]-$G$8)/$G$8</f>
        <v>-3.4259950057726734E-3</v>
      </c>
      <c r="Z9" s="67">
        <f>Tableau7[[#This Row],[Nombre de DC ouverts]]-$Q$8</f>
        <v>2.6000000000000005</v>
      </c>
      <c r="AA9" s="68">
        <f>(Tableau7[[#This Row],[Coût de transport]]-$L$8)/$L$8</f>
        <v>-0.3220134954040465</v>
      </c>
      <c r="AB9" s="68">
        <f>(Tableau7[[#This Row],[Taux de chargement moyen]]-$R$8)/$R$8</f>
        <v>-0.19837046686483725</v>
      </c>
      <c r="AC9" s="68">
        <f>(Tableau7[[#This Row],[Synergie ]]-$U$8)/$U$8</f>
        <v>-6.229973906144938E-2</v>
      </c>
    </row>
    <row r="10" spans="1:31" x14ac:dyDescent="0.35">
      <c r="A10" s="59">
        <v>70</v>
      </c>
      <c r="B10" s="59">
        <v>1000</v>
      </c>
      <c r="C10" s="60">
        <v>0.6</v>
      </c>
      <c r="D10" s="59">
        <v>3</v>
      </c>
      <c r="E10" s="59">
        <f>AVERAGEIFS(Tableau4[[#All],[Cope]],Tableau4[[#All],[Cap%]],A10,Tableau4[[#All],[Fd]],B10,Tableau4[[#All],[Part fixe cible]],C10,Tableau4[[#All],[Scénario]],D10)</f>
        <v>184.14586761999999</v>
      </c>
      <c r="F10" s="59">
        <f>AVERAGEIFS(Tableau4[[#All],[Coût total]],Tableau4[[#All],[Cap%]],A10,Tableau4[[#All],[Fd]],B10,Tableau4[[#All],[Part fixe cible]],C10,Tableau4[[#All],[Scénario]],D10)</f>
        <v>33515.178881999993</v>
      </c>
      <c r="G10" s="59">
        <f>AVERAGEIFS(Tableau4[[#All],[Coût d’ouverture total]],Tableau4[[#All],[Cap%]],A10,Tableau4[[#All],[Fd]],B10,Tableau4[[#All],[Part fixe cible]],C10,Tableau4[[#All],[Scénario]],D10)</f>
        <v>7343.8502573999995</v>
      </c>
      <c r="H10" s="59">
        <f>AVERAGEIFS(Tableau4[[#All],[Coût fixe d’ouverture]],Tableau4[[#All],[Cap%]],A10,Tableau4[[#All],[Fd]],B10,Tableau4[[#All],[Part fixe cible]],C10,Tableau4[[#All],[Scénario]],D10)</f>
        <v>3800.0000637999997</v>
      </c>
      <c r="I10" s="59">
        <f>AVERAGEIFS(Tableau4[[#All],[Coût variable d’ouverture]],Tableau4[[#All],[Cap%]],A10,Tableau4[[#All],[Fd]],B10,Tableau4[[#All],[Part fixe cible]],C10,Tableau4[[#All],[Scénario]],D10)</f>
        <v>3543.8501936000002</v>
      </c>
      <c r="J10" s="60">
        <f>AVERAGEIFS(Tableau4[[#All],[Part fixe observée]],Tableau4[[#All],[Cap%]],A10,Tableau4[[#All],[Fd]],B10,Tableau4[[#All],[Part fixe cible]],C10,Tableau4[[#All],[Scénario]],D10)</f>
        <v>0.5172941512</v>
      </c>
      <c r="K10" s="59">
        <f>AVERAGEIFS(Tableau4[[#All],[Expédition observé]],Tableau4[[#All],[Cap%]],A10,Tableau4[[#All],[Fd]],B10,Tableau4[[#All],[Part fixe cible]],C10,Tableau4[[#All],[Scénario]],D10)</f>
        <v>19.206111725999996</v>
      </c>
      <c r="L10" s="59">
        <f>AVERAGEIFS(Tableau4[[#All],[Coût de transport]],Tableau4[[#All],[Cap%]],A10,Tableau4[[#All],[Fd]],B10,Tableau4[[#All],[Part fixe cible]],C10,Tableau4[[#All],[Scénario]],D10)</f>
        <v>10532.548365000001</v>
      </c>
      <c r="M10" s="59">
        <f>AVERAGEIFS(Tableau4[[#All],[Coût de stockage retailers]],Tableau4[[#All],[Cap%]],A10,Tableau4[[#All],[Fd]],B10,Tableau4[[#All],[Part fixe cible]],C10,Tableau4[[#All],[Scénario]],D10)</f>
        <v>10132.541177800002</v>
      </c>
      <c r="N10" s="59">
        <f>AVERAGEIFS(Tableau4[[#All],[Coût de stockage DC]],Tableau4[[#All],[Cap%]],A10,Tableau4[[#All],[Fd]],B10,Tableau4[[#All],[Part fixe cible]],C10,Tableau4[[#All],[Scénario]],D10)</f>
        <v>4040.8899232000003</v>
      </c>
      <c r="O10" s="59">
        <f>AVERAGEIFS(Tableau4[[#All],[Coût de stock de sécurité retailers]],Tableau4[[#All],[Cap%]],A10,Tableau4[[#All],[Fd]],B10,Tableau4[[#All],[Part fixe cible]],C10,Tableau4[[#All],[Scénario]],D10)</f>
        <v>580.9289129199999</v>
      </c>
      <c r="P10" s="59">
        <f>AVERAGEIFS(Tableau4[[#All],[Coût de stock de sécurité DC]],Tableau4[[#All],[Cap%]],A10,Tableau4[[#All],[Fd]],B10,Tableau4[[#All],[Part fixe cible]],C10,Tableau4[[#All],[Scénario]],D10)</f>
        <v>884.42024359999994</v>
      </c>
      <c r="Q10" s="59">
        <f>AVERAGEIFS(Tableau4[[#All],[Nombre de DC ouverts]],Tableau4[[#All],[Cap%]],A10,Tableau4[[#All],[Fd]],B10,Tableau4[[#All],[Part fixe cible]],C10,Tableau4[[#All],[Scénario]],D10)</f>
        <v>3.8</v>
      </c>
      <c r="R10" s="60">
        <f>AVERAGEIFS(Tableau4[[#All],[Taux de chargement moyen]],Tableau4[[#All],[Cap%]],A10,Tableau4[[#All],[Fd]],B10,Tableau4[[#All],[Part fixe cible]],C10,Tableau4[[#All],[Scénario]],D10)</f>
        <v>0.69201922879999989</v>
      </c>
      <c r="S10" s="59">
        <f>AVERAGEIFS(Tableau4[[#All],[Temps de résolution (s)]],Tableau4[[#All],[Cap%]],A10,Tableau4[[#All],[Fd]],B10,Tableau4[[#All],[Part fixe cible]],C10,Tableau4[[#All],[Scénario]],D10)</f>
        <v>65</v>
      </c>
      <c r="T10" s="60">
        <f>AVERAGEIFS(Tableau4[[#All],[Gap]],Tableau4[[#All],[Cap%]],A10,Tableau4[[#All],[Fd]],B10,Tableau4[[#All],[Part fixe cible]],C10,Tableau4[[#All],[Scénario]],D10)</f>
        <v>8.3055287999999998E-3</v>
      </c>
      <c r="U10" s="60">
        <f>AVERAGEIFS(Tableau4[[#All],[Synergie ]],Tableau4[[#All],[Cap%]],A10,Tableau4[[#All],[Fd]],B10,Tableau4[[#All],[Part fixe cible]],C10,Tableau4[[#All],[Scénario]],3)</f>
        <v>0.30510084470190774</v>
      </c>
      <c r="W10" t="s">
        <v>88</v>
      </c>
      <c r="X10" s="3">
        <v>0.4</v>
      </c>
      <c r="Y10" s="64">
        <f>(Tableau7[[#This Row],[Coût d’ouverture total]]-$G$8)/$G$8</f>
        <v>1.9979179325471323E-2</v>
      </c>
      <c r="Z10" s="67">
        <f>Tableau7[[#This Row],[Nombre de DC ouverts]]-$Q$8</f>
        <v>1.9999999999999998</v>
      </c>
      <c r="AA10" s="68">
        <f>(Tableau7[[#This Row],[Coût de transport]]-$L$8)/$L$8</f>
        <v>-0.28148551567856694</v>
      </c>
      <c r="AB10" s="68">
        <f>(Tableau7[[#This Row],[Taux de chargement moyen]]-$R$8)/$R$8</f>
        <v>-0.16052836084083855</v>
      </c>
      <c r="AC10" s="68">
        <f>(Tableau7[[#This Row],[Synergie ]]-$U$8)/$U$8</f>
        <v>-1.3577759284199301E-2</v>
      </c>
    </row>
    <row r="11" spans="1:31" x14ac:dyDescent="0.35">
      <c r="AE11" s="61"/>
    </row>
    <row r="15" spans="1:31" x14ac:dyDescent="0.35">
      <c r="W15" s="61"/>
    </row>
  </sheetData>
  <pageMargins left="0.7" right="0.7" top="0.75" bottom="0.75" header="0.3" footer="0.3"/>
  <ignoredErrors>
    <ignoredError sqref="AB8:AB10 AC8:AC10" calculatedColumn="1"/>
  </ignoredErrors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EADEE-FBA3-4AB1-8FDA-D70035B05FB9}">
  <sheetPr>
    <tabColor theme="5"/>
  </sheetPr>
  <dimension ref="A1:L62"/>
  <sheetViews>
    <sheetView tabSelected="1" topLeftCell="A10" workbookViewId="0">
      <selection activeCell="I5" sqref="I5"/>
    </sheetView>
  </sheetViews>
  <sheetFormatPr baseColWidth="10" defaultRowHeight="14.5" x14ac:dyDescent="0.35"/>
  <sheetData>
    <row r="1" spans="1:12" x14ac:dyDescent="0.35">
      <c r="A1" t="s">
        <v>60</v>
      </c>
      <c r="F1" t="s">
        <v>75</v>
      </c>
    </row>
    <row r="2" spans="1:12" x14ac:dyDescent="0.35">
      <c r="A2" t="s">
        <v>61</v>
      </c>
      <c r="F2" t="s">
        <v>102</v>
      </c>
      <c r="J2" t="s">
        <v>76</v>
      </c>
      <c r="K2" t="s">
        <v>77</v>
      </c>
      <c r="L2" t="s">
        <v>78</v>
      </c>
    </row>
    <row r="3" spans="1:12" ht="29" x14ac:dyDescent="0.35">
      <c r="A3" s="62" t="s">
        <v>56</v>
      </c>
      <c r="B3" s="62" t="s">
        <v>62</v>
      </c>
      <c r="C3" s="62" t="s">
        <v>63</v>
      </c>
      <c r="F3" s="62" t="s">
        <v>56</v>
      </c>
      <c r="G3" s="62" t="s">
        <v>62</v>
      </c>
      <c r="H3" s="62" t="s">
        <v>63</v>
      </c>
      <c r="J3" s="63">
        <v>1</v>
      </c>
      <c r="K3">
        <v>233</v>
      </c>
      <c r="L3">
        <v>201</v>
      </c>
    </row>
    <row r="4" spans="1:12" ht="116" x14ac:dyDescent="0.35">
      <c r="A4" s="58" t="s">
        <v>64</v>
      </c>
      <c r="B4" s="58">
        <v>25</v>
      </c>
      <c r="C4" s="57" t="s">
        <v>65</v>
      </c>
      <c r="F4" s="58" t="s">
        <v>64</v>
      </c>
      <c r="G4" s="58">
        <v>27</v>
      </c>
      <c r="H4" s="57" t="s">
        <v>99</v>
      </c>
      <c r="J4" s="63">
        <v>2</v>
      </c>
      <c r="K4">
        <v>485</v>
      </c>
      <c r="L4">
        <v>64</v>
      </c>
    </row>
    <row r="5" spans="1:12" ht="116" x14ac:dyDescent="0.35">
      <c r="A5" s="57"/>
      <c r="B5" s="58">
        <v>27</v>
      </c>
      <c r="C5" s="57" t="s">
        <v>66</v>
      </c>
      <c r="G5" s="58">
        <v>30</v>
      </c>
      <c r="H5" s="57" t="s">
        <v>100</v>
      </c>
      <c r="J5" s="63">
        <v>3</v>
      </c>
      <c r="K5">
        <v>355</v>
      </c>
      <c r="L5">
        <v>67</v>
      </c>
    </row>
    <row r="6" spans="1:12" ht="130.5" x14ac:dyDescent="0.35">
      <c r="A6" s="57"/>
      <c r="B6" s="58">
        <v>54</v>
      </c>
      <c r="C6" s="57" t="s">
        <v>67</v>
      </c>
      <c r="G6" s="58">
        <v>54</v>
      </c>
      <c r="H6" s="57" t="s">
        <v>101</v>
      </c>
      <c r="J6" s="63">
        <v>4</v>
      </c>
      <c r="K6">
        <v>488</v>
      </c>
      <c r="L6">
        <v>270</v>
      </c>
    </row>
    <row r="7" spans="1:12" x14ac:dyDescent="0.35">
      <c r="B7" s="57"/>
      <c r="C7" s="57"/>
      <c r="G7" s="58"/>
      <c r="H7" s="57"/>
      <c r="J7" s="63">
        <v>5</v>
      </c>
      <c r="K7">
        <v>395</v>
      </c>
      <c r="L7">
        <v>279</v>
      </c>
    </row>
    <row r="8" spans="1:12" ht="130.5" x14ac:dyDescent="0.35">
      <c r="A8" s="58" t="s">
        <v>68</v>
      </c>
      <c r="B8" s="58">
        <v>38</v>
      </c>
      <c r="C8" s="57" t="s">
        <v>69</v>
      </c>
      <c r="F8" s="58" t="s">
        <v>68</v>
      </c>
      <c r="G8" s="58">
        <v>27</v>
      </c>
      <c r="H8" s="57" t="s">
        <v>66</v>
      </c>
      <c r="J8" s="63">
        <v>6</v>
      </c>
      <c r="K8">
        <v>489</v>
      </c>
      <c r="L8">
        <v>164</v>
      </c>
    </row>
    <row r="9" spans="1:12" ht="145" x14ac:dyDescent="0.35">
      <c r="A9" s="57"/>
      <c r="B9" s="58">
        <v>54</v>
      </c>
      <c r="C9" s="57" t="s">
        <v>70</v>
      </c>
      <c r="G9" s="58">
        <v>29</v>
      </c>
      <c r="H9" s="57" t="s">
        <v>72</v>
      </c>
      <c r="J9" s="63">
        <v>7</v>
      </c>
      <c r="K9">
        <v>274</v>
      </c>
      <c r="L9">
        <v>460</v>
      </c>
    </row>
    <row r="10" spans="1:12" ht="116" x14ac:dyDescent="0.35">
      <c r="B10" s="57"/>
      <c r="C10" s="57"/>
      <c r="G10" s="58">
        <v>53</v>
      </c>
      <c r="H10" s="57" t="s">
        <v>94</v>
      </c>
      <c r="J10" s="63">
        <v>8</v>
      </c>
      <c r="K10">
        <v>34</v>
      </c>
      <c r="L10">
        <v>396</v>
      </c>
    </row>
    <row r="11" spans="1:12" ht="72.5" x14ac:dyDescent="0.35">
      <c r="A11" s="58" t="s">
        <v>18</v>
      </c>
      <c r="B11" s="58">
        <v>27</v>
      </c>
      <c r="C11" s="57" t="s">
        <v>71</v>
      </c>
      <c r="G11" s="58">
        <v>55</v>
      </c>
      <c r="H11" s="57" t="s">
        <v>95</v>
      </c>
      <c r="J11" s="63">
        <v>9</v>
      </c>
      <c r="K11">
        <v>329</v>
      </c>
      <c r="L11">
        <v>128</v>
      </c>
    </row>
    <row r="12" spans="1:12" ht="72.5" x14ac:dyDescent="0.35">
      <c r="A12" s="57"/>
      <c r="B12" s="58">
        <v>31</v>
      </c>
      <c r="C12" s="57" t="s">
        <v>72</v>
      </c>
      <c r="G12" s="58"/>
      <c r="H12" s="57"/>
      <c r="J12" s="63">
        <v>10</v>
      </c>
      <c r="K12">
        <v>162</v>
      </c>
      <c r="L12">
        <v>276</v>
      </c>
    </row>
    <row r="13" spans="1:12" ht="116" x14ac:dyDescent="0.35">
      <c r="B13" s="58">
        <v>54</v>
      </c>
      <c r="C13" s="57" t="s">
        <v>73</v>
      </c>
      <c r="F13" s="58" t="s">
        <v>18</v>
      </c>
      <c r="G13" s="58">
        <v>27</v>
      </c>
      <c r="H13" s="57" t="s">
        <v>66</v>
      </c>
      <c r="J13" s="63">
        <v>11</v>
      </c>
      <c r="K13">
        <v>221</v>
      </c>
      <c r="L13">
        <v>376</v>
      </c>
    </row>
    <row r="14" spans="1:12" ht="72.5" x14ac:dyDescent="0.35">
      <c r="B14" s="58">
        <v>55</v>
      </c>
      <c r="C14" s="57" t="s">
        <v>74</v>
      </c>
      <c r="G14" s="58">
        <v>31</v>
      </c>
      <c r="H14" s="57" t="s">
        <v>96</v>
      </c>
      <c r="J14" s="63">
        <v>12</v>
      </c>
      <c r="K14">
        <v>184</v>
      </c>
      <c r="L14">
        <v>180</v>
      </c>
    </row>
    <row r="15" spans="1:12" ht="72.5" x14ac:dyDescent="0.35">
      <c r="G15" s="58">
        <v>34</v>
      </c>
      <c r="H15" s="57" t="s">
        <v>95</v>
      </c>
      <c r="J15" s="63">
        <v>13</v>
      </c>
      <c r="K15">
        <v>468</v>
      </c>
      <c r="L15">
        <v>374</v>
      </c>
    </row>
    <row r="16" spans="1:12" ht="58" x14ac:dyDescent="0.35">
      <c r="G16" s="58">
        <v>45</v>
      </c>
      <c r="H16" s="57" t="s">
        <v>97</v>
      </c>
      <c r="J16" s="63">
        <v>14</v>
      </c>
      <c r="K16">
        <v>213</v>
      </c>
      <c r="L16">
        <v>236</v>
      </c>
    </row>
    <row r="17" spans="7:12" ht="72.5" x14ac:dyDescent="0.35">
      <c r="G17" s="58">
        <v>48</v>
      </c>
      <c r="H17" s="57" t="s">
        <v>98</v>
      </c>
      <c r="J17" s="63">
        <v>15</v>
      </c>
      <c r="K17">
        <v>6</v>
      </c>
      <c r="L17">
        <v>205</v>
      </c>
    </row>
    <row r="18" spans="7:12" x14ac:dyDescent="0.35">
      <c r="J18" s="63">
        <v>16</v>
      </c>
      <c r="K18">
        <v>40</v>
      </c>
      <c r="L18">
        <v>273</v>
      </c>
    </row>
    <row r="19" spans="7:12" x14ac:dyDescent="0.35">
      <c r="J19" s="63">
        <v>17</v>
      </c>
      <c r="K19">
        <v>294</v>
      </c>
      <c r="L19">
        <v>463</v>
      </c>
    </row>
    <row r="20" spans="7:12" x14ac:dyDescent="0.35">
      <c r="J20" s="63">
        <v>18</v>
      </c>
      <c r="K20">
        <v>223</v>
      </c>
      <c r="L20">
        <v>35</v>
      </c>
    </row>
    <row r="21" spans="7:12" x14ac:dyDescent="0.35">
      <c r="J21" s="63">
        <v>19</v>
      </c>
      <c r="K21">
        <v>18</v>
      </c>
      <c r="L21">
        <v>31</v>
      </c>
    </row>
    <row r="22" spans="7:12" x14ac:dyDescent="0.35">
      <c r="J22" s="63">
        <v>20</v>
      </c>
      <c r="K22">
        <v>176</v>
      </c>
      <c r="L22">
        <v>474</v>
      </c>
    </row>
    <row r="23" spans="7:12" x14ac:dyDescent="0.35">
      <c r="J23" s="63">
        <v>21</v>
      </c>
      <c r="K23">
        <v>134</v>
      </c>
      <c r="L23">
        <v>306</v>
      </c>
    </row>
    <row r="24" spans="7:12" x14ac:dyDescent="0.35">
      <c r="J24" s="63">
        <v>22</v>
      </c>
      <c r="K24">
        <v>88</v>
      </c>
      <c r="L24">
        <v>248</v>
      </c>
    </row>
    <row r="25" spans="7:12" x14ac:dyDescent="0.35">
      <c r="J25" s="63">
        <v>23</v>
      </c>
      <c r="K25">
        <v>479</v>
      </c>
      <c r="L25">
        <v>75</v>
      </c>
    </row>
    <row r="26" spans="7:12" x14ac:dyDescent="0.35">
      <c r="J26" s="63">
        <v>24</v>
      </c>
      <c r="K26">
        <v>482</v>
      </c>
      <c r="L26">
        <v>304</v>
      </c>
    </row>
    <row r="27" spans="7:12" x14ac:dyDescent="0.35">
      <c r="J27" s="63">
        <v>25</v>
      </c>
      <c r="K27">
        <v>352</v>
      </c>
      <c r="L27">
        <v>396</v>
      </c>
    </row>
    <row r="28" spans="7:12" x14ac:dyDescent="0.35">
      <c r="J28" s="63">
        <v>26</v>
      </c>
      <c r="K28">
        <v>409</v>
      </c>
      <c r="L28">
        <v>398</v>
      </c>
    </row>
    <row r="29" spans="7:12" x14ac:dyDescent="0.35">
      <c r="J29" s="63">
        <v>27</v>
      </c>
      <c r="K29">
        <v>436</v>
      </c>
      <c r="L29">
        <v>66</v>
      </c>
    </row>
    <row r="30" spans="7:12" x14ac:dyDescent="0.35">
      <c r="J30" s="63">
        <v>28</v>
      </c>
      <c r="K30">
        <v>117</v>
      </c>
      <c r="L30">
        <v>253</v>
      </c>
    </row>
    <row r="31" spans="7:12" x14ac:dyDescent="0.35">
      <c r="J31" s="63">
        <v>29</v>
      </c>
      <c r="K31">
        <v>409</v>
      </c>
      <c r="L31">
        <v>365</v>
      </c>
    </row>
    <row r="32" spans="7:12" x14ac:dyDescent="0.35">
      <c r="J32" s="63">
        <v>30</v>
      </c>
      <c r="K32">
        <v>298</v>
      </c>
      <c r="L32">
        <v>414</v>
      </c>
    </row>
    <row r="33" spans="10:12" x14ac:dyDescent="0.35">
      <c r="J33" s="63">
        <v>31</v>
      </c>
      <c r="K33">
        <v>422</v>
      </c>
      <c r="L33">
        <v>373</v>
      </c>
    </row>
    <row r="34" spans="10:12" x14ac:dyDescent="0.35">
      <c r="J34" s="63">
        <v>32</v>
      </c>
      <c r="K34">
        <v>6</v>
      </c>
      <c r="L34">
        <v>223</v>
      </c>
    </row>
    <row r="35" spans="10:12" x14ac:dyDescent="0.35">
      <c r="J35" s="63">
        <v>33</v>
      </c>
      <c r="K35">
        <v>102</v>
      </c>
      <c r="L35">
        <v>473</v>
      </c>
    </row>
    <row r="36" spans="10:12" x14ac:dyDescent="0.35">
      <c r="J36" s="63">
        <v>34</v>
      </c>
      <c r="K36">
        <v>210</v>
      </c>
      <c r="L36">
        <v>433</v>
      </c>
    </row>
    <row r="37" spans="10:12" x14ac:dyDescent="0.35">
      <c r="J37" s="63">
        <v>35</v>
      </c>
      <c r="K37">
        <v>467</v>
      </c>
      <c r="L37">
        <v>476</v>
      </c>
    </row>
    <row r="38" spans="10:12" x14ac:dyDescent="0.35">
      <c r="J38" s="63">
        <v>36</v>
      </c>
      <c r="K38">
        <v>187</v>
      </c>
      <c r="L38">
        <v>210</v>
      </c>
    </row>
    <row r="39" spans="10:12" x14ac:dyDescent="0.35">
      <c r="J39" s="63">
        <v>37</v>
      </c>
      <c r="K39">
        <v>37</v>
      </c>
      <c r="L39">
        <v>136</v>
      </c>
    </row>
    <row r="40" spans="10:12" x14ac:dyDescent="0.35">
      <c r="J40" s="63">
        <v>38</v>
      </c>
      <c r="K40">
        <v>370</v>
      </c>
      <c r="L40">
        <v>376</v>
      </c>
    </row>
    <row r="41" spans="10:12" x14ac:dyDescent="0.35">
      <c r="J41" s="63">
        <v>39</v>
      </c>
      <c r="K41">
        <v>334</v>
      </c>
      <c r="L41">
        <v>95</v>
      </c>
    </row>
    <row r="42" spans="10:12" x14ac:dyDescent="0.35">
      <c r="J42" s="63">
        <v>40</v>
      </c>
      <c r="K42">
        <v>499</v>
      </c>
      <c r="L42">
        <v>8</v>
      </c>
    </row>
    <row r="43" spans="10:12" x14ac:dyDescent="0.35">
      <c r="J43" s="63">
        <v>41</v>
      </c>
      <c r="K43">
        <v>187</v>
      </c>
      <c r="L43">
        <v>178</v>
      </c>
    </row>
    <row r="44" spans="10:12" x14ac:dyDescent="0.35">
      <c r="J44" s="63">
        <v>42</v>
      </c>
      <c r="K44">
        <v>38</v>
      </c>
      <c r="L44">
        <v>387</v>
      </c>
    </row>
    <row r="45" spans="10:12" x14ac:dyDescent="0.35">
      <c r="J45" s="63">
        <v>43</v>
      </c>
      <c r="K45">
        <v>482</v>
      </c>
      <c r="L45">
        <v>324</v>
      </c>
    </row>
    <row r="46" spans="10:12" x14ac:dyDescent="0.35">
      <c r="J46" s="63">
        <v>44</v>
      </c>
      <c r="K46">
        <v>84</v>
      </c>
      <c r="L46">
        <v>426</v>
      </c>
    </row>
    <row r="47" spans="10:12" x14ac:dyDescent="0.35">
      <c r="J47" s="63">
        <v>45</v>
      </c>
      <c r="K47">
        <v>41</v>
      </c>
      <c r="L47">
        <v>155</v>
      </c>
    </row>
    <row r="48" spans="10:12" x14ac:dyDescent="0.35">
      <c r="J48" s="63">
        <v>46</v>
      </c>
      <c r="K48">
        <v>436</v>
      </c>
      <c r="L48">
        <v>21</v>
      </c>
    </row>
    <row r="49" spans="10:12" x14ac:dyDescent="0.35">
      <c r="J49" s="63">
        <v>47</v>
      </c>
      <c r="K49">
        <v>246</v>
      </c>
      <c r="L49">
        <v>141</v>
      </c>
    </row>
    <row r="50" spans="10:12" x14ac:dyDescent="0.35">
      <c r="J50" s="63">
        <v>48</v>
      </c>
      <c r="K50">
        <v>205</v>
      </c>
      <c r="L50">
        <v>198</v>
      </c>
    </row>
    <row r="51" spans="10:12" x14ac:dyDescent="0.35">
      <c r="J51" s="63">
        <v>49</v>
      </c>
      <c r="K51">
        <v>166</v>
      </c>
      <c r="L51">
        <v>5</v>
      </c>
    </row>
    <row r="52" spans="10:12" x14ac:dyDescent="0.35">
      <c r="J52" s="63">
        <v>50</v>
      </c>
      <c r="K52">
        <v>400</v>
      </c>
      <c r="L52">
        <v>457</v>
      </c>
    </row>
    <row r="53" spans="10:12" x14ac:dyDescent="0.35">
      <c r="J53" s="63">
        <v>51</v>
      </c>
      <c r="K53">
        <v>253</v>
      </c>
      <c r="L53">
        <v>412</v>
      </c>
    </row>
    <row r="54" spans="10:12" x14ac:dyDescent="0.35">
      <c r="J54" s="63">
        <v>52</v>
      </c>
      <c r="K54">
        <v>382</v>
      </c>
      <c r="L54">
        <v>335</v>
      </c>
    </row>
    <row r="55" spans="10:12" x14ac:dyDescent="0.35">
      <c r="J55" s="63">
        <v>53</v>
      </c>
      <c r="K55">
        <v>117</v>
      </c>
      <c r="L55">
        <v>171</v>
      </c>
    </row>
    <row r="56" spans="10:12" x14ac:dyDescent="0.35">
      <c r="J56" s="63">
        <v>54</v>
      </c>
      <c r="K56">
        <v>109</v>
      </c>
      <c r="L56">
        <v>212</v>
      </c>
    </row>
    <row r="57" spans="10:12" x14ac:dyDescent="0.35">
      <c r="J57" s="63">
        <v>55</v>
      </c>
      <c r="K57">
        <v>206</v>
      </c>
      <c r="L57">
        <v>442</v>
      </c>
    </row>
    <row r="58" spans="10:12" x14ac:dyDescent="0.35">
      <c r="J58" s="63">
        <v>56</v>
      </c>
      <c r="K58">
        <v>25</v>
      </c>
      <c r="L58">
        <v>129</v>
      </c>
    </row>
    <row r="59" spans="10:12" x14ac:dyDescent="0.35">
      <c r="J59" s="63">
        <v>57</v>
      </c>
      <c r="K59">
        <v>180</v>
      </c>
      <c r="L59">
        <v>500</v>
      </c>
    </row>
    <row r="60" spans="10:12" x14ac:dyDescent="0.35">
      <c r="J60" s="63">
        <v>58</v>
      </c>
      <c r="K60">
        <v>253</v>
      </c>
      <c r="L60">
        <v>169</v>
      </c>
    </row>
    <row r="61" spans="10:12" x14ac:dyDescent="0.35">
      <c r="J61" s="63">
        <v>59</v>
      </c>
      <c r="K61">
        <v>280</v>
      </c>
      <c r="L61">
        <v>275</v>
      </c>
    </row>
    <row r="62" spans="10:12" x14ac:dyDescent="0.35">
      <c r="J62" s="63">
        <v>60</v>
      </c>
      <c r="K62">
        <v>18</v>
      </c>
      <c r="L62">
        <v>445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6 6 0 1 c d 2 - 3 d c a - 4 9 c c - b 6 b c - d 7 b 7 0 8 2 8 1 6 d a "   x m l n s = " h t t p : / / s c h e m a s . m i c r o s o f t . c o m / D a t a M a s h u p " > A A A A A L I E A A B Q S w M E F A A C A A g A z r X 5 X J d 2 Y i W m A A A A 9 g A A A B I A H A B D b 2 5 m a W c v U G F j a 2 F n Z S 5 4 b W w g o h g A K K A U A A A A A A A A A A A A A A A A A A A A A A A A A A A A h Y 9 L D o I w A E S v Q r q n L f U T J a U k G n e S m J g Y t 0 0 p 0 A j F t M V y N x c e y S u I U d S d y 3 n z F j P 3 6 4 2 m f V M H F 2 m s a n U C I o h B I L V o c 6 X L B H S u C B c g Z X T H x Y m X M h h k b e P e 5 g m o n D v H C H n v o Z / A 1 p S I Y B y h Y 7 b d i 0 o 2 H H x k 9 V 8 O l b a O a y E B o 4 f X G E Z g N J v D K V l C T N E I a a b 0 V y D D 3 m f 7 A + m 6 q 1 1 n J C t M u N p Q N E a K 3 h / Y A 1 B L A w Q U A A I A C A D O t f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r X 5 X F F Z G H W q A Q A A v g Y A A B M A H A B G b 3 J t d W x h c y 9 T Z W N 0 a W 9 u M S 5 t I K I Y A C i g F A A A A A A A A A A A A A A A A A A A A A A A A A A A A O 2 T w W 7 i M B C G 7 5 F 4 h 5 G 5 B C l F a r v a S 9 V D F N i q E g 2 I p N o D 4 m C S C X h x 7 M h 2 2 i L E A / E c v F i d Z F u 6 S 9 O + A L k k n u / 3 / B P N j M b E M C k g a t 6 X N x 2 n 4 + g V V Z h C l w x f i s M + Z b X i A o L x e E L g F j i a j g P 2 i W S p E r S R 4 U u C v B + U S q E w v 6 V a L 6 R c u 7 3 t L K Q 5 3 p K Y L j j S 8 o r M d 7 N A C m N F c 6 9 J 0 S X x p k D I Z c o y d t h X 6 W t 1 P 1 Z U 6 E y q P J C 8 z E W l 0 m 5 j 6 G 2 3 5 I E W x I N 7 Y X 7 + 6 F d s 5 8 G W B L S Y o B U I c 8 p + p a e x y E q p Y v K U x N J Q H k h d J T J V g a L M F 6 h q N i 5 Q t K C 6 6 B Y W G Z m s p 1 / B Q d B G a Y Z m 0 3 q 3 p q 2 X w 8 U g O P 3 B k a Q p E 0 u Y U o O f 5 d w I V E v 2 G Y o L D d P H 8 I 1 Q s a n D d / 7 k Y 2 j X e 2 + w b Y m W Q l D O 9 G F v 6 R 9 Z G v t x b L W f p k 2 T 3 f + n w Q N S D R 0 8 a Y h 8 s E e k y Q p Y B r O 3 1 s 1 t l m s w K x S N l D j I N Q K J f H K s Y M S W A j V k j B t l n f X R O k J u B 3 8 q n 7 X b X u h f W 3 f W / a e a y r r x 7 P U 6 D h O t b l / t V B T 7 4 Q D 8 0 T g c n l f r v F r n 1 T q u V u X z z W K 9 A l B L A Q I t A B Q A A g A I A M 6 1 + V y X d m I l p g A A A P Y A A A A S A A A A A A A A A A A A A A A A A A A A A A B D b 2 5 m a W c v U G F j a 2 F n Z S 5 4 b W x Q S w E C L Q A U A A I A C A D O t f l c D 8 r p q 6 Q A A A D p A A A A E w A A A A A A A A A A A A A A A A D y A A A A W 0 N v b n R l b n R f V H l w Z X N d L n h t b F B L A Q I t A B Q A A g A I A M 6 1 + V x R W R h 1 q g E A A L 4 G A A A T A A A A A A A A A A A A A A A A A O M B A A B G b 3 J t d W x h c y 9 T Z W N 0 a W 9 u M S 5 t U E s F B g A A A A A D A A M A w g A A A N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c p A A A A A A A A J S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4 c C V D M y V B O W R p d G l v b i U y M C 0 l M j B D T 0 9 Q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M 4 N G E 2 N T Y t N z A z Z i 0 0 Z j V l L T g z N D c t M z g x M W U y Y T h k Z T B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F e H D D q W R p d G l v b l 9 f X 0 N P T 1 A i I C 8 + P E V u d H J 5 I F R 5 c G U 9 I k Z p b G x l Z E N v b X B s Z X R l U m V z d W x 0 V G 9 X b 3 J r c 2 h l Z X Q i I F Z h b H V l P S J s M S I g L z 4 8 R W 5 0 c n k g V H l w Z T 0 i R m l s b E N v d W 5 0 I i B W Y W x 1 Z T 0 i b D E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V Q y M D o 0 N j o x O S 4 3 N D g w M z I 1 W i I g L z 4 8 R W 5 0 c n k g V H l w Z T 0 i R m l s b E N v b H V t b l R 5 c G V z I i B W Y W x 1 Z T 0 i c 0 F 3 T U R B d 1 V G Q l F V R k J R V U R C U V V B Q U F B P S I g L z 4 8 R W 5 0 c n k g V H l w Z T 0 i R m l s b E N v b H V t b k 5 h b W V z I i B W Y W x 1 Z T 0 i c 1 s m c X V v d D t N Y X A m c X V v d D s s J n F 1 b 3 Q 7 Q 2 F w U G V y Y 2 V u d C Z x d W 9 0 O y w m c X V v d D t G Z C Z x d W 9 0 O y w m c X V v d D t T Y 2 V u Y X J p b y Z x d W 9 0 O y w m c X V v d D t U b 3 R h b E N v c 3 Q m c X V v d D s s J n F 1 b 3 Q 7 T 3 B l b k N v c 3 Q m c X V v d D s s J n F 1 b 3 Q 7 V H J h b n N D b 3 N 0 J n F 1 b 3 Q 7 L C Z x d W 9 0 O 1 N 0 b 2 N r U k N v c 3 Q m c X V v d D s s J n F 1 b 3 Q 7 U 3 R v Y 2 t E Q 0 N v c 3 Q m c X V v d D s s J n F 1 b 3 Q 7 U 2 F m Z X R 5 U k N v c 3 Q m c X V v d D s s J n F 1 b 3 Q 7 U 2 F m Z X R 5 R E N D b 3 N 0 J n F 1 b 3 Q 7 L C Z x d W 9 0 O 0 5 i R E M m c X V v d D s s J n F 1 b 3 Q 7 T G 9 h Z G l u Z y B S Y X R l J n F 1 b 3 Q 7 L C Z x d W 9 0 O 1 N 5 b m V y Z 2 l l J n F 1 b 3 Q 7 L C Z x d W 9 0 O 1 R w c y B S V U 4 m c X V v d D s s J n F 1 b 3 Q 7 R 0 F Q J n F 1 b 3 Q 7 L C Z x d W 9 0 O 0 N P T 1 A g d n M g U 0 E g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w 6 l k a X R p b 2 4 g L S B D T 0 9 Q L 0 F 1 d G 9 S Z W 1 v d m V k Q 2 9 s d W 1 u c z E u e 0 1 h c C w w f S Z x d W 9 0 O y w m c X V v d D t T Z W N 0 a W 9 u M S 9 F e H D D q W R p d G l v b i A t I E N P T 1 A v Q X V 0 b 1 J l b W 9 2 Z W R D b 2 x 1 b W 5 z M S 5 7 Q 2 F w U G V y Y 2 V u d C w x f S Z x d W 9 0 O y w m c X V v d D t T Z W N 0 a W 9 u M S 9 F e H D D q W R p d G l v b i A t I E N P T 1 A v Q X V 0 b 1 J l b W 9 2 Z W R D b 2 x 1 b W 5 z M S 5 7 R m Q s M n 0 m c X V v d D s s J n F 1 b 3 Q 7 U 2 V j d G l v b j E v R X h w w 6 l k a X R p b 2 4 g L S B D T 0 9 Q L 0 F 1 d G 9 S Z W 1 v d m V k Q 2 9 s d W 1 u c z E u e 1 N j Z W 5 h c m l v L D N 9 J n F 1 b 3 Q 7 L C Z x d W 9 0 O 1 N l Y 3 R p b 2 4 x L 0 V 4 c M O p Z G l 0 a W 9 u I C 0 g Q 0 9 P U C 9 B d X R v U m V t b 3 Z l Z E N v b H V t b n M x L n t U b 3 R h b E N v c 3 Q s N H 0 m c X V v d D s s J n F 1 b 3 Q 7 U 2 V j d G l v b j E v R X h w w 6 l k a X R p b 2 4 g L S B D T 0 9 Q L 0 F 1 d G 9 S Z W 1 v d m V k Q 2 9 s d W 1 u c z E u e 0 9 w Z W 5 D b 3 N 0 L D V 9 J n F 1 b 3 Q 7 L C Z x d W 9 0 O 1 N l Y 3 R p b 2 4 x L 0 V 4 c M O p Z G l 0 a W 9 u I C 0 g Q 0 9 P U C 9 B d X R v U m V t b 3 Z l Z E N v b H V t b n M x L n t U c m F u c 0 N v c 3 Q s N n 0 m c X V v d D s s J n F 1 b 3 Q 7 U 2 V j d G l v b j E v R X h w w 6 l k a X R p b 2 4 g L S B D T 0 9 Q L 0 F 1 d G 9 S Z W 1 v d m V k Q 2 9 s d W 1 u c z E u e 1 N 0 b 2 N r U k N v c 3 Q s N 3 0 m c X V v d D s s J n F 1 b 3 Q 7 U 2 V j d G l v b j E v R X h w w 6 l k a X R p b 2 4 g L S B D T 0 9 Q L 0 F 1 d G 9 S Z W 1 v d m V k Q 2 9 s d W 1 u c z E u e 1 N 0 b 2 N r R E N D b 3 N 0 L D h 9 J n F 1 b 3 Q 7 L C Z x d W 9 0 O 1 N l Y 3 R p b 2 4 x L 0 V 4 c M O p Z G l 0 a W 9 u I C 0 g Q 0 9 P U C 9 B d X R v U m V t b 3 Z l Z E N v b H V t b n M x L n t T Y W Z l d H l S Q 2 9 z d C w 5 f S Z x d W 9 0 O y w m c X V v d D t T Z W N 0 a W 9 u M S 9 F e H D D q W R p d G l v b i A t I E N P T 1 A v Q X V 0 b 1 J l b W 9 2 Z W R D b 2 x 1 b W 5 z M S 5 7 U 2 F m Z X R 5 R E N D b 3 N 0 L D E w f S Z x d W 9 0 O y w m c X V v d D t T Z W N 0 a W 9 u M S 9 F e H D D q W R p d G l v b i A t I E N P T 1 A v Q X V 0 b 1 J l b W 9 2 Z W R D b 2 x 1 b W 5 z M S 5 7 T m J E Q y w x M X 0 m c X V v d D s s J n F 1 b 3 Q 7 U 2 V j d G l v b j E v R X h w w 6 l k a X R p b 2 4 g L S B D T 0 9 Q L 0 F 1 d G 9 S Z W 1 v d m V k Q 2 9 s d W 1 u c z E u e 0 x v Y W R p b m c g U m F 0 Z S w x M n 0 m c X V v d D s s J n F 1 b 3 Q 7 U 2 V j d G l v b j E v R X h w w 6 l k a X R p b 2 4 g L S B D T 0 9 Q L 0 F 1 d G 9 S Z W 1 v d m V k Q 2 9 s d W 1 u c z E u e 1 N 5 b m V y Z 2 l l L D E z f S Z x d W 9 0 O y w m c X V v d D t T Z W N 0 a W 9 u M S 9 F e H D D q W R p d G l v b i A t I E N P T 1 A v Q X V 0 b 1 J l b W 9 2 Z W R D b 2 x 1 b W 5 z M S 5 7 V H B z I F J V T i w x N H 0 m c X V v d D s s J n F 1 b 3 Q 7 U 2 V j d G l v b j E v R X h w w 6 l k a X R p b 2 4 g L S B D T 0 9 Q L 0 F 1 d G 9 S Z W 1 v d m V k Q 2 9 s d W 1 u c z E u e 0 d B U C w x N X 0 m c X V v d D s s J n F 1 b 3 Q 7 U 2 V j d G l v b j E v R X h w w 6 l k a X R p b 2 4 g L S B D T 0 9 Q L 0 F 1 d G 9 S Z W 1 v d m V k Q 2 9 s d W 1 u c z E u e 0 N P T 1 A g d n M g U 0 E g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R X h w w 6 l k a X R p b 2 4 g L S B D T 0 9 Q L 0 F 1 d G 9 S Z W 1 v d m V k Q 2 9 s d W 1 u c z E u e 0 1 h c C w w f S Z x d W 9 0 O y w m c X V v d D t T Z W N 0 a W 9 u M S 9 F e H D D q W R p d G l v b i A t I E N P T 1 A v Q X V 0 b 1 J l b W 9 2 Z W R D b 2 x 1 b W 5 z M S 5 7 Q 2 F w U G V y Y 2 V u d C w x f S Z x d W 9 0 O y w m c X V v d D t T Z W N 0 a W 9 u M S 9 F e H D D q W R p d G l v b i A t I E N P T 1 A v Q X V 0 b 1 J l b W 9 2 Z W R D b 2 x 1 b W 5 z M S 5 7 R m Q s M n 0 m c X V v d D s s J n F 1 b 3 Q 7 U 2 V j d G l v b j E v R X h w w 6 l k a X R p b 2 4 g L S B D T 0 9 Q L 0 F 1 d G 9 S Z W 1 v d m V k Q 2 9 s d W 1 u c z E u e 1 N j Z W 5 h c m l v L D N 9 J n F 1 b 3 Q 7 L C Z x d W 9 0 O 1 N l Y 3 R p b 2 4 x L 0 V 4 c M O p Z G l 0 a W 9 u I C 0 g Q 0 9 P U C 9 B d X R v U m V t b 3 Z l Z E N v b H V t b n M x L n t U b 3 R h b E N v c 3 Q s N H 0 m c X V v d D s s J n F 1 b 3 Q 7 U 2 V j d G l v b j E v R X h w w 6 l k a X R p b 2 4 g L S B D T 0 9 Q L 0 F 1 d G 9 S Z W 1 v d m V k Q 2 9 s d W 1 u c z E u e 0 9 w Z W 5 D b 3 N 0 L D V 9 J n F 1 b 3 Q 7 L C Z x d W 9 0 O 1 N l Y 3 R p b 2 4 x L 0 V 4 c M O p Z G l 0 a W 9 u I C 0 g Q 0 9 P U C 9 B d X R v U m V t b 3 Z l Z E N v b H V t b n M x L n t U c m F u c 0 N v c 3 Q s N n 0 m c X V v d D s s J n F 1 b 3 Q 7 U 2 V j d G l v b j E v R X h w w 6 l k a X R p b 2 4 g L S B D T 0 9 Q L 0 F 1 d G 9 S Z W 1 v d m V k Q 2 9 s d W 1 u c z E u e 1 N 0 b 2 N r U k N v c 3 Q s N 3 0 m c X V v d D s s J n F 1 b 3 Q 7 U 2 V j d G l v b j E v R X h w w 6 l k a X R p b 2 4 g L S B D T 0 9 Q L 0 F 1 d G 9 S Z W 1 v d m V k Q 2 9 s d W 1 u c z E u e 1 N 0 b 2 N r R E N D b 3 N 0 L D h 9 J n F 1 b 3 Q 7 L C Z x d W 9 0 O 1 N l Y 3 R p b 2 4 x L 0 V 4 c M O p Z G l 0 a W 9 u I C 0 g Q 0 9 P U C 9 B d X R v U m V t b 3 Z l Z E N v b H V t b n M x L n t T Y W Z l d H l S Q 2 9 z d C w 5 f S Z x d W 9 0 O y w m c X V v d D t T Z W N 0 a W 9 u M S 9 F e H D D q W R p d G l v b i A t I E N P T 1 A v Q X V 0 b 1 J l b W 9 2 Z W R D b 2 x 1 b W 5 z M S 5 7 U 2 F m Z X R 5 R E N D b 3 N 0 L D E w f S Z x d W 9 0 O y w m c X V v d D t T Z W N 0 a W 9 u M S 9 F e H D D q W R p d G l v b i A t I E N P T 1 A v Q X V 0 b 1 J l b W 9 2 Z W R D b 2 x 1 b W 5 z M S 5 7 T m J E Q y w x M X 0 m c X V v d D s s J n F 1 b 3 Q 7 U 2 V j d G l v b j E v R X h w w 6 l k a X R p b 2 4 g L S B D T 0 9 Q L 0 F 1 d G 9 S Z W 1 v d m V k Q 2 9 s d W 1 u c z E u e 0 x v Y W R p b m c g U m F 0 Z S w x M n 0 m c X V v d D s s J n F 1 b 3 Q 7 U 2 V j d G l v b j E v R X h w w 6 l k a X R p b 2 4 g L S B D T 0 9 Q L 0 F 1 d G 9 S Z W 1 v d m V k Q 2 9 s d W 1 u c z E u e 1 N 5 b m V y Z 2 l l L D E z f S Z x d W 9 0 O y w m c X V v d D t T Z W N 0 a W 9 u M S 9 F e H D D q W R p d G l v b i A t I E N P T 1 A v Q X V 0 b 1 J l b W 9 2 Z W R D b 2 x 1 b W 5 z M S 5 7 V H B z I F J V T i w x N H 0 m c X V v d D s s J n F 1 b 3 Q 7 U 2 V j d G l v b j E v R X h w w 6 l k a X R p b 2 4 g L S B D T 0 9 Q L 0 F 1 d G 9 S Z W 1 v d m V k Q 2 9 s d W 1 u c z E u e 0 d B U C w x N X 0 m c X V v d D s s J n F 1 b 3 Q 7 U 2 V j d G l v b j E v R X h w w 6 l k a X R p b 2 4 g L S B D T 0 9 Q L 0 F 1 d G 9 S Z W 1 v d m V k Q 2 9 s d W 1 u c z E u e 0 N P T 1 A g d n M g U 0 E g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h w J U M z J U E 5 Z G l 0 a W 9 u J T I w L S U y M E N P T 1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J U M z J U E 5 Z G l 0 a W 9 u J T I w L S U y M E N P T 1 A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C V D M y V B O W R p d G l v b i U y M C 0 l M j B D T 0 9 Q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C V D M y V B O W R p d G l v b i U y M C 0 l M j B D T 0 9 Q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A l Q z M l Q T l k a X R p b 2 4 l M j A t J T I w U 1 R B T k Q l M j B B T E 9 O R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N D g 0 Y j d l L W V j N T c t N G E z Z C 1 h Z T F m L W J h Z T I 2 N T l l N D N m Z i I g L z 4 8 R W 5 0 c n k g V H l w Z T 0 i R m l s b F R h c m d l d C I g V m F s d W U 9 I n N F e H D D q W R p d G l v b l 9 f X 1 N U Q U 5 E X 0 F M T 0 5 F I i A v P j x F b n R y e S B U e X B l P S J M b 2 F k Z W R U b 0 F u Y W x 5 c 2 l z U 2 V y d m l j Z X M i I F Z h b H V l P S J s M C I g L z 4 8 R W 5 0 c n k g V H l w Z T 0 i R m l s b E N v b H V t b k 5 h b W V z I i B W Y W x 1 Z T 0 i c 1 s m c X V v d D t N Y X A m c X V v d D s s J n F 1 b 3 Q 7 Q 2 F w U G V y Y 2 V u d C Z x d W 9 0 O y w m c X V v d D t G Z C Z x d W 9 0 O y w m c X V v d D t T Y 2 V u Y X J p b y Z x d W 9 0 O y w m c X V v d D t U b 3 R h b E N v c 3 Q m c X V v d D s s J n F 1 b 3 Q 7 T 3 B l b k N v c 3 Q m c X V v d D s s J n F 1 b 3 Q 7 V H J h b n N D b 3 N 0 J n F 1 b 3 Q 7 L C Z x d W 9 0 O 1 N 0 b 2 N r U k N v c 3 Q m c X V v d D s s J n F 1 b 3 Q 7 U 3 R v Y 2 t E Q 0 N v c 3 Q m c X V v d D s s J n F 1 b 3 Q 7 U 2 F m Z X R 5 U k N v c 3 Q m c X V v d D s s J n F 1 b 3 Q 7 U 2 F m Z X R 5 R E N D b 3 N 0 J n F 1 b 3 Q 7 L C Z x d W 9 0 O 0 5 i R E M m c X V v d D s s J n F 1 b 3 Q 7 T G 9 h Z G l u Z y B S Y X R l J n F 1 b 3 Q 7 L C Z x d W 9 0 O 1 N 5 b m V y Z 2 l l J n F 1 b 3 Q 7 L C Z x d W 9 0 O 1 R w c y B S V U 4 m c X V v d D s s J n F 1 b 3 Q 7 R 0 F Q J n F 1 b 3 Q 7 L C Z x d W 9 0 O 0 N P T 1 A g d n M g U 0 E g J n F 1 b 3 Q 7 X S I g L z 4 8 R W 5 0 c n k g V H l w Z T 0 i R m l s b E N v b H V t b l R 5 c G V z I i B W Y W x 1 Z T 0 i c 0 F 3 T U R B d 1 V G Q l F V R k J R V U R C U V V B Q U F B P S I g L z 4 8 R W 5 0 c n k g V H l w Z T 0 i R m l s b E x h c 3 R V c G R h d G V k I i B W Y W x 1 Z T 0 i Z D I w M j Y t M D c t M j V U M j A 6 N D Y 6 M j g u M z U z N D E 5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2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w 6 l k a X R p b 2 4 g L S B T V E F O R C B B T E 9 O R S 9 B d X R v U m V t b 3 Z l Z E N v b H V t b n M x L n t N Y X A s M H 0 m c X V v d D s s J n F 1 b 3 Q 7 U 2 V j d G l v b j E v R X h w w 6 l k a X R p b 2 4 g L S B T V E F O R C B B T E 9 O R S 9 B d X R v U m V t b 3 Z l Z E N v b H V t b n M x L n t D Y X B Q Z X J j Z W 5 0 L D F 9 J n F 1 b 3 Q 7 L C Z x d W 9 0 O 1 N l Y 3 R p b 2 4 x L 0 V 4 c M O p Z G l 0 a W 9 u I C 0 g U 1 R B T k Q g Q U x P T k U v Q X V 0 b 1 J l b W 9 2 Z W R D b 2 x 1 b W 5 z M S 5 7 R m Q s M n 0 m c X V v d D s s J n F 1 b 3 Q 7 U 2 V j d G l v b j E v R X h w w 6 l k a X R p b 2 4 g L S B T V E F O R C B B T E 9 O R S 9 B d X R v U m V t b 3 Z l Z E N v b H V t b n M x L n t T Y 2 V u Y X J p b y w z f S Z x d W 9 0 O y w m c X V v d D t T Z W N 0 a W 9 u M S 9 F e H D D q W R p d G l v b i A t I F N U Q U 5 E I E F M T 0 5 F L 0 F 1 d G 9 S Z W 1 v d m V k Q 2 9 s d W 1 u c z E u e 1 R v d G F s Q 2 9 z d C w 0 f S Z x d W 9 0 O y w m c X V v d D t T Z W N 0 a W 9 u M S 9 F e H D D q W R p d G l v b i A t I F N U Q U 5 E I E F M T 0 5 F L 0 F 1 d G 9 S Z W 1 v d m V k Q 2 9 s d W 1 u c z E u e 0 9 w Z W 5 D b 3 N 0 L D V 9 J n F 1 b 3 Q 7 L C Z x d W 9 0 O 1 N l Y 3 R p b 2 4 x L 0 V 4 c M O p Z G l 0 a W 9 u I C 0 g U 1 R B T k Q g Q U x P T k U v Q X V 0 b 1 J l b W 9 2 Z W R D b 2 x 1 b W 5 z M S 5 7 V H J h b n N D b 3 N 0 L D Z 9 J n F 1 b 3 Q 7 L C Z x d W 9 0 O 1 N l Y 3 R p b 2 4 x L 0 V 4 c M O p Z G l 0 a W 9 u I C 0 g U 1 R B T k Q g Q U x P T k U v Q X V 0 b 1 J l b W 9 2 Z W R D b 2 x 1 b W 5 z M S 5 7 U 3 R v Y 2 t S Q 2 9 z d C w 3 f S Z x d W 9 0 O y w m c X V v d D t T Z W N 0 a W 9 u M S 9 F e H D D q W R p d G l v b i A t I F N U Q U 5 E I E F M T 0 5 F L 0 F 1 d G 9 S Z W 1 v d m V k Q 2 9 s d W 1 u c z E u e 1 N 0 b 2 N r R E N D b 3 N 0 L D h 9 J n F 1 b 3 Q 7 L C Z x d W 9 0 O 1 N l Y 3 R p b 2 4 x L 0 V 4 c M O p Z G l 0 a W 9 u I C 0 g U 1 R B T k Q g Q U x P T k U v Q X V 0 b 1 J l b W 9 2 Z W R D b 2 x 1 b W 5 z M S 5 7 U 2 F m Z X R 5 U k N v c 3 Q s O X 0 m c X V v d D s s J n F 1 b 3 Q 7 U 2 V j d G l v b j E v R X h w w 6 l k a X R p b 2 4 g L S B T V E F O R C B B T E 9 O R S 9 B d X R v U m V t b 3 Z l Z E N v b H V t b n M x L n t T Y W Z l d H l E Q 0 N v c 3 Q s M T B 9 J n F 1 b 3 Q 7 L C Z x d W 9 0 O 1 N l Y 3 R p b 2 4 x L 0 V 4 c M O p Z G l 0 a W 9 u I C 0 g U 1 R B T k Q g Q U x P T k U v Q X V 0 b 1 J l b W 9 2 Z W R D b 2 x 1 b W 5 z M S 5 7 T m J E Q y w x M X 0 m c X V v d D s s J n F 1 b 3 Q 7 U 2 V j d G l v b j E v R X h w w 6 l k a X R p b 2 4 g L S B T V E F O R C B B T E 9 O R S 9 B d X R v U m V t b 3 Z l Z E N v b H V t b n M x L n t M b 2 F k a W 5 n I F J h d G U s M T J 9 J n F 1 b 3 Q 7 L C Z x d W 9 0 O 1 N l Y 3 R p b 2 4 x L 0 V 4 c M O p Z G l 0 a W 9 u I C 0 g U 1 R B T k Q g Q U x P T k U v Q X V 0 b 1 J l b W 9 2 Z W R D b 2 x 1 b W 5 z M S 5 7 U 3 l u Z X J n a W U s M T N 9 J n F 1 b 3 Q 7 L C Z x d W 9 0 O 1 N l Y 3 R p b 2 4 x L 0 V 4 c M O p Z G l 0 a W 9 u I C 0 g U 1 R B T k Q g Q U x P T k U v Q X V 0 b 1 J l b W 9 2 Z W R D b 2 x 1 b W 5 z M S 5 7 V H B z I F J V T i w x N H 0 m c X V v d D s s J n F 1 b 3 Q 7 U 2 V j d G l v b j E v R X h w w 6 l k a X R p b 2 4 g L S B T V E F O R C B B T E 9 O R S 9 B d X R v U m V t b 3 Z l Z E N v b H V t b n M x L n t H Q V A s M T V 9 J n F 1 b 3 Q 7 L C Z x d W 9 0 O 1 N l Y 3 R p b 2 4 x L 0 V 4 c M O p Z G l 0 a W 9 u I C 0 g U 1 R B T k Q g Q U x P T k U v Q X V 0 b 1 J l b W 9 2 Z W R D b 2 x 1 b W 5 z M S 5 7 Q 0 9 P U C B 2 c y B T Q S A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F e H D D q W R p d G l v b i A t I F N U Q U 5 E I E F M T 0 5 F L 0 F 1 d G 9 S Z W 1 v d m V k Q 2 9 s d W 1 u c z E u e 0 1 h c C w w f S Z x d W 9 0 O y w m c X V v d D t T Z W N 0 a W 9 u M S 9 F e H D D q W R p d G l v b i A t I F N U Q U 5 E I E F M T 0 5 F L 0 F 1 d G 9 S Z W 1 v d m V k Q 2 9 s d W 1 u c z E u e 0 N h c F B l c m N l b n Q s M X 0 m c X V v d D s s J n F 1 b 3 Q 7 U 2 V j d G l v b j E v R X h w w 6 l k a X R p b 2 4 g L S B T V E F O R C B B T E 9 O R S 9 B d X R v U m V t b 3 Z l Z E N v b H V t b n M x L n t G Z C w y f S Z x d W 9 0 O y w m c X V v d D t T Z W N 0 a W 9 u M S 9 F e H D D q W R p d G l v b i A t I F N U Q U 5 E I E F M T 0 5 F L 0 F 1 d G 9 S Z W 1 v d m V k Q 2 9 s d W 1 u c z E u e 1 N j Z W 5 h c m l v L D N 9 J n F 1 b 3 Q 7 L C Z x d W 9 0 O 1 N l Y 3 R p b 2 4 x L 0 V 4 c M O p Z G l 0 a W 9 u I C 0 g U 1 R B T k Q g Q U x P T k U v Q X V 0 b 1 J l b W 9 2 Z W R D b 2 x 1 b W 5 z M S 5 7 V G 9 0 Y W x D b 3 N 0 L D R 9 J n F 1 b 3 Q 7 L C Z x d W 9 0 O 1 N l Y 3 R p b 2 4 x L 0 V 4 c M O p Z G l 0 a W 9 u I C 0 g U 1 R B T k Q g Q U x P T k U v Q X V 0 b 1 J l b W 9 2 Z W R D b 2 x 1 b W 5 z M S 5 7 T 3 B l b k N v c 3 Q s N X 0 m c X V v d D s s J n F 1 b 3 Q 7 U 2 V j d G l v b j E v R X h w w 6 l k a X R p b 2 4 g L S B T V E F O R C B B T E 9 O R S 9 B d X R v U m V t b 3 Z l Z E N v b H V t b n M x L n t U c m F u c 0 N v c 3 Q s N n 0 m c X V v d D s s J n F 1 b 3 Q 7 U 2 V j d G l v b j E v R X h w w 6 l k a X R p b 2 4 g L S B T V E F O R C B B T E 9 O R S 9 B d X R v U m V t b 3 Z l Z E N v b H V t b n M x L n t T d G 9 j a 1 J D b 3 N 0 L D d 9 J n F 1 b 3 Q 7 L C Z x d W 9 0 O 1 N l Y 3 R p b 2 4 x L 0 V 4 c M O p Z G l 0 a W 9 u I C 0 g U 1 R B T k Q g Q U x P T k U v Q X V 0 b 1 J l b W 9 2 Z W R D b 2 x 1 b W 5 z M S 5 7 U 3 R v Y 2 t E Q 0 N v c 3 Q s O H 0 m c X V v d D s s J n F 1 b 3 Q 7 U 2 V j d G l v b j E v R X h w w 6 l k a X R p b 2 4 g L S B T V E F O R C B B T E 9 O R S 9 B d X R v U m V t b 3 Z l Z E N v b H V t b n M x L n t T Y W Z l d H l S Q 2 9 z d C w 5 f S Z x d W 9 0 O y w m c X V v d D t T Z W N 0 a W 9 u M S 9 F e H D D q W R p d G l v b i A t I F N U Q U 5 E I E F M T 0 5 F L 0 F 1 d G 9 S Z W 1 v d m V k Q 2 9 s d W 1 u c z E u e 1 N h Z m V 0 e U R D Q 2 9 z d C w x M H 0 m c X V v d D s s J n F 1 b 3 Q 7 U 2 V j d G l v b j E v R X h w w 6 l k a X R p b 2 4 g L S B T V E F O R C B B T E 9 O R S 9 B d X R v U m V t b 3 Z l Z E N v b H V t b n M x L n t O Y k R D L D E x f S Z x d W 9 0 O y w m c X V v d D t T Z W N 0 a W 9 u M S 9 F e H D D q W R p d G l v b i A t I F N U Q U 5 E I E F M T 0 5 F L 0 F 1 d G 9 S Z W 1 v d m V k Q 2 9 s d W 1 u c z E u e 0 x v Y W R p b m c g U m F 0 Z S w x M n 0 m c X V v d D s s J n F 1 b 3 Q 7 U 2 V j d G l v b j E v R X h w w 6 l k a X R p b 2 4 g L S B T V E F O R C B B T E 9 O R S 9 B d X R v U m V t b 3 Z l Z E N v b H V t b n M x L n t T e W 5 l c m d p Z S w x M 3 0 m c X V v d D s s J n F 1 b 3 Q 7 U 2 V j d G l v b j E v R X h w w 6 l k a X R p b 2 4 g L S B T V E F O R C B B T E 9 O R S 9 B d X R v U m V t b 3 Z l Z E N v b H V t b n M x L n t U c H M g U l V O L D E 0 f S Z x d W 9 0 O y w m c X V v d D t T Z W N 0 a W 9 u M S 9 F e H D D q W R p d G l v b i A t I F N U Q U 5 E I E F M T 0 5 F L 0 F 1 d G 9 S Z W 1 v d m V k Q 2 9 s d W 1 u c z E u e 0 d B U C w x N X 0 m c X V v d D s s J n F 1 b 3 Q 7 U 2 V j d G l v b j E v R X h w w 6 l k a X R p b 2 4 g L S B T V E F O R C B B T E 9 O R S 9 B d X R v U m V t b 3 Z l Z E N v b H V t b n M x L n t D T 0 9 Q I H Z z I F N B I C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C V D M y V B O W R p d G l v b i U y M C 0 l M j B T V E F O R C U y M E F M T 0 5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C V D M y V B O W R p d G l v b i U y M C 0 l M j B T V E F O R C U y M E F M T 0 5 F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A l Q z M l Q T l k a X R p b 2 4 l M j A t J T I w U 1 R B T k Q l M j B B T E 9 O R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A l Q z M l Q T l k a X R p b 2 4 l M j A t J T I w U 1 R B T k Q l M j B B T E 9 O R S 9 M a W d u Z X M l M j B m a W x 0 c i V D M y V B O W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M O g b V J 4 b J P g S + g y A 0 n o g 8 A A A A A A g A A A A A A E G Y A A A A B A A A g A A A A 1 6 5 n U k d S w H J O T U v Y c t a H A I 7 J U c M k c p S 4 P 9 x g E s g K y V A A A A A A D o A A A A A C A A A g A A A A R / G 4 e N X h u 6 + Q 5 S x R M l D b M H M Q L T B / L u F m q H t z f r 0 S M x p Q A A A A H G P o m I k 9 U H A K 4 P K V p i B G q F E B c E N I Z K 8 W o 0 O R T e M 9 G 3 C V A p i c 3 3 J U 9 q Q d / K s C 0 5 + T w b i 6 a e u X M l d 6 q l e m 0 j a T L Y E z c / I 0 V J u K Z S K M s B q f Y N N A A A A A J w 6 p i Z K O K + s U 7 q x k O b u O R k z 0 p 5 + J p 0 Q f e P b v i W y e r d j 6 F q s e q u C i P O + i b 7 0 O c 7 Y v J M 8 t m s + + B 5 Q H w W m v B o O a x w = = < / D a t a M a s h u p > 
</file>

<file path=customXml/itemProps1.xml><?xml version="1.0" encoding="utf-8"?>
<ds:datastoreItem xmlns:ds="http://schemas.openxmlformats.org/officeDocument/2006/customXml" ds:itemID="{984EF7B2-09FE-4A82-86BE-421F555617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SA</vt:lpstr>
      <vt:lpstr>COOP</vt:lpstr>
      <vt:lpstr>Expédition</vt:lpstr>
      <vt:lpstr>BASE NUAGE</vt:lpstr>
      <vt:lpstr>MOYENNE NUAGE</vt:lpstr>
      <vt:lpstr>COMPARAISON</vt:lpstr>
      <vt:lpstr>CARTE RESEAU</vt:lpstr>
    </vt:vector>
  </TitlesOfParts>
  <Company>UCLouvain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Livio Calcagno</dc:creator>
  <cp:lastModifiedBy>Livio Calcagno</cp:lastModifiedBy>
  <dcterms:created xsi:type="dcterms:W3CDTF">2026-05-22T08:43:21Z</dcterms:created>
  <dcterms:modified xsi:type="dcterms:W3CDTF">2026-07-31T20:43:38Z</dcterms:modified>
</cp:coreProperties>
</file>