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vio\Downloads\Mémoire - Résultats Analyses\"/>
    </mc:Choice>
  </mc:AlternateContent>
  <xr:revisionPtr revIDLastSave="0" documentId="13_ncr:1_{A6592A33-08C0-4A3E-9A26-D7FCFA6C0785}" xr6:coauthVersionLast="47" xr6:coauthVersionMax="47" xr10:uidLastSave="{00000000-0000-0000-0000-000000000000}"/>
  <bookViews>
    <workbookView xWindow="-110" yWindow="-110" windowWidth="19420" windowHeight="11020" firstSheet="2" activeTab="6" xr2:uid="{0ED02E44-436A-488E-82BB-377E3E75A658}"/>
  </bookViews>
  <sheets>
    <sheet name="SA" sheetId="3" r:id="rId1"/>
    <sheet name="COOP" sheetId="2" r:id="rId2"/>
    <sheet name="STOCK" sheetId="1" r:id="rId3"/>
    <sheet name="BASE NUAGE" sheetId="5" r:id="rId4"/>
    <sheet name="MOYENNE NUAGE" sheetId="6" r:id="rId5"/>
    <sheet name="COMPARAISON" sheetId="7" r:id="rId6"/>
    <sheet name="CARTE RESEAU" sheetId="8" r:id="rId7"/>
  </sheets>
  <definedNames>
    <definedName name="DonnéesExternes_1" localSheetId="1" hidden="1">'COOP'!$A$1:$S$181</definedName>
    <definedName name="DonnéesExternes_2" localSheetId="0" hidden="1">SA!$A$1:$S$361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7" l="1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Y4" i="7"/>
  <c r="Y9" i="7" l="1"/>
  <c r="U3" i="7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V3" i="5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T3" i="7"/>
  <c r="S3" i="7"/>
  <c r="R3" i="7"/>
  <c r="Q3" i="7"/>
  <c r="P3" i="7"/>
  <c r="O3" i="7"/>
  <c r="N3" i="7"/>
  <c r="M3" i="7"/>
  <c r="L3" i="7"/>
  <c r="AA4" i="7" s="1"/>
  <c r="K3" i="7"/>
  <c r="J3" i="7"/>
  <c r="I3" i="7"/>
  <c r="H3" i="7"/>
  <c r="G3" i="7"/>
  <c r="Y5" i="7" s="1"/>
  <c r="F3" i="7"/>
  <c r="E3" i="7"/>
  <c r="U4" i="7"/>
  <c r="T4" i="7"/>
  <c r="S4" i="7"/>
  <c r="R4" i="7"/>
  <c r="Q4" i="7"/>
  <c r="Z4" i="7" s="1"/>
  <c r="P4" i="7"/>
  <c r="O4" i="7"/>
  <c r="N4" i="7"/>
  <c r="M4" i="7"/>
  <c r="L4" i="7"/>
  <c r="K4" i="7"/>
  <c r="J4" i="7"/>
  <c r="I4" i="7"/>
  <c r="H4" i="7"/>
  <c r="G4" i="7"/>
  <c r="F4" i="7"/>
  <c r="E4" i="7"/>
  <c r="U55" i="6"/>
  <c r="U53" i="6"/>
  <c r="U52" i="6"/>
  <c r="U51" i="6"/>
  <c r="U49" i="6"/>
  <c r="U48" i="6"/>
  <c r="U47" i="6"/>
  <c r="U46" i="6"/>
  <c r="U45" i="6"/>
  <c r="U44" i="6"/>
  <c r="U43" i="6"/>
  <c r="U42" i="6"/>
  <c r="U41" i="6"/>
  <c r="U40" i="6"/>
  <c r="U39" i="6"/>
  <c r="U37" i="6"/>
  <c r="U36" i="6"/>
  <c r="U35" i="6"/>
  <c r="U34" i="6"/>
  <c r="U33" i="6"/>
  <c r="U32" i="6"/>
  <c r="U27" i="6"/>
  <c r="U26" i="6"/>
  <c r="U25" i="6"/>
  <c r="U23" i="6"/>
  <c r="U21" i="6"/>
  <c r="U19" i="6"/>
  <c r="U16" i="6"/>
  <c r="U15" i="6"/>
  <c r="U14" i="6"/>
  <c r="U13" i="6"/>
  <c r="U12" i="6"/>
  <c r="U6" i="6"/>
  <c r="U5" i="6"/>
  <c r="U4" i="6"/>
  <c r="U20" i="6"/>
  <c r="U10" i="6"/>
  <c r="U8" i="6"/>
  <c r="U9" i="6"/>
  <c r="U38" i="6"/>
  <c r="U22" i="6"/>
  <c r="U17" i="6"/>
  <c r="U18" i="6"/>
  <c r="U50" i="6"/>
  <c r="U28" i="6"/>
  <c r="U24" i="6"/>
  <c r="U7" i="6"/>
  <c r="U54" i="6"/>
  <c r="U31" i="6"/>
  <c r="U30" i="6"/>
  <c r="U29" i="6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148" i="5"/>
  <c r="V149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5" i="5"/>
  <c r="V216" i="5"/>
  <c r="V217" i="5"/>
  <c r="V218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V368" i="5"/>
  <c r="V369" i="5"/>
  <c r="V370" i="5"/>
  <c r="V371" i="5"/>
  <c r="V372" i="5"/>
  <c r="V373" i="5"/>
  <c r="V374" i="5"/>
  <c r="V375" i="5"/>
  <c r="V376" i="5"/>
  <c r="V377" i="5"/>
  <c r="V378" i="5"/>
  <c r="V379" i="5"/>
  <c r="V380" i="5"/>
  <c r="V381" i="5"/>
  <c r="V382" i="5"/>
  <c r="V383" i="5"/>
  <c r="V384" i="5"/>
  <c r="V385" i="5"/>
  <c r="V386" i="5"/>
  <c r="V387" i="5"/>
  <c r="V388" i="5"/>
  <c r="V389" i="5"/>
  <c r="V390" i="5"/>
  <c r="V391" i="5"/>
  <c r="V392" i="5"/>
  <c r="V393" i="5"/>
  <c r="V394" i="5"/>
  <c r="V395" i="5"/>
  <c r="V396" i="5"/>
  <c r="V397" i="5"/>
  <c r="V398" i="5"/>
  <c r="V399" i="5"/>
  <c r="V400" i="5"/>
  <c r="V401" i="5"/>
  <c r="V402" i="5"/>
  <c r="V403" i="5"/>
  <c r="V404" i="5"/>
  <c r="V405" i="5"/>
  <c r="V406" i="5"/>
  <c r="V407" i="5"/>
  <c r="V408" i="5"/>
  <c r="V409" i="5"/>
  <c r="V410" i="5"/>
  <c r="V411" i="5"/>
  <c r="V412" i="5"/>
  <c r="V413" i="5"/>
  <c r="V414" i="5"/>
  <c r="V415" i="5"/>
  <c r="V416" i="5"/>
  <c r="V417" i="5"/>
  <c r="V418" i="5"/>
  <c r="V419" i="5"/>
  <c r="V420" i="5"/>
  <c r="V421" i="5"/>
  <c r="V422" i="5"/>
  <c r="V423" i="5"/>
  <c r="V424" i="5"/>
  <c r="V425" i="5"/>
  <c r="V426" i="5"/>
  <c r="V427" i="5"/>
  <c r="V428" i="5"/>
  <c r="V429" i="5"/>
  <c r="V430" i="5"/>
  <c r="V431" i="5"/>
  <c r="V432" i="5"/>
  <c r="V433" i="5"/>
  <c r="V434" i="5"/>
  <c r="V435" i="5"/>
  <c r="V436" i="5"/>
  <c r="V437" i="5"/>
  <c r="V438" i="5"/>
  <c r="V439" i="5"/>
  <c r="V440" i="5"/>
  <c r="V441" i="5"/>
  <c r="V442" i="5"/>
  <c r="V443" i="5"/>
  <c r="V444" i="5"/>
  <c r="V445" i="5"/>
  <c r="V446" i="5"/>
  <c r="V447" i="5"/>
  <c r="V448" i="5"/>
  <c r="V449" i="5"/>
  <c r="V450" i="5"/>
  <c r="V451" i="5"/>
  <c r="V452" i="5"/>
  <c r="V453" i="5"/>
  <c r="V454" i="5"/>
  <c r="V455" i="5"/>
  <c r="V456" i="5"/>
  <c r="V457" i="5"/>
  <c r="V458" i="5"/>
  <c r="V459" i="5"/>
  <c r="V460" i="5"/>
  <c r="V461" i="5"/>
  <c r="V462" i="5"/>
  <c r="V463" i="5"/>
  <c r="V464" i="5"/>
  <c r="V465" i="5"/>
  <c r="V466" i="5"/>
  <c r="V467" i="5"/>
  <c r="V468" i="5"/>
  <c r="V469" i="5"/>
  <c r="V470" i="5"/>
  <c r="V471" i="5"/>
  <c r="V472" i="5"/>
  <c r="V473" i="5"/>
  <c r="V474" i="5"/>
  <c r="V475" i="5"/>
  <c r="V476" i="5"/>
  <c r="V477" i="5"/>
  <c r="V478" i="5"/>
  <c r="V479" i="5"/>
  <c r="V480" i="5"/>
  <c r="V481" i="5"/>
  <c r="V482" i="5"/>
  <c r="V483" i="5"/>
  <c r="V484" i="5"/>
  <c r="V485" i="5"/>
  <c r="V486" i="5"/>
  <c r="V487" i="5"/>
  <c r="V488" i="5"/>
  <c r="V489" i="5"/>
  <c r="V490" i="5"/>
  <c r="V491" i="5"/>
  <c r="V492" i="5"/>
  <c r="V493" i="5"/>
  <c r="V494" i="5"/>
  <c r="V495" i="5"/>
  <c r="V496" i="5"/>
  <c r="V497" i="5"/>
  <c r="V498" i="5"/>
  <c r="V499" i="5"/>
  <c r="V500" i="5"/>
  <c r="V501" i="5"/>
  <c r="V502" i="5"/>
  <c r="V503" i="5"/>
  <c r="V504" i="5"/>
  <c r="V505" i="5"/>
  <c r="V506" i="5"/>
  <c r="V507" i="5"/>
  <c r="V508" i="5"/>
  <c r="V509" i="5"/>
  <c r="V510" i="5"/>
  <c r="V511" i="5"/>
  <c r="V512" i="5"/>
  <c r="V513" i="5"/>
  <c r="V514" i="5"/>
  <c r="V515" i="5"/>
  <c r="V516" i="5"/>
  <c r="V517" i="5"/>
  <c r="V518" i="5"/>
  <c r="V519" i="5"/>
  <c r="V520" i="5"/>
  <c r="V521" i="5"/>
  <c r="V522" i="5"/>
  <c r="V523" i="5"/>
  <c r="V524" i="5"/>
  <c r="V525" i="5"/>
  <c r="V526" i="5"/>
  <c r="V527" i="5"/>
  <c r="V528" i="5"/>
  <c r="V529" i="5"/>
  <c r="V530" i="5"/>
  <c r="V531" i="5"/>
  <c r="V532" i="5"/>
  <c r="V533" i="5"/>
  <c r="V534" i="5"/>
  <c r="V535" i="5"/>
  <c r="V536" i="5"/>
  <c r="V537" i="5"/>
  <c r="V538" i="5"/>
  <c r="V539" i="5"/>
  <c r="V540" i="5"/>
  <c r="V541" i="5"/>
  <c r="V542" i="5"/>
  <c r="V543" i="5"/>
  <c r="V544" i="5"/>
  <c r="V545" i="5"/>
  <c r="V546" i="5"/>
  <c r="V547" i="5"/>
  <c r="V548" i="5"/>
  <c r="V549" i="5"/>
  <c r="V550" i="5"/>
  <c r="V551" i="5"/>
  <c r="V552" i="5"/>
  <c r="V553" i="5"/>
  <c r="V554" i="5"/>
  <c r="V555" i="5"/>
  <c r="V556" i="5"/>
  <c r="V557" i="5"/>
  <c r="V558" i="5"/>
  <c r="V559" i="5"/>
  <c r="V560" i="5"/>
  <c r="V561" i="5"/>
  <c r="V562" i="5"/>
  <c r="V563" i="5"/>
  <c r="V564" i="5"/>
  <c r="V565" i="5"/>
  <c r="V566" i="5"/>
  <c r="V567" i="5"/>
  <c r="V568" i="5"/>
  <c r="V569" i="5"/>
  <c r="V570" i="5"/>
  <c r="V571" i="5"/>
  <c r="V572" i="5"/>
  <c r="V573" i="5"/>
  <c r="V574" i="5"/>
  <c r="V575" i="5"/>
  <c r="V576" i="5"/>
  <c r="V577" i="5"/>
  <c r="V578" i="5"/>
  <c r="V579" i="5"/>
  <c r="V580" i="5"/>
  <c r="V581" i="5"/>
  <c r="V582" i="5"/>
  <c r="V583" i="5"/>
  <c r="V584" i="5"/>
  <c r="V585" i="5"/>
  <c r="V586" i="5"/>
  <c r="V587" i="5"/>
  <c r="V588" i="5"/>
  <c r="V589" i="5"/>
  <c r="V590" i="5"/>
  <c r="V591" i="5"/>
  <c r="V592" i="5"/>
  <c r="V593" i="5"/>
  <c r="V594" i="5"/>
  <c r="V595" i="5"/>
  <c r="V596" i="5"/>
  <c r="V597" i="5"/>
  <c r="V598" i="5"/>
  <c r="V599" i="5"/>
  <c r="V600" i="5"/>
  <c r="V601" i="5"/>
  <c r="V602" i="5"/>
  <c r="V603" i="5"/>
  <c r="V604" i="5"/>
  <c r="V605" i="5"/>
  <c r="V606" i="5"/>
  <c r="V607" i="5"/>
  <c r="V608" i="5"/>
  <c r="V609" i="5"/>
  <c r="V610" i="5"/>
  <c r="V611" i="5"/>
  <c r="V612" i="5"/>
  <c r="V613" i="5"/>
  <c r="V614" i="5"/>
  <c r="V615" i="5"/>
  <c r="V616" i="5"/>
  <c r="V617" i="5"/>
  <c r="V618" i="5"/>
  <c r="V619" i="5"/>
  <c r="V620" i="5"/>
  <c r="V621" i="5"/>
  <c r="V622" i="5"/>
  <c r="V623" i="5"/>
  <c r="V624" i="5"/>
  <c r="V625" i="5"/>
  <c r="V626" i="5"/>
  <c r="V627" i="5"/>
  <c r="V628" i="5"/>
  <c r="V629" i="5"/>
  <c r="V630" i="5"/>
  <c r="V631" i="5"/>
  <c r="V632" i="5"/>
  <c r="V633" i="5"/>
  <c r="V634" i="5"/>
  <c r="V635" i="5"/>
  <c r="V636" i="5"/>
  <c r="V637" i="5"/>
  <c r="V638" i="5"/>
  <c r="V639" i="5"/>
  <c r="V640" i="5"/>
  <c r="V641" i="5"/>
  <c r="V642" i="5"/>
  <c r="V643" i="5"/>
  <c r="V644" i="5"/>
  <c r="V645" i="5"/>
  <c r="V646" i="5"/>
  <c r="V647" i="5"/>
  <c r="V648" i="5"/>
  <c r="V649" i="5"/>
  <c r="V650" i="5"/>
  <c r="V651" i="5"/>
  <c r="V652" i="5"/>
  <c r="V653" i="5"/>
  <c r="V654" i="5"/>
  <c r="V655" i="5"/>
  <c r="V656" i="5"/>
  <c r="V657" i="5"/>
  <c r="V658" i="5"/>
  <c r="V659" i="5"/>
  <c r="V660" i="5"/>
  <c r="V661" i="5"/>
  <c r="V662" i="5"/>
  <c r="V663" i="5"/>
  <c r="V664" i="5"/>
  <c r="V665" i="5"/>
  <c r="V666" i="5"/>
  <c r="V667" i="5"/>
  <c r="V668" i="5"/>
  <c r="V669" i="5"/>
  <c r="V670" i="5"/>
  <c r="V671" i="5"/>
  <c r="V672" i="5"/>
  <c r="V673" i="5"/>
  <c r="V674" i="5"/>
  <c r="V675" i="5"/>
  <c r="V676" i="5"/>
  <c r="V677" i="5"/>
  <c r="V678" i="5"/>
  <c r="V679" i="5"/>
  <c r="V680" i="5"/>
  <c r="V681" i="5"/>
  <c r="V682" i="5"/>
  <c r="V683" i="5"/>
  <c r="V684" i="5"/>
  <c r="V685" i="5"/>
  <c r="V686" i="5"/>
  <c r="V687" i="5"/>
  <c r="V688" i="5"/>
  <c r="V689" i="5"/>
  <c r="V690" i="5"/>
  <c r="V691" i="5"/>
  <c r="V692" i="5"/>
  <c r="V693" i="5"/>
  <c r="V694" i="5"/>
  <c r="V695" i="5"/>
  <c r="V696" i="5"/>
  <c r="V697" i="5"/>
  <c r="V698" i="5"/>
  <c r="V699" i="5"/>
  <c r="V700" i="5"/>
  <c r="V701" i="5"/>
  <c r="V702" i="5"/>
  <c r="V703" i="5"/>
  <c r="V704" i="5"/>
  <c r="V705" i="5"/>
  <c r="V706" i="5"/>
  <c r="V707" i="5"/>
  <c r="V708" i="5"/>
  <c r="V709" i="5"/>
  <c r="V710" i="5"/>
  <c r="V711" i="5"/>
  <c r="V712" i="5"/>
  <c r="V713" i="5"/>
  <c r="V714" i="5"/>
  <c r="V715" i="5"/>
  <c r="V716" i="5"/>
  <c r="V717" i="5"/>
  <c r="V718" i="5"/>
  <c r="V719" i="5"/>
  <c r="V720" i="5"/>
  <c r="V721" i="5"/>
  <c r="V722" i="5"/>
  <c r="V723" i="5"/>
  <c r="V724" i="5"/>
  <c r="V725" i="5"/>
  <c r="V726" i="5"/>
  <c r="V727" i="5"/>
  <c r="V728" i="5"/>
  <c r="V729" i="5"/>
  <c r="V730" i="5"/>
  <c r="V731" i="5"/>
  <c r="V732" i="5"/>
  <c r="V733" i="5"/>
  <c r="V734" i="5"/>
  <c r="V735" i="5"/>
  <c r="V736" i="5"/>
  <c r="V737" i="5"/>
  <c r="V738" i="5"/>
  <c r="V739" i="5"/>
  <c r="V740" i="5"/>
  <c r="V741" i="5"/>
  <c r="V742" i="5"/>
  <c r="V743" i="5"/>
  <c r="V744" i="5"/>
  <c r="V745" i="5"/>
  <c r="V746" i="5"/>
  <c r="V747" i="5"/>
  <c r="V748" i="5"/>
  <c r="V749" i="5"/>
  <c r="V750" i="5"/>
  <c r="V751" i="5"/>
  <c r="V752" i="5"/>
  <c r="V753" i="5"/>
  <c r="V754" i="5"/>
  <c r="V755" i="5"/>
  <c r="V756" i="5"/>
  <c r="V757" i="5"/>
  <c r="V758" i="5"/>
  <c r="V759" i="5"/>
  <c r="V760" i="5"/>
  <c r="V761" i="5"/>
  <c r="V762" i="5"/>
  <c r="V763" i="5"/>
  <c r="V764" i="5"/>
  <c r="V765" i="5"/>
  <c r="V766" i="5"/>
  <c r="V767" i="5"/>
  <c r="V768" i="5"/>
  <c r="V769" i="5"/>
  <c r="V770" i="5"/>
  <c r="V771" i="5"/>
  <c r="V772" i="5"/>
  <c r="V773" i="5"/>
  <c r="V774" i="5"/>
  <c r="V775" i="5"/>
  <c r="V776" i="5"/>
  <c r="V777" i="5"/>
  <c r="V778" i="5"/>
  <c r="V779" i="5"/>
  <c r="V780" i="5"/>
  <c r="V781" i="5"/>
  <c r="V782" i="5"/>
  <c r="R20" i="6"/>
  <c r="F20" i="6"/>
  <c r="E54" i="6"/>
  <c r="E31" i="6"/>
  <c r="E30" i="6"/>
  <c r="E29" i="6"/>
  <c r="F54" i="6"/>
  <c r="F31" i="6"/>
  <c r="F30" i="6"/>
  <c r="F29" i="6"/>
  <c r="G54" i="6"/>
  <c r="G31" i="6"/>
  <c r="G30" i="6"/>
  <c r="G29" i="6"/>
  <c r="H54" i="6"/>
  <c r="H31" i="6"/>
  <c r="H30" i="6"/>
  <c r="H29" i="6"/>
  <c r="I54" i="6"/>
  <c r="I31" i="6"/>
  <c r="I30" i="6"/>
  <c r="I29" i="6"/>
  <c r="J54" i="6"/>
  <c r="J31" i="6"/>
  <c r="J30" i="6"/>
  <c r="J29" i="6"/>
  <c r="K54" i="6"/>
  <c r="K31" i="6"/>
  <c r="K30" i="6"/>
  <c r="K29" i="6"/>
  <c r="L54" i="6"/>
  <c r="L31" i="6"/>
  <c r="L30" i="6"/>
  <c r="L29" i="6"/>
  <c r="M54" i="6"/>
  <c r="M31" i="6"/>
  <c r="M30" i="6"/>
  <c r="M29" i="6"/>
  <c r="N54" i="6"/>
  <c r="N31" i="6"/>
  <c r="N30" i="6"/>
  <c r="N29" i="6"/>
  <c r="O54" i="6"/>
  <c r="O31" i="6"/>
  <c r="O30" i="6"/>
  <c r="O29" i="6"/>
  <c r="P54" i="6"/>
  <c r="P31" i="6"/>
  <c r="P30" i="6"/>
  <c r="P29" i="6"/>
  <c r="Q54" i="6"/>
  <c r="Q31" i="6"/>
  <c r="Q30" i="6"/>
  <c r="Q29" i="6"/>
  <c r="R54" i="6"/>
  <c r="R31" i="6"/>
  <c r="R30" i="6"/>
  <c r="R29" i="6"/>
  <c r="S54" i="6"/>
  <c r="S31" i="6"/>
  <c r="S30" i="6"/>
  <c r="S29" i="6"/>
  <c r="T54" i="6"/>
  <c r="T31" i="6"/>
  <c r="T30" i="6"/>
  <c r="T29" i="6"/>
  <c r="E50" i="6"/>
  <c r="E28" i="6"/>
  <c r="E24" i="6"/>
  <c r="E7" i="6"/>
  <c r="F50" i="6"/>
  <c r="F28" i="6"/>
  <c r="F24" i="6"/>
  <c r="F7" i="6"/>
  <c r="G50" i="6"/>
  <c r="G28" i="6"/>
  <c r="G24" i="6"/>
  <c r="G7" i="6"/>
  <c r="H50" i="6"/>
  <c r="H28" i="6"/>
  <c r="H24" i="6"/>
  <c r="H7" i="6"/>
  <c r="I50" i="6"/>
  <c r="I28" i="6"/>
  <c r="I24" i="6"/>
  <c r="I7" i="6"/>
  <c r="J50" i="6"/>
  <c r="J28" i="6"/>
  <c r="J24" i="6"/>
  <c r="J7" i="6"/>
  <c r="K50" i="6"/>
  <c r="K28" i="6"/>
  <c r="K24" i="6"/>
  <c r="K7" i="6"/>
  <c r="L50" i="6"/>
  <c r="L28" i="6"/>
  <c r="L24" i="6"/>
  <c r="L7" i="6"/>
  <c r="M50" i="6"/>
  <c r="M28" i="6"/>
  <c r="M24" i="6"/>
  <c r="M7" i="6"/>
  <c r="N50" i="6"/>
  <c r="N28" i="6"/>
  <c r="N24" i="6"/>
  <c r="N7" i="6"/>
  <c r="O50" i="6"/>
  <c r="O28" i="6"/>
  <c r="O24" i="6"/>
  <c r="O7" i="6"/>
  <c r="P50" i="6"/>
  <c r="P28" i="6"/>
  <c r="P24" i="6"/>
  <c r="P7" i="6"/>
  <c r="Q50" i="6"/>
  <c r="Q28" i="6"/>
  <c r="Q24" i="6"/>
  <c r="Q7" i="6"/>
  <c r="R50" i="6"/>
  <c r="R28" i="6"/>
  <c r="R24" i="6"/>
  <c r="R7" i="6"/>
  <c r="S50" i="6"/>
  <c r="S28" i="6"/>
  <c r="S24" i="6"/>
  <c r="S7" i="6"/>
  <c r="T50" i="6"/>
  <c r="T28" i="6"/>
  <c r="T24" i="6"/>
  <c r="T7" i="6"/>
  <c r="E38" i="6"/>
  <c r="E22" i="6"/>
  <c r="E17" i="6"/>
  <c r="E18" i="6"/>
  <c r="F38" i="6"/>
  <c r="F22" i="6"/>
  <c r="F17" i="6"/>
  <c r="F18" i="6"/>
  <c r="G38" i="6"/>
  <c r="G22" i="6"/>
  <c r="G17" i="6"/>
  <c r="G18" i="6"/>
  <c r="H38" i="6"/>
  <c r="H22" i="6"/>
  <c r="H17" i="6"/>
  <c r="H18" i="6"/>
  <c r="I38" i="6"/>
  <c r="I22" i="6"/>
  <c r="I17" i="6"/>
  <c r="I18" i="6"/>
  <c r="J38" i="6"/>
  <c r="J22" i="6"/>
  <c r="J17" i="6"/>
  <c r="J18" i="6"/>
  <c r="K38" i="6"/>
  <c r="K22" i="6"/>
  <c r="K17" i="6"/>
  <c r="K18" i="6"/>
  <c r="L38" i="6"/>
  <c r="L22" i="6"/>
  <c r="L17" i="6"/>
  <c r="L18" i="6"/>
  <c r="M38" i="6"/>
  <c r="M22" i="6"/>
  <c r="M17" i="6"/>
  <c r="M18" i="6"/>
  <c r="N38" i="6"/>
  <c r="N22" i="6"/>
  <c r="N17" i="6"/>
  <c r="N18" i="6"/>
  <c r="O38" i="6"/>
  <c r="O22" i="6"/>
  <c r="O17" i="6"/>
  <c r="O18" i="6"/>
  <c r="P38" i="6"/>
  <c r="P22" i="6"/>
  <c r="P17" i="6"/>
  <c r="P18" i="6"/>
  <c r="Q38" i="6"/>
  <c r="Q22" i="6"/>
  <c r="Q17" i="6"/>
  <c r="Q18" i="6"/>
  <c r="R38" i="6"/>
  <c r="R22" i="6"/>
  <c r="R17" i="6"/>
  <c r="R18" i="6"/>
  <c r="S38" i="6"/>
  <c r="S22" i="6"/>
  <c r="S17" i="6"/>
  <c r="S18" i="6"/>
  <c r="T38" i="6"/>
  <c r="T22" i="6"/>
  <c r="T17" i="6"/>
  <c r="T1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E20" i="6"/>
  <c r="G20" i="6"/>
  <c r="H20" i="6"/>
  <c r="I20" i="6"/>
  <c r="J20" i="6"/>
  <c r="K20" i="6"/>
  <c r="L20" i="6"/>
  <c r="M20" i="6"/>
  <c r="N20" i="6"/>
  <c r="O20" i="6"/>
  <c r="P20" i="6"/>
  <c r="Q20" i="6"/>
  <c r="S20" i="6"/>
  <c r="T20" i="6"/>
  <c r="E52" i="6"/>
  <c r="Y14" i="2"/>
  <c r="AC4" i="7" l="1"/>
  <c r="AC5" i="7"/>
  <c r="AB4" i="7"/>
  <c r="Z5" i="7"/>
  <c r="AB5" i="7"/>
  <c r="AA5" i="7"/>
  <c r="Y10" i="7"/>
  <c r="AB10" i="7"/>
  <c r="AB9" i="7"/>
  <c r="AA9" i="7"/>
  <c r="AC9" i="7"/>
  <c r="AA10" i="7"/>
  <c r="AC10" i="7"/>
  <c r="Z9" i="7"/>
  <c r="Z10" i="7"/>
  <c r="I553" i="1"/>
  <c r="E545" i="1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K546" i="1"/>
  <c r="J546" i="1"/>
  <c r="I546" i="1"/>
  <c r="H546" i="1"/>
  <c r="G546" i="1"/>
  <c r="F546" i="1"/>
  <c r="E546" i="1"/>
  <c r="P545" i="1"/>
  <c r="O545" i="1"/>
  <c r="K545" i="1"/>
  <c r="J545" i="1"/>
  <c r="I545" i="1"/>
  <c r="H545" i="1"/>
  <c r="G545" i="1"/>
  <c r="F545" i="1"/>
  <c r="F547" i="1" s="1"/>
  <c r="Y18" i="2"/>
  <c r="X18" i="2"/>
  <c r="W18" i="2"/>
  <c r="Y17" i="2"/>
  <c r="X17" i="2"/>
  <c r="W17" i="2"/>
  <c r="Z17" i="2" s="1"/>
  <c r="Y16" i="2"/>
  <c r="X16" i="2"/>
  <c r="W16" i="2"/>
  <c r="Z16" i="2" s="1"/>
  <c r="Y15" i="2"/>
  <c r="X15" i="2"/>
  <c r="W15" i="2"/>
  <c r="X14" i="2"/>
  <c r="W14" i="2"/>
  <c r="Z14" i="2" s="1"/>
  <c r="Z9" i="2"/>
  <c r="Y9" i="2"/>
  <c r="X9" i="2"/>
  <c r="W9" i="2"/>
  <c r="Z8" i="2"/>
  <c r="Y8" i="2"/>
  <c r="X8" i="2"/>
  <c r="W8" i="2"/>
  <c r="Z7" i="2"/>
  <c r="Y7" i="2"/>
  <c r="X7" i="2"/>
  <c r="W7" i="2"/>
  <c r="Z6" i="2"/>
  <c r="Y6" i="2"/>
  <c r="X6" i="2"/>
  <c r="W6" i="2"/>
  <c r="Z5" i="2"/>
  <c r="Y5" i="2"/>
  <c r="X5" i="2"/>
  <c r="W5" i="2"/>
  <c r="Z15" i="2" l="1"/>
  <c r="Z18" i="2"/>
  <c r="AA8" i="2"/>
  <c r="AA6" i="2"/>
  <c r="AA9" i="2"/>
  <c r="AA7" i="2"/>
  <c r="AA5" i="2"/>
  <c r="G548" i="1"/>
  <c r="I554" i="1" s="1"/>
  <c r="K549" i="1"/>
  <c r="J566" i="1" s="1"/>
  <c r="I549" i="1"/>
  <c r="J564" i="1" s="1"/>
  <c r="G547" i="1"/>
  <c r="H547" i="1"/>
  <c r="J548" i="1"/>
  <c r="I557" i="1" s="1"/>
  <c r="I547" i="1"/>
  <c r="F548" i="1"/>
  <c r="G549" i="1"/>
  <c r="J562" i="1" s="1"/>
  <c r="F549" i="1"/>
  <c r="J561" i="1" s="1"/>
  <c r="H549" i="1"/>
  <c r="J563" i="1" s="1"/>
  <c r="K548" i="1"/>
  <c r="I558" i="1" s="1"/>
  <c r="J547" i="1"/>
  <c r="K547" i="1"/>
  <c r="E547" i="1"/>
  <c r="H548" i="1"/>
  <c r="I555" i="1" s="1"/>
  <c r="I548" i="1"/>
  <c r="I556" i="1" s="1"/>
  <c r="J549" i="1"/>
  <c r="J56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3EEC74-DD1E-4A1B-BDA1-4D4BF73CCF38}" keepAlive="1" name="Requête - COOP" description="Connexion à la requête « COOP » dans le classeur." type="5" refreshedVersion="8" background="1" saveData="1">
    <dbPr connection="Provider=Microsoft.Mashup.OleDb.1;Data Source=$Workbook$;Location=COOP;Extended Properties=&quot;&quot;" command="SELECT * FROM [COOP]"/>
  </connection>
  <connection id="2" xr16:uid="{699E9ED8-34DE-4E8B-87C7-A4FC39D6AE5E}" keepAlive="1" name="Requête - SA" description="Connexion à la requête « SA » dans le classeur." type="5" refreshedVersion="8" background="1" saveData="1">
    <dbPr connection="Provider=Microsoft.Mashup.OleDb.1;Data Source=$Workbook$;Location=SA;Extended Properties=&quot;&quot;" command="SELECT * FROM [SA]"/>
  </connection>
</connections>
</file>

<file path=xl/sharedStrings.xml><?xml version="1.0" encoding="utf-8"?>
<sst xmlns="http://schemas.openxmlformats.org/spreadsheetml/2006/main" count="805" uniqueCount="109">
  <si>
    <t>StockMoyen</t>
  </si>
  <si>
    <t>Map</t>
  </si>
  <si>
    <t>CapPercent</t>
  </si>
  <si>
    <t>Fd</t>
  </si>
  <si>
    <t>Scenario</t>
  </si>
  <si>
    <t>TotalCost</t>
  </si>
  <si>
    <t>OpenCost</t>
  </si>
  <si>
    <t>TransCost</t>
  </si>
  <si>
    <t>StockRCost</t>
  </si>
  <si>
    <t>StockDCCost</t>
  </si>
  <si>
    <t>SafetyRCost</t>
  </si>
  <si>
    <t>SafetyDCCost</t>
  </si>
  <si>
    <t>NbDC</t>
  </si>
  <si>
    <t>Synergie</t>
  </si>
  <si>
    <t>Loading Rate</t>
  </si>
  <si>
    <t>Tps RUN</t>
  </si>
  <si>
    <t>GAP</t>
  </si>
  <si>
    <t xml:space="preserve">COOP vs SA </t>
  </si>
  <si>
    <t>COOP</t>
  </si>
  <si>
    <t>SA</t>
  </si>
  <si>
    <t>Composante</t>
  </si>
  <si>
    <t xml:space="preserve">Stand Alone </t>
  </si>
  <si>
    <t xml:space="preserve">Cooperation </t>
  </si>
  <si>
    <t>Coût d'ouverture</t>
  </si>
  <si>
    <t>Safety stock retailer</t>
  </si>
  <si>
    <t>Safety stock DC</t>
  </si>
  <si>
    <t>Coût de transport</t>
  </si>
  <si>
    <t>Safety stock retailer (-50%)</t>
  </si>
  <si>
    <t>Cap%</t>
  </si>
  <si>
    <t>Moyenne</t>
  </si>
  <si>
    <t>TOTAL</t>
  </si>
  <si>
    <t>Taux de chargement SA</t>
  </si>
  <si>
    <t>Taux de chargement COOP</t>
  </si>
  <si>
    <t>Nombre de DC SA</t>
  </si>
  <si>
    <t>Nombre de DC COOP</t>
  </si>
  <si>
    <t>GAIN COOP</t>
  </si>
  <si>
    <t>Coût de stockage « cyclique » retailer</t>
  </si>
  <si>
    <t>Coût de commande et stockage  DC</t>
  </si>
  <si>
    <t>Safety stock DC (-45%)</t>
  </si>
  <si>
    <t>CInf</t>
  </si>
  <si>
    <t>Part fixe cible</t>
  </si>
  <si>
    <t>Scénario</t>
  </si>
  <si>
    <t>Coût total</t>
  </si>
  <si>
    <t>Part fixe observée</t>
  </si>
  <si>
    <t>Taux de chargement moyen</t>
  </si>
  <si>
    <t>Nombre de DC ouverts</t>
  </si>
  <si>
    <t>Gap</t>
  </si>
  <si>
    <t>Coût d’ouverture total</t>
  </si>
  <si>
    <t>Coût fixe d’ouverture</t>
  </si>
  <si>
    <t>Coût variable d’ouverture</t>
  </si>
  <si>
    <t>Stock moyen utilisé</t>
  </si>
  <si>
    <t>Coût de stockage retailers</t>
  </si>
  <si>
    <t>Coût de stockage DC</t>
  </si>
  <si>
    <t>Coût de stock de sécurité retailers</t>
  </si>
  <si>
    <t>Coût de stock de sécurité DC</t>
  </si>
  <si>
    <t>Temps de résolution (s)</t>
  </si>
  <si>
    <t xml:space="preserve">Synergie </t>
  </si>
  <si>
    <t>CInf moyen</t>
  </si>
  <si>
    <t>Coût d'ouverture (-23%)</t>
  </si>
  <si>
    <t>Coût de transport (-26%)</t>
  </si>
  <si>
    <t>Coût de stockage « cyclique » retailer (-38%)</t>
  </si>
  <si>
    <t>Coût de commande et stockage  DC (+10%)</t>
  </si>
  <si>
    <t xml:space="preserve">MODELE DE BASE </t>
  </si>
  <si>
    <t>Configuration</t>
  </si>
  <si>
    <t>Δ nombre de DC</t>
  </si>
  <si>
    <t>Δ transport</t>
  </si>
  <si>
    <t>Δ taux de chargement</t>
  </si>
  <si>
    <t>Δ synergie</t>
  </si>
  <si>
    <t>-</t>
  </si>
  <si>
    <t>Fd1000, PF60%</t>
  </si>
  <si>
    <t>Coût d'ouverture total</t>
  </si>
  <si>
    <t>CAP%70</t>
  </si>
  <si>
    <t>Fd2000, PF80%</t>
  </si>
  <si>
    <t>Référence – Fd4000</t>
  </si>
  <si>
    <t>Partie variable du coût d'ouverture</t>
  </si>
  <si>
    <t>CAP%40</t>
  </si>
  <si>
    <t>Fd = 2000, CAP% = 40%, MAP 1</t>
  </si>
  <si>
    <t xml:space="preserve">Modèle de base </t>
  </si>
  <si>
    <t>DC ouvert</t>
  </si>
  <si>
    <t>Retailers affectés</t>
  </si>
  <si>
    <t>SA1</t>
  </si>
  <si>
    <t>SA2</t>
  </si>
  <si>
    <t>Cap%40 – Fd500 – PF60</t>
  </si>
  <si>
    <t>Modèle stock moyen</t>
  </si>
  <si>
    <t>localisation</t>
  </si>
  <si>
    <t>x</t>
  </si>
  <si>
    <t>y</t>
  </si>
  <si>
    <t>4, 5, 7, 11, 13, 17, 20, 24, 25, 26, 29, 30, 31, 34, 35, 38, 43, 50, 51, 52, 55, 57, 59</t>
  </si>
  <si>
    <t>2, 3, 6, 9, 23, 27, 39, 40, 46</t>
  </si>
  <si>
    <t>1, 8, 10, 12, 14, 15, 16, 18, 19, 21, 22, 28, 32, 33, 36, 37, 41, 42, 44, 45, 47, 48, 49, 53, 54, 56, 58, 60</t>
  </si>
  <si>
    <t>2, 4, 5, 6, 7, 11, 13, 17, 20, 23, 24, 25, 26, 27, 29, 30, 31, 34, 35, 38, 40, 43, 46, 50, 51, 52, 55, 57, 59</t>
  </si>
  <si>
    <t>1, 3, 8, 9, 10, 12, 14, 15, 16, 18, 19, 21, 22, 28, 32, 33, 36, 37, 39, 41, 42, 44, 45, 47, 48, 49, 53, 54, 56, 58, 60</t>
  </si>
  <si>
    <t>2, 3, 6, 9, 18, 23, 27, 39, 40, 46</t>
  </si>
  <si>
    <t>4, 5, 13, 24, 25, 26, 29, 31, 35, 38, 43, 50, 52, 59</t>
  </si>
  <si>
    <t>1, 8, 10, 12, 14, 15, 16, 19, 21, 22, 28, 32, 36, 37, 41, 45, 47, 48, 49, 53, 54, 56, 58</t>
  </si>
  <si>
    <t>7, 11, 17, 20, 30, 33, 34, 42, 44, 51, 55, 57, 60</t>
  </si>
  <si>
    <t>8, 33, 42, 44, 60</t>
  </si>
  <si>
    <t>4, 5, 13, 24, 25, 26, 29, 31, 35, 38, 43, 50, 52</t>
  </si>
  <si>
    <t>15, 16, 19, 22, 32, 37, 45, 53, 56</t>
  </si>
  <si>
    <t>1, 10, 12, 14, 18, 21, 28, 36, 41, 47, 48, 49, 54, 58, 59</t>
  </si>
  <si>
    <t>7, 11, 17, 20, 30, 34, 51, 55, 57</t>
  </si>
  <si>
    <t>4, 5, 13, 24, 26, 29, 31, 35, 38, 43, 50, 52</t>
  </si>
  <si>
    <t>15, 19, 22, 32, 37, 45, 49, 53, 56</t>
  </si>
  <si>
    <t>8, 16, 33, 42, 44, 60</t>
  </si>
  <si>
    <t>1, 10, 12, 14, 18, 21, 28, 36, 41, 47, 48, 54, 58, 59</t>
  </si>
  <si>
    <t>7, 11, 17, 20, 25, 30, 34, 51, 55, 57</t>
  </si>
  <si>
    <t>15, 16, 19, 32, 37, 45, 49, 56</t>
  </si>
  <si>
    <t>1, 10, 12, 14, 18, 21, 22, 28, 36, 41, 47, 48, 53, 54, 58, 59</t>
  </si>
  <si>
    <t>Fd500, PF40%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</si>
</sst>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9" fontId="0" fillId="0" borderId="0" xfId="1" applyFont="1"/>
    <xf numFmtId="9" fontId="1" fillId="2" borderId="3" xfId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/>
    <xf numFmtId="164" fontId="4" fillId="3" borderId="2" xfId="1" applyNumberFormat="1" applyFont="1" applyFill="1" applyBorder="1"/>
    <xf numFmtId="164" fontId="4" fillId="3" borderId="10" xfId="0" applyNumberFormat="1" applyFont="1" applyFill="1" applyBorder="1"/>
    <xf numFmtId="0" fontId="4" fillId="3" borderId="7" xfId="0" applyFont="1" applyFill="1" applyBorder="1"/>
    <xf numFmtId="2" fontId="4" fillId="3" borderId="0" xfId="0" applyNumberFormat="1" applyFont="1" applyFill="1"/>
    <xf numFmtId="2" fontId="4" fillId="3" borderId="8" xfId="0" applyNumberFormat="1" applyFont="1" applyFill="1" applyBorder="1"/>
    <xf numFmtId="0" fontId="4" fillId="3" borderId="11" xfId="0" applyFont="1" applyFill="1" applyBorder="1"/>
    <xf numFmtId="2" fontId="4" fillId="3" borderId="12" xfId="0" applyNumberFormat="1" applyFont="1" applyFill="1" applyBorder="1"/>
    <xf numFmtId="2" fontId="4" fillId="3" borderId="13" xfId="0" applyNumberFormat="1" applyFont="1" applyFill="1" applyBorder="1"/>
    <xf numFmtId="1" fontId="0" fillId="0" borderId="0" xfId="1" applyNumberFormat="1" applyFont="1"/>
    <xf numFmtId="10" fontId="0" fillId="0" borderId="0" xfId="1" applyNumberFormat="1" applyFont="1"/>
    <xf numFmtId="11" fontId="0" fillId="0" borderId="0" xfId="1" applyNumberFormat="1" applyFont="1"/>
    <xf numFmtId="0" fontId="0" fillId="0" borderId="14" xfId="0" applyBorder="1"/>
    <xf numFmtId="9" fontId="0" fillId="0" borderId="14" xfId="1" applyFont="1" applyBorder="1"/>
    <xf numFmtId="2" fontId="0" fillId="0" borderId="0" xfId="0" applyNumberFormat="1"/>
    <xf numFmtId="1" fontId="0" fillId="0" borderId="0" xfId="0" applyNumberFormat="1"/>
    <xf numFmtId="9" fontId="1" fillId="2" borderId="0" xfId="1" applyFont="1" applyFill="1" applyAlignment="1">
      <alignment horizontal="center"/>
    </xf>
    <xf numFmtId="9" fontId="4" fillId="3" borderId="0" xfId="1" applyFont="1" applyFill="1"/>
    <xf numFmtId="9" fontId="4" fillId="3" borderId="8" xfId="1" applyFont="1" applyFill="1" applyBorder="1"/>
    <xf numFmtId="9" fontId="0" fillId="4" borderId="15" xfId="1" applyFont="1" applyFill="1" applyBorder="1"/>
    <xf numFmtId="0" fontId="0" fillId="5" borderId="14" xfId="0" applyFill="1" applyBorder="1"/>
    <xf numFmtId="2" fontId="0" fillId="5" borderId="0" xfId="0" applyNumberFormat="1" applyFill="1"/>
    <xf numFmtId="1" fontId="0" fillId="5" borderId="0" xfId="0" applyNumberFormat="1" applyFill="1"/>
    <xf numFmtId="9" fontId="0" fillId="5" borderId="0" xfId="1" applyFont="1" applyFill="1" applyBorder="1"/>
    <xf numFmtId="0" fontId="0" fillId="5" borderId="0" xfId="0" applyFill="1"/>
    <xf numFmtId="0" fontId="0" fillId="4" borderId="14" xfId="0" applyFill="1" applyBorder="1"/>
    <xf numFmtId="9" fontId="0" fillId="5" borderId="0" xfId="1" applyFont="1" applyFill="1"/>
    <xf numFmtId="0" fontId="0" fillId="0" borderId="0" xfId="0" applyAlignment="1">
      <alignment wrapText="1"/>
    </xf>
    <xf numFmtId="0" fontId="0" fillId="0" borderId="15" xfId="0" applyBorder="1"/>
    <xf numFmtId="9" fontId="0" fillId="4" borderId="14" xfId="1" applyFont="1" applyFill="1" applyBorder="1"/>
    <xf numFmtId="9" fontId="0" fillId="0" borderId="15" xfId="1" applyFont="1" applyBorder="1"/>
    <xf numFmtId="2" fontId="0" fillId="5" borderId="14" xfId="0" applyNumberFormat="1" applyFill="1" applyBorder="1"/>
    <xf numFmtId="1" fontId="0" fillId="5" borderId="14" xfId="0" applyNumberFormat="1" applyFill="1" applyBorder="1"/>
    <xf numFmtId="9" fontId="0" fillId="5" borderId="14" xfId="1" applyFont="1" applyFill="1" applyBorder="1"/>
    <xf numFmtId="2" fontId="0" fillId="0" borderId="14" xfId="0" applyNumberFormat="1" applyBorder="1"/>
    <xf numFmtId="1" fontId="0" fillId="0" borderId="14" xfId="0" applyNumberFormat="1" applyBorder="1"/>
    <xf numFmtId="0" fontId="6" fillId="6" borderId="16" xfId="0" applyFont="1" applyFill="1" applyBorder="1"/>
    <xf numFmtId="0" fontId="7" fillId="0" borderId="0" xfId="0" applyFont="1" applyAlignment="1">
      <alignment horizontal="center" vertical="center" wrapText="1"/>
    </xf>
    <xf numFmtId="0" fontId="0" fillId="0" borderId="17" xfId="0" applyBorder="1"/>
    <xf numFmtId="0" fontId="6" fillId="6" borderId="17" xfId="0" applyFont="1" applyFill="1" applyBorder="1"/>
    <xf numFmtId="0" fontId="6" fillId="6" borderId="14" xfId="0" applyFont="1" applyFill="1" applyBorder="1"/>
    <xf numFmtId="0" fontId="6" fillId="6" borderId="18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9" fontId="0" fillId="0" borderId="0" xfId="1" applyFont="1" applyAlignment="1">
      <alignment horizontal="center"/>
    </xf>
    <xf numFmtId="0" fontId="0" fillId="4" borderId="17" xfId="0" applyFill="1" applyBorder="1"/>
    <xf numFmtId="9" fontId="0" fillId="5" borderId="18" xfId="1" applyFont="1" applyFill="1" applyBorder="1"/>
    <xf numFmtId="9" fontId="0" fillId="0" borderId="18" xfId="1" applyFont="1" applyBorder="1"/>
    <xf numFmtId="9" fontId="0" fillId="0" borderId="0" xfId="0" applyNumberFormat="1" applyAlignment="1">
      <alignment horizontal="center"/>
    </xf>
    <xf numFmtId="1" fontId="0" fillId="5" borderId="0" xfId="1" applyNumberFormat="1" applyFont="1" applyFill="1"/>
    <xf numFmtId="10" fontId="0" fillId="5" borderId="0" xfId="1" applyNumberFormat="1" applyFont="1" applyFill="1"/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5" borderId="0" xfId="0" applyFill="1" applyAlignment="1">
      <alignment horizontal="center"/>
    </xf>
  </cellXfs>
  <cellStyles count="2">
    <cellStyle name="Normal" xfId="0" builtinId="0"/>
    <cellStyle name="Pourcentage" xfId="1" builtinId="5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" formatCode="0.00"/>
    </dxf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" formatCode="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STOCK!$I$552</c:f>
              <c:strCache>
                <c:ptCount val="1"/>
                <c:pt idx="0">
                  <c:v>Stand Alone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D2-4FEA-842A-283EA3A2BF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7BE-4BC2-959F-4EB62FF492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AD2-4FEA-842A-283EA3A2BF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D2-4FEA-842A-283EA3A2BF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D2-4FEA-842A-283EA3A2BF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AD2-4FEA-842A-283EA3A2BF47}"/>
              </c:ext>
            </c:extLst>
          </c:dPt>
          <c:dLbls>
            <c:dLbl>
              <c:idx val="0"/>
              <c:layout>
                <c:manualLayout>
                  <c:x val="7.4999999999999997E-2"/>
                  <c:y val="0.231481481481481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2-4FEA-842A-283EA3A2BF47}"/>
                </c:ext>
              </c:extLst>
            </c:dLbl>
            <c:dLbl>
              <c:idx val="2"/>
              <c:layout>
                <c:manualLayout>
                  <c:x val="-8.3333333333333454E-3"/>
                  <c:y val="0.23611111111111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2-4FEA-842A-283EA3A2BF47}"/>
                </c:ext>
              </c:extLst>
            </c:dLbl>
            <c:dLbl>
              <c:idx val="3"/>
              <c:layout>
                <c:manualLayout>
                  <c:x val="-0.15833333333333335"/>
                  <c:y val="0.310185185185185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2-4FEA-842A-283EA3A2BF47}"/>
                </c:ext>
              </c:extLst>
            </c:dLbl>
            <c:dLbl>
              <c:idx val="4"/>
              <c:layout>
                <c:manualLayout>
                  <c:x val="-0.24166666666666667"/>
                  <c:y val="5.0925925925925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2-4FEA-842A-283EA3A2BF47}"/>
                </c:ext>
              </c:extLst>
            </c:dLbl>
            <c:dLbl>
              <c:idx val="5"/>
              <c:layout>
                <c:manualLayout>
                  <c:x val="0.2859936818854884"/>
                  <c:y val="8.78398468377655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2-4FEA-842A-283EA3A2BF4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STOCK!$H$553:$H$558</c:f>
              <c:strCache>
                <c:ptCount val="6"/>
                <c:pt idx="0">
                  <c:v>Coût d'ouverture</c:v>
                </c:pt>
                <c:pt idx="1">
                  <c:v>Coût de transport</c:v>
                </c:pt>
                <c:pt idx="2">
                  <c:v>Coût de stockage « cyclique » retailer</c:v>
                </c:pt>
                <c:pt idx="3">
                  <c:v>Coût de commande et stockage  DC</c:v>
                </c:pt>
                <c:pt idx="4">
                  <c:v>Safety stock retailer</c:v>
                </c:pt>
                <c:pt idx="5">
                  <c:v>Safety stock DC</c:v>
                </c:pt>
              </c:strCache>
            </c:strRef>
          </c:cat>
          <c:val>
            <c:numRef>
              <c:f>STOCK!$I$553:$I$558</c:f>
              <c:numCache>
                <c:formatCode>0.0%</c:formatCode>
                <c:ptCount val="6"/>
                <c:pt idx="0">
                  <c:v>0.23475346642586192</c:v>
                </c:pt>
                <c:pt idx="1">
                  <c:v>0.3409063482448656</c:v>
                </c:pt>
                <c:pt idx="2">
                  <c:v>0.29317688613137577</c:v>
                </c:pt>
                <c:pt idx="3">
                  <c:v>7.4993234051039109E-2</c:v>
                </c:pt>
                <c:pt idx="4">
                  <c:v>2.3323829975229533E-2</c:v>
                </c:pt>
                <c:pt idx="5">
                  <c:v>3.2846235177059584E-2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2-4FEA-842A-283EA3A2B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STOCK!$J$560</c:f>
              <c:strCache>
                <c:ptCount val="1"/>
                <c:pt idx="0">
                  <c:v>Cooperation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79-4516-A9A0-423D4CACE6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79-4516-A9A0-423D4CACE6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79-4516-A9A0-423D4CACE6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79-4516-A9A0-423D4CACE6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79-4516-A9A0-423D4CACE6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179-4516-A9A0-423D4CACE6D7}"/>
              </c:ext>
            </c:extLst>
          </c:dPt>
          <c:dLbls>
            <c:dLbl>
              <c:idx val="0"/>
              <c:layout>
                <c:manualLayout>
                  <c:x val="6.2139123375278459E-2"/>
                  <c:y val="0.32679259109925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24305584319835"/>
                      <c:h val="0.127577951059581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79-4516-A9A0-423D4CACE6D7}"/>
                </c:ext>
              </c:extLst>
            </c:dLbl>
            <c:dLbl>
              <c:idx val="1"/>
              <c:layout>
                <c:manualLayout>
                  <c:x val="7.0821286853942844E-2"/>
                  <c:y val="-4.16535454506659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294305501478716"/>
                      <c:h val="0.217139815263088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79-4516-A9A0-423D4CACE6D7}"/>
                </c:ext>
              </c:extLst>
            </c:dLbl>
            <c:dLbl>
              <c:idx val="2"/>
              <c:layout>
                <c:manualLayout>
                  <c:x val="2.0759466668875765E-2"/>
                  <c:y val="0.1689178749221924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16586448849749"/>
                      <c:h val="0.207435388434592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179-4516-A9A0-423D4CACE6D7}"/>
                </c:ext>
              </c:extLst>
            </c:dLbl>
            <c:dLbl>
              <c:idx val="3"/>
              <c:layout>
                <c:manualLayout>
                  <c:x val="-0.10178040244969377"/>
                  <c:y val="0.2870370370370370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162051618547683"/>
                      <c:h val="0.187456984543598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79-4516-A9A0-423D4CACE6D7}"/>
                </c:ext>
              </c:extLst>
            </c:dLbl>
            <c:dLbl>
              <c:idx val="4"/>
              <c:layout>
                <c:manualLayout>
                  <c:x val="-0.20277777777777778"/>
                  <c:y val="6.48148148148148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79-4516-A9A0-423D4CACE6D7}"/>
                </c:ext>
              </c:extLst>
            </c:dLbl>
            <c:dLbl>
              <c:idx val="5"/>
              <c:layout>
                <c:manualLayout>
                  <c:x val="0.31138009162227753"/>
                  <c:y val="9.790235902295746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5675328083989502"/>
                      <c:h val="0.140306211723534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179-4516-A9A0-423D4CACE6D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STOCK!$H$561:$H$566</c:f>
              <c:strCache>
                <c:ptCount val="6"/>
                <c:pt idx="0">
                  <c:v>Coût d'ouverture (-23%)</c:v>
                </c:pt>
                <c:pt idx="1">
                  <c:v>Coût de transport (-26%)</c:v>
                </c:pt>
                <c:pt idx="2">
                  <c:v>Coût de stockage « cyclique » retailer (-38%)</c:v>
                </c:pt>
                <c:pt idx="3">
                  <c:v>Coût de commande et stockage  DC (+10%)</c:v>
                </c:pt>
                <c:pt idx="4">
                  <c:v>Safety stock retailer (-50%)</c:v>
                </c:pt>
                <c:pt idx="5">
                  <c:v>Safety stock DC (-45%)</c:v>
                </c:pt>
              </c:strCache>
            </c:strRef>
          </c:cat>
          <c:val>
            <c:numRef>
              <c:f>STOCK!$J$561:$J$566</c:f>
              <c:numCache>
                <c:formatCode>0.0%</c:formatCode>
                <c:ptCount val="6"/>
                <c:pt idx="0">
                  <c:v>0.24866392238780058</c:v>
                </c:pt>
                <c:pt idx="1">
                  <c:v>0.34641622395917426</c:v>
                </c:pt>
                <c:pt idx="2">
                  <c:v>0.25052240425100758</c:v>
                </c:pt>
                <c:pt idx="3">
                  <c:v>0.11354429452839249</c:v>
                </c:pt>
                <c:pt idx="4">
                  <c:v>1.5981669055933598E-2</c:v>
                </c:pt>
                <c:pt idx="5">
                  <c:v>2.4871485820656607E-2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79-4516-A9A0-423D4CACE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1001889</xdr:colOff>
      <xdr:row>552</xdr:row>
      <xdr:rowOff>106539</xdr:rowOff>
    </xdr:from>
    <xdr:to>
      <xdr:col>17</xdr:col>
      <xdr:colOff>197556</xdr:colOff>
      <xdr:row>566</xdr:row>
      <xdr:rowOff>27516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0D78B6D-BBD2-49EA-C0D4-92A28BC95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485428</xdr:colOff>
      <xdr:row>552</xdr:row>
      <xdr:rowOff>144823</xdr:rowOff>
    </xdr:from>
    <xdr:to>
      <xdr:col>24</xdr:col>
      <xdr:colOff>456755</xdr:colOff>
      <xdr:row>566</xdr:row>
      <xdr:rowOff>89120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5516E49-F7E3-45AC-BB10-048420FF8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396201</xdr:colOff>
      <xdr:row>553</xdr:row>
      <xdr:rowOff>120120</xdr:rowOff>
    </xdr:from>
    <xdr:to>
      <xdr:col>19</xdr:col>
      <xdr:colOff>384342</xdr:colOff>
      <xdr:row>553</xdr:row>
      <xdr:rowOff>155965</xdr:rowOff>
    </xdr:to>
    <xdr:cxnSp macro="">
      <xdr:nvCxnSpPr>
        <xdr:cNvPr id="9" name="Connecteur : en arc 8">
          <a:extLst>
            <a:ext uri="{FF2B5EF4-FFF2-40B4-BE49-F238E27FC236}">
              <a16:creationId xmlns:a16="http://schemas.microsoft.com/office/drawing/2014/main" id="{487ACAB6-E1C0-4943-A79A-C984869D6A98}"/>
            </a:ext>
          </a:extLst>
        </xdr:cNvPr>
        <xdr:cNvCxnSpPr>
          <a:cxnSpLocks/>
        </xdr:cNvCxnSpPr>
      </xdr:nvCxnSpPr>
      <xdr:spPr>
        <a:xfrm>
          <a:off x="14176815" y="101820383"/>
          <a:ext cx="3146431" cy="35845"/>
        </a:xfrm>
        <a:prstGeom prst="curvedConnector3">
          <a:avLst/>
        </a:prstGeom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246540</xdr:colOff>
      <xdr:row>553</xdr:row>
      <xdr:rowOff>47683</xdr:rowOff>
    </xdr:from>
    <xdr:to>
      <xdr:col>19</xdr:col>
      <xdr:colOff>548418</xdr:colOff>
      <xdr:row>554</xdr:row>
      <xdr:rowOff>63604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B7B53AE9-0B94-4F58-9DE8-B5473634A914}"/>
            </a:ext>
          </a:extLst>
        </xdr:cNvPr>
        <xdr:cNvSpPr/>
      </xdr:nvSpPr>
      <xdr:spPr>
        <a:xfrm>
          <a:off x="17185444" y="101747946"/>
          <a:ext cx="301878" cy="216447"/>
        </a:xfrm>
        <a:prstGeom prst="righ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131639</xdr:colOff>
      <xdr:row>553</xdr:row>
      <xdr:rowOff>5868</xdr:rowOff>
    </xdr:from>
    <xdr:to>
      <xdr:col>17</xdr:col>
      <xdr:colOff>229817</xdr:colOff>
      <xdr:row>554</xdr:row>
      <xdr:rowOff>20479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B4D7DE1-B6C3-4435-9000-3DB5C596F646}"/>
            </a:ext>
          </a:extLst>
        </xdr:cNvPr>
        <xdr:cNvSpPr txBox="1"/>
      </xdr:nvSpPr>
      <xdr:spPr>
        <a:xfrm>
          <a:off x="15249095" y="101706131"/>
          <a:ext cx="705327" cy="2151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-27,03%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2" xr16:uid="{08235522-6915-4F19-9C8B-B0FD9C011EAC}" autoFormatId="16" applyNumberFormats="0" applyBorderFormats="0" applyFontFormats="0" applyPatternFormats="0" applyAlignmentFormats="0" applyWidthHeightFormats="0">
  <queryTableRefresh nextId="22">
    <queryTableFields count="19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Loading Rate" tableColumnId="13"/>
      <queryTableField id="14" name="Synergie" tableColumnId="14"/>
      <queryTableField id="15" name="Tps RUN" tableColumnId="15"/>
      <queryTableField id="16" name="GAP" tableColumnId="16"/>
      <queryTableField id="18" name="Part fixe cible" tableColumnId="18"/>
      <queryTableField id="19" name="CInf" tableColumnId="19"/>
      <queryTableField id="17" name="COOP vs SA " tableColumnId="1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98289AEB-9A00-4716-B740-385B63EB7C0D}" autoFormatId="16" applyNumberFormats="0" applyBorderFormats="0" applyFontFormats="0" applyPatternFormats="0" applyAlignmentFormats="0" applyWidthHeightFormats="0">
  <queryTableRefresh nextId="22">
    <queryTableFields count="19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Loading Rate" tableColumnId="13"/>
      <queryTableField id="14" name="Synergie" tableColumnId="14"/>
      <queryTableField id="15" name="Tps RUN" tableColumnId="15"/>
      <queryTableField id="16" name="GAP" tableColumnId="16"/>
      <queryTableField id="18" name="Part fixe cible" tableColumnId="18"/>
      <queryTableField id="19" name="CInf" tableColumnId="19"/>
      <queryTableField id="17" name="COOP vs SA 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79B8C8-96D8-4DC4-98C6-2E49DF3E1C91}" name="SA" displayName="SA" ref="A1:S361" tableType="queryTable" totalsRowShown="0">
  <autoFilter ref="A1:S361" xr:uid="{1079B8C8-96D8-4DC4-98C6-2E49DF3E1C91}"/>
  <tableColumns count="19">
    <tableColumn id="1" xr3:uid="{2FA4CCC6-4FE8-412C-AB5A-9F31F09F11CC}" uniqueName="1" name="Map" queryTableFieldId="1"/>
    <tableColumn id="2" xr3:uid="{F0141985-16A5-4DE0-B483-0F58CEF96331}" uniqueName="2" name="CapPercent" queryTableFieldId="2"/>
    <tableColumn id="3" xr3:uid="{0CF7315C-B0A0-45B3-B77B-65E1EE6CF2CE}" uniqueName="3" name="Fd" queryTableFieldId="3"/>
    <tableColumn id="4" xr3:uid="{D9198827-8223-48C1-BF85-616CF89F46C3}" uniqueName="4" name="Scenario" queryTableFieldId="4"/>
    <tableColumn id="5" xr3:uid="{EC7798DC-BE0E-48BE-87B4-4F3F7A3C75FB}" uniqueName="5" name="TotalCost" queryTableFieldId="5"/>
    <tableColumn id="6" xr3:uid="{5888D657-AA24-4FC5-A43A-263D35DE2E51}" uniqueName="6" name="OpenCost" queryTableFieldId="6"/>
    <tableColumn id="7" xr3:uid="{7636736B-2666-4FA5-8B62-B511DDC7080A}" uniqueName="7" name="TransCost" queryTableFieldId="7"/>
    <tableColumn id="8" xr3:uid="{4BF1DAD1-30D3-4193-9331-28E7D464BEA5}" uniqueName="8" name="StockRCost" queryTableFieldId="8"/>
    <tableColumn id="9" xr3:uid="{26C51263-568C-476A-93F8-6D6470C5A57B}" uniqueName="9" name="StockDCCost" queryTableFieldId="9"/>
    <tableColumn id="10" xr3:uid="{836F932B-834C-4BF8-8C49-5DA886333BCA}" uniqueName="10" name="SafetyRCost" queryTableFieldId="10"/>
    <tableColumn id="11" xr3:uid="{F0C2EBBB-42D3-43EF-9D87-22B46549240E}" uniqueName="11" name="SafetyDCCost" queryTableFieldId="11"/>
    <tableColumn id="12" xr3:uid="{55463FBE-1040-463F-9FF2-703B470E33CE}" uniqueName="12" name="NbDC" queryTableFieldId="12"/>
    <tableColumn id="13" xr3:uid="{270C1138-A965-415C-87C7-5CEEFC2C87FD}" uniqueName="13" name="Loading Rate" queryTableFieldId="13"/>
    <tableColumn id="14" xr3:uid="{79D9F5E9-E1F7-41CE-967E-34ECFB6F68D6}" uniqueName="14" name="Synergie" queryTableFieldId="14"/>
    <tableColumn id="15" xr3:uid="{18FDC170-C2C9-4934-A09A-9D3B0CB80D4A}" uniqueName="15" name="Tps RUN" queryTableFieldId="15"/>
    <tableColumn id="16" xr3:uid="{30F79690-9B74-439E-A2E1-EECDC4C2DD3E}" uniqueName="16" name="GAP" queryTableFieldId="16"/>
    <tableColumn id="18" xr3:uid="{D5A3147D-6E1B-418A-961C-1171958A88E5}" uniqueName="18" name="Part fixe cible" queryTableFieldId="18"/>
    <tableColumn id="19" xr3:uid="{D332135D-7A9B-40D8-9AF3-089FE1A9A707}" uniqueName="19" name="CInf" queryTableFieldId="19"/>
    <tableColumn id="17" xr3:uid="{21D831D0-BCDB-495A-8FD3-EA21A6B409FB}" uniqueName="17" name="COOP vs SA " queryTableFieldId="1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7A5880-21FD-4B1D-AECA-A0EC1663DAB2}" name="COOP" displayName="COOP" ref="A1:S181" tableType="queryTable" totalsRowShown="0">
  <autoFilter ref="A1:S181" xr:uid="{5D7A5880-21FD-4B1D-AECA-A0EC1663DAB2}"/>
  <tableColumns count="19">
    <tableColumn id="1" xr3:uid="{80184398-1442-4CB0-8F28-DACD0798AAB8}" uniqueName="1" name="Map" queryTableFieldId="1"/>
    <tableColumn id="2" xr3:uid="{4986D337-0A15-423E-A26A-545D17BD1398}" uniqueName="2" name="CapPercent" queryTableFieldId="2"/>
    <tableColumn id="3" xr3:uid="{125F6EB7-0741-4DED-9CDC-4C17E4BDF6F6}" uniqueName="3" name="Fd" queryTableFieldId="3"/>
    <tableColumn id="4" xr3:uid="{212DC56B-CC16-407D-B551-F37B9031BAB7}" uniqueName="4" name="Scenario" queryTableFieldId="4"/>
    <tableColumn id="5" xr3:uid="{796D3382-49F6-468B-ABC6-23B358B01E9E}" uniqueName="5" name="TotalCost" queryTableFieldId="5"/>
    <tableColumn id="6" xr3:uid="{3E983171-B6D2-46AD-9CD8-4752CAD9BFBB}" uniqueName="6" name="OpenCost" queryTableFieldId="6"/>
    <tableColumn id="7" xr3:uid="{F82B5FF0-9F24-4482-90DD-E68CEC82815F}" uniqueName="7" name="TransCost" queryTableFieldId="7"/>
    <tableColumn id="8" xr3:uid="{8D341136-F099-429E-941E-0E87D3C955AA}" uniqueName="8" name="StockRCost" queryTableFieldId="8"/>
    <tableColumn id="9" xr3:uid="{D27169B3-F585-4E2C-BCE0-7B8E71393A5F}" uniqueName="9" name="StockDCCost" queryTableFieldId="9"/>
    <tableColumn id="10" xr3:uid="{48CF6C57-694C-46EB-82FD-0948B1B565E0}" uniqueName="10" name="SafetyRCost" queryTableFieldId="10"/>
    <tableColumn id="11" xr3:uid="{B48E1FBC-C541-4C64-857C-E320CF45D627}" uniqueName="11" name="SafetyDCCost" queryTableFieldId="11"/>
    <tableColumn id="12" xr3:uid="{C915451A-62F8-44E7-A085-C46DC03FA50C}" uniqueName="12" name="NbDC" queryTableFieldId="12"/>
    <tableColumn id="13" xr3:uid="{235066EC-4343-454A-855E-6D5B59E8818C}" uniqueName="13" name="Loading Rate" queryTableFieldId="13"/>
    <tableColumn id="14" xr3:uid="{55E2E848-6529-4F75-B9E5-F50C6FAFFF31}" uniqueName="14" name="Synergie" queryTableFieldId="14"/>
    <tableColumn id="15" xr3:uid="{336817E7-68DA-4869-BCBC-CF8E64B36135}" uniqueName="15" name="Tps RUN" queryTableFieldId="15"/>
    <tableColumn id="16" xr3:uid="{0202791D-CB87-4411-BEC6-DBABC8E632E6}" uniqueName="16" name="GAP" queryTableFieldId="16"/>
    <tableColumn id="18" xr3:uid="{BEC89D40-6971-43EB-B3D3-876F275F382D}" uniqueName="18" name="Part fixe cible" queryTableFieldId="18"/>
    <tableColumn id="19" xr3:uid="{D6FFAF52-D9D0-458E-99E6-316B6CFE8FA7}" uniqueName="19" name="CInf" queryTableFieldId="19"/>
    <tableColumn id="17" xr3:uid="{C10FF325-9DB6-48A3-BA09-118EEA99BF27}" uniqueName="17" name="COOP vs SA " queryTableFieldId="1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2A5C96-52EB-4F65-8AD7-1B4D2DEB380F}" name="Tableau1" displayName="Tableau1" ref="A3:R543" totalsRowShown="0" headerRowDxfId="34">
  <autoFilter ref="A3:R543" xr:uid="{012A5C96-52EB-4F65-8AD7-1B4D2DEB380F}"/>
  <tableColumns count="18">
    <tableColumn id="1" xr3:uid="{CE1F0392-0C45-47DC-B412-315523C4E5E5}" name="Map"/>
    <tableColumn id="2" xr3:uid="{10C4BB26-2CB3-46FE-9A39-1F0D0D89E7AF}" name="CapPercent" dataDxfId="33"/>
    <tableColumn id="3" xr3:uid="{4EAAE607-E0BA-4B72-9FC2-C355DF30B64C}" name="Fd" dataDxfId="32"/>
    <tableColumn id="4" xr3:uid="{783AFD38-CF54-4AC6-A063-CEE9CC8E7B08}" name="Scenario"/>
    <tableColumn id="5" xr3:uid="{6439E35C-4162-4CD7-941C-78ADE3383B58}" name="TotalCost"/>
    <tableColumn id="6" xr3:uid="{B2B33CD9-1C24-4ABA-ADD9-8EF3200C6E55}" name="OpenCost"/>
    <tableColumn id="7" xr3:uid="{93750DF1-3335-44D1-BEE1-F36F539A2558}" name="TransCost"/>
    <tableColumn id="8" xr3:uid="{1FB7D34B-AA0C-4DEE-BB64-D18F1D278CF3}" name="StockRCost"/>
    <tableColumn id="9" xr3:uid="{F5A9CD9A-8C85-48C1-8C56-C11981C8FE94}" name="StockDCCost"/>
    <tableColumn id="10" xr3:uid="{C6A6EC98-0030-4CFC-B3A4-5AD14A054280}" name="SafetyRCost"/>
    <tableColumn id="11" xr3:uid="{1FA63DFB-AD39-4E17-842A-B68D75E3AED6}" name="SafetyDCCost"/>
    <tableColumn id="12" xr3:uid="{01711C97-79DD-4260-9450-BD96211FAD88}" name="NbDC"/>
    <tableColumn id="13" xr3:uid="{E9F2A87B-9D44-4BC3-805C-C2DD90A43F38}" name="Loading Rate" dataDxfId="31" dataCellStyle="Pourcentage"/>
    <tableColumn id="14" xr3:uid="{E31E6E3B-6C14-475B-BBFF-8A5ED52770FC}" name="Synergie" dataDxfId="30">
      <calculatedColumnFormula>IF(D4&lt;&gt;3,"",(SUMIFS($E:$E,$A:$A,A4,$B:$B,B4,$C:$C,C4,$Q:$Q,Q4,$D:$D,1)+SUMIFS($E:$E,$A:$A,A4,$B:$B,B4,$C:$C,C4,$Q:$Q,Q4,$D:$D,2)-E4)/(SUMIFS($E:$E,$A:$A,A4,$B:$B,B4,$C:$C,C4,$Q:$Q,Q4,$D:$D,1)+SUMIFS($E:$E,$A:$A,A4,$B:$B,B4,$C:$C,C4,$Q:$Q,Q4,$D:$D,2)))</calculatedColumnFormula>
    </tableColumn>
    <tableColumn id="15" xr3:uid="{4E9FD20B-D2E0-4830-BA74-9B1E91128C54}" name="Tps RUN"/>
    <tableColumn id="16" xr3:uid="{A0DEEFF4-6321-459F-B805-8B1CD8F55B96}" name="GAP" dataDxfId="29" dataCellStyle="Pourcentage"/>
    <tableColumn id="17" xr3:uid="{453357BB-4AA8-4AF6-B7AC-988698C28FC6}" name="Part fixe cible" dataDxfId="28" dataCellStyle="Pourcentage"/>
    <tableColumn id="18" xr3:uid="{0822CBD6-48C8-44DD-AFCC-6FF277DCD6FE}" name="CInf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AA459C3-C151-4283-8F65-CBCCC509793A}" name="Tableau4" displayName="Tableau4" ref="A2:V782" totalsRowShown="0" dataDxfId="27" dataCellStyle="Pourcentage">
  <autoFilter ref="A2:V782" xr:uid="{7AA459C3-C151-4283-8F65-CBCCC509793A}"/>
  <tableColumns count="22">
    <tableColumn id="1" xr3:uid="{A054C814-6C12-46CA-BB5B-776F5A94FDF8}" name="Map"/>
    <tableColumn id="2" xr3:uid="{B3E55068-EB26-4407-9DB9-F0D2D1A5C13E}" name="Cap%" dataDxfId="26"/>
    <tableColumn id="3" xr3:uid="{53AFF33F-5FBD-4C21-86FE-87F081010DC1}" name="Fd" dataDxfId="25"/>
    <tableColumn id="4" xr3:uid="{1BA9184B-3D2A-46E3-86F4-C278F496A59F}" name="Part fixe cible" dataDxfId="24" dataCellStyle="Pourcentage"/>
    <tableColumn id="5" xr3:uid="{D7D2B4C8-2C3B-47A1-9699-3D15ECB97484}" name="CInf"/>
    <tableColumn id="6" xr3:uid="{E16448EF-C247-42AE-B10D-1293D38B4D7B}" name="Scénario"/>
    <tableColumn id="7" xr3:uid="{0F5BE20A-F9F7-4BB4-95F8-CBF1B2F357E7}" name="Coût total"/>
    <tableColumn id="8" xr3:uid="{83C8C133-F5F8-4DEC-BBE5-9E426A9B6941}" name="Coût d’ouverture total"/>
    <tableColumn id="9" xr3:uid="{7F84CE01-8123-4BCD-95DC-03D2C1C7F706}" name="Coût fixe d’ouverture"/>
    <tableColumn id="10" xr3:uid="{B61B30AE-9F19-4DFC-8000-158118A88BF1}" name="Coût variable d’ouverture"/>
    <tableColumn id="11" xr3:uid="{5FE893DD-B977-45F2-94E2-B9796E0B2084}" name="Part fixe observée" dataDxfId="23" dataCellStyle="Pourcentage"/>
    <tableColumn id="12" xr3:uid="{0885960A-E893-4F4E-8C3C-E24FC23220C5}" name="Stock moyen utilisé"/>
    <tableColumn id="13" xr3:uid="{B23FA988-07EA-48CA-B5B6-FF5D74710252}" name="Coût de transport"/>
    <tableColumn id="14" xr3:uid="{E23E60C7-44C6-4B09-99B2-DBE3623CD1CE}" name="Coût de stockage retailers"/>
    <tableColumn id="15" xr3:uid="{002AFA01-1E9B-4E47-A9EC-130C796B04E6}" name="Coût de stockage DC"/>
    <tableColumn id="16" xr3:uid="{9A576E79-279E-4489-ACEC-8E4BEE57D50F}" name="Coût de stock de sécurité retailers"/>
    <tableColumn id="17" xr3:uid="{40C8AD0F-EA0E-4A69-B622-540C1756CB81}" name="Coût de stock de sécurité DC"/>
    <tableColumn id="18" xr3:uid="{7B673FA1-53F5-4DBE-8A11-5653DBD970E7}" name="Nombre de DC ouverts"/>
    <tableColumn id="19" xr3:uid="{292B7C94-6D7F-463A-B05E-DEE18901DD48}" name="Taux de chargement moyen" dataDxfId="22" dataCellStyle="Pourcentage"/>
    <tableColumn id="20" xr3:uid="{FD8E24E8-AE11-4539-8FF2-C56437B4AF07}" name="Temps de résolution (s)"/>
    <tableColumn id="21" xr3:uid="{B8064B69-5497-4043-9CD6-C1A85481197D}" name="Gap" dataDxfId="21" dataCellStyle="Pourcentage"/>
    <tableColumn id="22" xr3:uid="{06D0072C-A245-47C2-BD02-6E41814F6573}" name="Synergie " dataDxfId="20" dataCellStyle="Pourcentage">
      <calculatedColumnFormula>IF($F3&lt;&gt;3,"",(
SUMIFS($G:$G,$A:$A,$A3,$B:$B,$B3,$C:$C,$C3,$D:$D,$D3,$E:$E,$E3,$F:$F,1)
+
SUMIFS($G:$G,$A:$A,$A3,$B:$B,$B3,$C:$C,$C3,$D:$D,$D3,$E:$E,$E3,$F:$F,2)
-
$G3
)
/
(
SUMIFS($G:$G,$A:$A,$A3,$B:$B,$B3,$C:$C,$C3,$D:$D,$D3,$E:$E,$E3,$F:$F,1)
+
SUMIFS($G:$G,$A:$A,$A3,$B:$B,$B3,$C:$C,$C3,$D:$D,$D3,$E:$E,$E3,$F:$F,2)
))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EE4B766-2716-43E2-9BDB-46D2A0587FD0}" name="Tableau6" displayName="Tableau6" ref="A3:U55" totalsRowShown="0" dataDxfId="19" dataCellStyle="Pourcentage">
  <autoFilter ref="A3:U55" xr:uid="{BEE4B766-2716-43E2-9BDB-46D2A0587FD0}"/>
  <sortState xmlns:xlrd2="http://schemas.microsoft.com/office/spreadsheetml/2017/richdata2" ref="A4:U55">
    <sortCondition ref="G3:G55"/>
  </sortState>
  <tableColumns count="21">
    <tableColumn id="1" xr3:uid="{3F446901-1614-4898-9F82-7A32AF69141D}" name="Cap%" dataDxfId="18"/>
    <tableColumn id="2" xr3:uid="{D80F1FFC-16A4-46D8-9764-EA06CA42F865}" name="Fd" dataDxfId="17"/>
    <tableColumn id="3" xr3:uid="{BE346919-FADB-4D68-8E3B-91E114558E22}" name="Part fixe cible" dataDxfId="16" dataCellStyle="Pourcentage"/>
    <tableColumn id="4" xr3:uid="{AB8C3B97-F529-4329-8391-453C01292786}" name="Scénario" dataDxfId="15" dataCellStyle="Pourcentage"/>
    <tableColumn id="5" xr3:uid="{CC07233D-55C1-4D51-B0C1-BC778593733B}" name="CInf moyen" dataDxfId="14">
      <calculatedColumnFormula>AVERAGEIFS(Tableau4[[#All],[CInf]],Tableau4[[#All],[Cap%]],A4,Tableau4[[#All],[Fd]],B4,Tableau4[[#All],[Part fixe cible]],C4,Tableau4[[#All],[Scénario]],D4)</calculatedColumnFormula>
    </tableColumn>
    <tableColumn id="6" xr3:uid="{60319664-899E-46CA-9E3F-056760C0772C}" name="Coût total" dataDxfId="13">
      <calculatedColumnFormula>AVERAGEIFS(Tableau4[[#All],[Coût total]],Tableau4[[#All],[Cap%]],A4,Tableau4[[#All],[Fd]],B4,Tableau4[[#All],[Part fixe cible]],C4,Tableau4[[#All],[Scénario]],D4)</calculatedColumnFormula>
    </tableColumn>
    <tableColumn id="7" xr3:uid="{6DF34B33-BEA6-4296-BE25-AB693B2DB951}" name="Coût d’ouverture total" dataDxfId="12">
      <calculatedColumnFormula>AVERAGEIFS(Tableau4[[#All],[Coût d’ouverture total]],Tableau4[[#All],[Cap%]],A4,Tableau4[[#All],[Fd]],B4,Tableau4[[#All],[Part fixe cible]],C4,Tableau4[[#All],[Scénario]],D4)</calculatedColumnFormula>
    </tableColumn>
    <tableColumn id="8" xr3:uid="{A64B4ABA-FE4E-4371-AB89-D7DB6F2FA658}" name="Coût fixe d’ouverture" dataDxfId="11">
      <calculatedColumnFormula>AVERAGEIFS(Tableau4[[#All],[Coût fixe d’ouverture]],Tableau4[[#All],[Cap%]],A4,Tableau4[[#All],[Fd]],B4,Tableau4[[#All],[Part fixe cible]],C4,Tableau4[[#All],[Scénario]],D4)</calculatedColumnFormula>
    </tableColumn>
    <tableColumn id="9" xr3:uid="{53D41B06-DFB5-41EB-9934-B29ED1B2FE9C}" name="Coût variable d’ouverture" dataDxfId="10">
      <calculatedColumnFormula>AVERAGEIFS(Tableau4[[#All],[Coût variable d’ouverture]],Tableau4[[#All],[Cap%]],A4,Tableau4[[#All],[Fd]],B4,Tableau4[[#All],[Part fixe cible]],C4,Tableau4[[#All],[Scénario]],D4)</calculatedColumnFormula>
    </tableColumn>
    <tableColumn id="10" xr3:uid="{6CA61CA2-F9D5-425C-ACB2-418E4B70C176}" name="Part fixe observée" dataDxfId="9" dataCellStyle="Pourcentage">
      <calculatedColumnFormula>AVERAGEIFS(Tableau4[[#All],[Part fixe observée]],Tableau4[[#All],[Cap%]],A4,Tableau4[[#All],[Fd]],B4,Tableau4[[#All],[Part fixe cible]],C4,Tableau4[[#All],[Scénario]],D4)</calculatedColumnFormula>
    </tableColumn>
    <tableColumn id="11" xr3:uid="{9BB5D657-0D65-445F-9CE6-04126C6EE550}" name="Stock moyen utilisé" dataDxfId="8">
      <calculatedColumnFormula>AVERAGEIFS(Tableau4[[#All],[Stock moyen utilisé]],Tableau4[[#All],[Cap%]],A4,Tableau4[[#All],[Fd]],B4,Tableau4[[#All],[Part fixe cible]],C4,Tableau4[[#All],[Scénario]],D4)</calculatedColumnFormula>
    </tableColumn>
    <tableColumn id="12" xr3:uid="{91B49E17-2094-4B97-A11A-F37483E4CF42}" name="Coût de transport" dataDxfId="7">
      <calculatedColumnFormula>AVERAGEIFS(Tableau4[[#All],[Coût de transport]],Tableau4[[#All],[Cap%]],A4,Tableau4[[#All],[Fd]],B4,Tableau4[[#All],[Part fixe cible]],C4,Tableau4[[#All],[Scénario]],D4)</calculatedColumnFormula>
    </tableColumn>
    <tableColumn id="13" xr3:uid="{399A359B-B57B-4F62-B6FB-9D03578C27CD}" name="Coût de stockage retailers" dataDxfId="6">
      <calculatedColumnFormula>AVERAGEIFS(Tableau4[[#All],[Coût de stockage retailers]],Tableau4[[#All],[Cap%]],A4,Tableau4[[#All],[Fd]],B4,Tableau4[[#All],[Part fixe cible]],C4,Tableau4[[#All],[Scénario]],D4)</calculatedColumnFormula>
    </tableColumn>
    <tableColumn id="14" xr3:uid="{32B98AAA-D16B-4FF3-930D-A91013702518}" name="Coût de stockage DC" dataDxfId="5">
      <calculatedColumnFormula>AVERAGEIFS(Tableau4[[#All],[Coût de stockage DC]],Tableau4[[#All],[Cap%]],A4,Tableau4[[#All],[Fd]],B4,Tableau4[[#All],[Part fixe cible]],C4,Tableau4[[#All],[Scénario]],D4)</calculatedColumnFormula>
    </tableColumn>
    <tableColumn id="15" xr3:uid="{7C49B269-F145-450B-8D30-E566667EB4B5}" name="Coût de stock de sécurité retailers" dataDxfId="4">
      <calculatedColumnFormula>AVERAGEIFS(Tableau4[[#All],[Coût de stock de sécurité retailers]],Tableau4[[#All],[Cap%]],A4,Tableau4[[#All],[Fd]],B4,Tableau4[[#All],[Part fixe cible]],C4,Tableau4[[#All],[Scénario]],D4)</calculatedColumnFormula>
    </tableColumn>
    <tableColumn id="16" xr3:uid="{A854D8FE-97D3-4B56-9D1E-A566350F6930}" name="Coût de stock de sécurité DC" dataDxfId="3">
      <calculatedColumnFormula>AVERAGEIFS(Tableau4[[#All],[Coût de stock de sécurité DC]],Tableau4[[#All],[Cap%]],A4,Tableau4[[#All],[Fd]],B4,Tableau4[[#All],[Part fixe cible]],C4,Tableau4[[#All],[Scénario]],D4)</calculatedColumnFormula>
    </tableColumn>
    <tableColumn id="17" xr3:uid="{4FDF5CD9-F2C9-4763-820A-E4CD6484392C}" name="Nombre de DC ouverts">
      <calculatedColumnFormula>AVERAGEIFS(Tableau4[[#All],[Nombre de DC ouverts]],Tableau4[[#All],[Cap%]],A4,Tableau4[[#All],[Fd]],B4,Tableau4[[#All],[Part fixe cible]],C4,Tableau4[[#All],[Scénario]],D4)</calculatedColumnFormula>
    </tableColumn>
    <tableColumn id="18" xr3:uid="{C06425B0-67B0-497D-9055-50A819FD3F35}" name="Taux de chargement moyen" dataDxfId="2" dataCellStyle="Pourcentage">
      <calculatedColumnFormula>AVERAGEIFS(Tableau4[[#All],[Taux de chargement moyen]],Tableau4[[#All],[Cap%]],A4,Tableau4[[#All],[Fd]],B4,Tableau4[[#All],[Part fixe cible]],C4,Tableau4[[#All],[Scénario]],D4)</calculatedColumnFormula>
    </tableColumn>
    <tableColumn id="19" xr3:uid="{7CAE254A-23AD-45E5-8FD8-E8E9E743A16F}" name="Temps de résolution (s)">
      <calculatedColumnFormula>AVERAGEIFS(Tableau4[[#All],[Temps de résolution (s)]],Tableau4[[#All],[Cap%]],A4,Tableau4[[#All],[Fd]],B4,Tableau4[[#All],[Part fixe cible]],C4,Tableau4[[#All],[Scénario]],D4)</calculatedColumnFormula>
    </tableColumn>
    <tableColumn id="20" xr3:uid="{3B9080A9-A538-4031-AB0C-8BEA6AF46114}" name="Gap" dataDxfId="1" dataCellStyle="Pourcentage">
      <calculatedColumnFormula>AVERAGEIFS(Tableau4[[#All],[Gap]],Tableau4[[#All],[Cap%]],A4,Tableau4[[#All],[Fd]],B4,Tableau4[[#All],[Part fixe cible]],C4,Tableau4[[#All],[Scénario]],D4)</calculatedColumnFormula>
    </tableColumn>
    <tableColumn id="21" xr3:uid="{6C860F52-0AE9-4E58-9941-3FF777360444}" name="Synergie " dataDxfId="0" dataCellStyle="Pourcentage">
      <calculatedColumnFormula>AVERAGEIFS(Tableau4[[#All],[Synergie ]],Tableau4[[#All],[Cap%]],A4,Tableau4[[#All],[Fd]],B4,Tableau4[[#All],[Part fixe cible]],C4,Tableau4[[#All],[Scénario]],3)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A21CF34-D52D-4F49-AE85-DC3AF396B25D}" name="Tableau5" displayName="Tableau5" ref="A7:U10" totalsRowShown="0" headerRowDxfId="52" headerRowBorderDxfId="51" tableBorderDxfId="50" totalsRowBorderDxfId="49">
  <autoFilter ref="A7:U10" xr:uid="{5A21CF34-D52D-4F49-AE85-DC3AF396B25D}"/>
  <tableColumns count="21">
    <tableColumn id="1" xr3:uid="{0D59232E-1FD5-42B3-BC19-5B29ABE0BE8E}" name="Cap%"/>
    <tableColumn id="2" xr3:uid="{CAE47E38-34A6-43D8-8C96-C6AD711B7CDE}" name="Fd"/>
    <tableColumn id="3" xr3:uid="{DD834635-2026-4CAC-B3BD-042F9396A8E6}" name="Part fixe cible"/>
    <tableColumn id="4" xr3:uid="{F754C24E-3711-4C38-984C-DA09DAE44D10}" name="Scénario"/>
    <tableColumn id="5" xr3:uid="{39ADFCFB-A516-4839-B27C-F6BB200145ED}" name="CInf moyen">
      <calculatedColumnFormula>AVERAGEIFS(Tableau4[[#All],[CInf]],Tableau4[[#All],[Cap%]],A8,Tableau4[[#All],[Fd]],B8,Tableau4[[#All],[Part fixe cible]],C8,Tableau4[[#All],[Scénario]],D8)</calculatedColumnFormula>
    </tableColumn>
    <tableColumn id="6" xr3:uid="{5EEA9485-7F59-4886-9F9E-571378A2F250}" name="Coût total">
      <calculatedColumnFormula>AVERAGEIFS(Tableau4[[#All],[Coût total]],Tableau4[[#All],[Cap%]],A8,Tableau4[[#All],[Fd]],B8,Tableau4[[#All],[Part fixe cible]],C8,Tableau4[[#All],[Scénario]],D8)</calculatedColumnFormula>
    </tableColumn>
    <tableColumn id="7" xr3:uid="{D0366746-80B4-4CA2-9F40-D6BA6EA61C2F}" name="Coût d’ouverture total">
      <calculatedColumnFormula>AVERAGEIFS(Tableau4[[#All],[Coût d’ouverture total]],Tableau4[[#All],[Cap%]],A8,Tableau4[[#All],[Fd]],B8,Tableau4[[#All],[Part fixe cible]],C8,Tableau4[[#All],[Scénario]],D8)</calculatedColumnFormula>
    </tableColumn>
    <tableColumn id="8" xr3:uid="{FC5C98BA-52BD-4EA8-AA57-298EAE8451FC}" name="Coût fixe d’ouverture">
      <calculatedColumnFormula>AVERAGEIFS(Tableau4[[#All],[Coût fixe d’ouverture]],Tableau4[[#All],[Cap%]],A8,Tableau4[[#All],[Fd]],B8,Tableau4[[#All],[Part fixe cible]],C8,Tableau4[[#All],[Scénario]],D8)</calculatedColumnFormula>
    </tableColumn>
    <tableColumn id="9" xr3:uid="{2FCBCD04-C019-4394-B2D5-69289A7EC432}" name="Coût variable d’ouverture">
      <calculatedColumnFormula>AVERAGEIFS(Tableau4[[#All],[Coût variable d’ouverture]],Tableau4[[#All],[Cap%]],A8,Tableau4[[#All],[Fd]],B8,Tableau4[[#All],[Part fixe cible]],C8,Tableau4[[#All],[Scénario]],D8)</calculatedColumnFormula>
    </tableColumn>
    <tableColumn id="10" xr3:uid="{3FB3D068-A707-46E3-9930-082469A37617}" name="Part fixe observée">
      <calculatedColumnFormula>AVERAGEIFS(Tableau4[[#All],[Part fixe observée]],Tableau4[[#All],[Cap%]],A8,Tableau4[[#All],[Fd]],B8,Tableau4[[#All],[Part fixe cible]],C8,Tableau4[[#All],[Scénario]],D8)</calculatedColumnFormula>
    </tableColumn>
    <tableColumn id="11" xr3:uid="{CFBAA56A-8BC2-4434-B2C5-B60006576FE5}" name="Stock moyen utilisé">
      <calculatedColumnFormula>AVERAGEIFS(Tableau4[[#All],[Stock moyen utilisé]],Tableau4[[#All],[Cap%]],A8,Tableau4[[#All],[Fd]],B8,Tableau4[[#All],[Part fixe cible]],C8,Tableau4[[#All],[Scénario]],D8)</calculatedColumnFormula>
    </tableColumn>
    <tableColumn id="12" xr3:uid="{56EB1B9E-F6FD-4159-96AC-FE82694B3A96}" name="Coût de transport">
      <calculatedColumnFormula>AVERAGEIFS(Tableau4[[#All],[Coût de transport]],Tableau4[[#All],[Cap%]],A8,Tableau4[[#All],[Fd]],B8,Tableau4[[#All],[Part fixe cible]],C8,Tableau4[[#All],[Scénario]],D8)</calculatedColumnFormula>
    </tableColumn>
    <tableColumn id="13" xr3:uid="{C5A707BB-EE67-4286-8C0E-27FA08C2C65B}" name="Coût de stockage retailers">
      <calculatedColumnFormula>AVERAGEIFS(Tableau4[[#All],[Coût de stockage retailers]],Tableau4[[#All],[Cap%]],A8,Tableau4[[#All],[Fd]],B8,Tableau4[[#All],[Part fixe cible]],C8,Tableau4[[#All],[Scénario]],D8)</calculatedColumnFormula>
    </tableColumn>
    <tableColumn id="14" xr3:uid="{0312F658-7E54-4487-BABA-D4D27F21EE71}" name="Coût de stockage DC">
      <calculatedColumnFormula>AVERAGEIFS(Tableau4[[#All],[Coût de stockage DC]],Tableau4[[#All],[Cap%]],A8,Tableau4[[#All],[Fd]],B8,Tableau4[[#All],[Part fixe cible]],C8,Tableau4[[#All],[Scénario]],D8)</calculatedColumnFormula>
    </tableColumn>
    <tableColumn id="15" xr3:uid="{BEC4190A-7288-4277-B7DE-AF19E7592CE1}" name="Coût de stock de sécurité retailers">
      <calculatedColumnFormula>AVERAGEIFS(Tableau4[[#All],[Coût de stock de sécurité retailers]],Tableau4[[#All],[Cap%]],A8,Tableau4[[#All],[Fd]],B8,Tableau4[[#All],[Part fixe cible]],C8,Tableau4[[#All],[Scénario]],D8)</calculatedColumnFormula>
    </tableColumn>
    <tableColumn id="16" xr3:uid="{1D057DFA-C809-4732-ABDF-853BE0EA610D}" name="Coût de stock de sécurité DC">
      <calculatedColumnFormula>AVERAGEIFS(Tableau4[[#All],[Coût de stock de sécurité DC]],Tableau4[[#All],[Cap%]],A8,Tableau4[[#All],[Fd]],B8,Tableau4[[#All],[Part fixe cible]],C8,Tableau4[[#All],[Scénario]],D8)</calculatedColumnFormula>
    </tableColumn>
    <tableColumn id="17" xr3:uid="{59AF5DBA-5D83-49D7-BB70-70A2B675CB83}" name="Nombre de DC ouverts">
      <calculatedColumnFormula>AVERAGEIFS(Tableau4[[#All],[Nombre de DC ouverts]],Tableau4[[#All],[Cap%]],A8,Tableau4[[#All],[Fd]],B8,Tableau4[[#All],[Part fixe cible]],C8,Tableau4[[#All],[Scénario]],D8)</calculatedColumnFormula>
    </tableColumn>
    <tableColumn id="18" xr3:uid="{99028FD5-8F23-4247-8873-3240730C7444}" name="Taux de chargement moyen">
      <calculatedColumnFormula>AVERAGEIFS(Tableau4[[#All],[Taux de chargement moyen]],Tableau4[[#All],[Cap%]],A8,Tableau4[[#All],[Fd]],B8,Tableau4[[#All],[Part fixe cible]],C8,Tableau4[[#All],[Scénario]],D8)</calculatedColumnFormula>
    </tableColumn>
    <tableColumn id="19" xr3:uid="{F987EDEE-2A6B-48E9-BA62-CADA75D1A182}" name="Temps de résolution (s)">
      <calculatedColumnFormula>AVERAGEIFS(Tableau4[[#All],[Temps de résolution (s)]],Tableau4[[#All],[Cap%]],A8,Tableau4[[#All],[Fd]],B8,Tableau4[[#All],[Part fixe cible]],C8,Tableau4[[#All],[Scénario]],D8)</calculatedColumnFormula>
    </tableColumn>
    <tableColumn id="20" xr3:uid="{2308EA3D-4577-4FBA-AA37-FC569616E07A}" name="Gap">
      <calculatedColumnFormula>AVERAGEIFS(Tableau4[[#All],[Gap]],Tableau4[[#All],[Cap%]],A8,Tableau4[[#All],[Fd]],B8,Tableau4[[#All],[Part fixe cible]],C8,Tableau4[[#All],[Scénario]],D8)</calculatedColumnFormula>
    </tableColumn>
    <tableColumn id="21" xr3:uid="{E3484E52-CC46-43F0-A1EB-D960DE200FC3}" name="Synergie ">
      <calculatedColumnFormula>AVERAGEIFS(Tableau4[[#All],[Synergie ]],Tableau4[[#All],[Cap%]],A8,Tableau4[[#All],[Fd]],B8,Tableau4[[#All],[Part fixe cible]],C8,Tableau4[[#All],[Scénario]],3)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AEAF2DD-8344-45C7-9F82-49BB6F72F92C}" name="Tableau7" displayName="Tableau7" ref="W2:AC5" totalsRowShown="0" headerRowDxfId="48">
  <autoFilter ref="W2:AC5" xr:uid="{0AEAF2DD-8344-45C7-9F82-49BB6F72F92C}"/>
  <tableColumns count="7">
    <tableColumn id="1" xr3:uid="{A6ECF875-B8E0-4FFB-9A5F-7AF5A069DB09}" name="Configuration"/>
    <tableColumn id="3" xr3:uid="{AB559D61-D8D7-4709-A01A-0010C76F4D27}" name="Partie variable du coût d'ouverture" dataDxfId="47" dataCellStyle="Pourcentage"/>
    <tableColumn id="10" xr3:uid="{AD8CDD5A-AD0C-4264-B261-616D40D14BBD}" name="Coût d'ouverture total" dataDxfId="46" dataCellStyle="Pourcentage"/>
    <tableColumn id="4" xr3:uid="{31B9DBFD-D78E-45BB-9E14-03CA04D8545A}" name="Δ nombre de DC" dataDxfId="45"/>
    <tableColumn id="5" xr3:uid="{868CE51A-D6AD-4FBE-81C5-F2D25288697F}" name="Δ transport" dataDxfId="44"/>
    <tableColumn id="7" xr3:uid="{7652CCD3-C4EF-4CB0-839A-10D77CFA38C0}" name="Δ taux de chargement" dataDxfId="43"/>
    <tableColumn id="8" xr3:uid="{81A2B50B-21FD-44DE-9382-95176A50CE45}" name="Δ synergie" dataDxfId="42"/>
  </tableColumns>
  <tableStyleInfo name="TableStyleLight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F830365-1C7D-4E3B-8880-A6285E3F82D0}" name="Tableau79" displayName="Tableau79" ref="W7:AC10" totalsRowShown="0" headerRowDxfId="41">
  <autoFilter ref="W7:AC10" xr:uid="{8F830365-1C7D-4E3B-8880-A6285E3F82D0}"/>
  <tableColumns count="7">
    <tableColumn id="1" xr3:uid="{2D1D4B01-7F26-4C35-BA8E-A2E9F062CFDD}" name="Configuration"/>
    <tableColumn id="3" xr3:uid="{D3BC2D58-EF27-421D-9771-67235053E575}" name="Partie variable du coût d'ouverture" dataDxfId="40" dataCellStyle="Pourcentage"/>
    <tableColumn id="9" xr3:uid="{FBF97F4B-D1E7-40E4-986E-2367C856E7C7}" name="Coût d'ouverture total" dataDxfId="39" dataCellStyle="Pourcentage"/>
    <tableColumn id="4" xr3:uid="{6878C236-8118-4671-8234-40A14E789E2A}" name="Δ nombre de DC" dataDxfId="38"/>
    <tableColumn id="5" xr3:uid="{3F5E124C-0D2F-4D54-AE2F-1CDDF1AEEAC3}" name="Δ transport" dataDxfId="37" dataCellStyle="Pourcentage"/>
    <tableColumn id="7" xr3:uid="{CE4265DA-380D-4A02-A1E2-32EA3CE6DB46}" name="Δ taux de chargement" dataDxfId="36" dataCellStyle="Pourcentage">
      <calculatedColumnFormula>(Tableau5[[#This Row],[Taux de chargement moyen]]-$R$8)/$R$8</calculatedColumnFormula>
    </tableColumn>
    <tableColumn id="8" xr3:uid="{BE5D934B-C5AE-4D7C-A2B2-40C5870D56D9}" name="Δ synergie" dataDxfId="35" dataCellStyle="Pourcentage">
      <calculatedColumnFormula>(Tableau5[[#This Row],[Synergie ]]-U7)/U7</calculatedColumnFormula>
    </tableColumn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B261-7069-4B65-8884-8EC66519CFFA}">
  <sheetPr>
    <tabColor theme="9"/>
  </sheetPr>
  <dimension ref="A1:S361"/>
  <sheetViews>
    <sheetView topLeftCell="A53" zoomScale="35" zoomScaleNormal="35" workbookViewId="0">
      <selection activeCell="J89" sqref="J89"/>
    </sheetView>
  </sheetViews>
  <sheetFormatPr baseColWidth="10" defaultColWidth="11.453125" defaultRowHeight="14.5" x14ac:dyDescent="0.35"/>
  <cols>
    <col min="1" max="1" width="13.81640625" bestFit="1" customWidth="1"/>
    <col min="2" max="2" width="22.1796875" bestFit="1" customWidth="1"/>
    <col min="3" max="3" width="11.81640625" bestFit="1" customWidth="1"/>
    <col min="4" max="4" width="18.81640625" bestFit="1" customWidth="1"/>
    <col min="5" max="5" width="20.6328125" bestFit="1" customWidth="1"/>
    <col min="6" max="6" width="20.36328125" bestFit="1" customWidth="1"/>
    <col min="7" max="7" width="20.90625" bestFit="1" customWidth="1"/>
    <col min="8" max="8" width="22.90625" bestFit="1" customWidth="1"/>
    <col min="9" max="9" width="24.7265625" bestFit="1" customWidth="1"/>
    <col min="10" max="10" width="23.7265625" bestFit="1" customWidth="1"/>
    <col min="11" max="11" width="25.54296875" bestFit="1" customWidth="1"/>
    <col min="12" max="12" width="15.6328125" bestFit="1" customWidth="1"/>
    <col min="13" max="13" width="24.26953125" bestFit="1" customWidth="1"/>
    <col min="14" max="14" width="18.81640625" bestFit="1" customWidth="1"/>
    <col min="15" max="15" width="19.26953125" bestFit="1" customWidth="1"/>
    <col min="16" max="16" width="15.90625" bestFit="1" customWidth="1"/>
    <col min="17" max="17" width="25.26953125" bestFit="1" customWidth="1"/>
    <col min="18" max="18" width="15.90625" bestFit="1" customWidth="1"/>
    <col min="19" max="19" width="24" bestFit="1" customWidth="1"/>
  </cols>
  <sheetData>
    <row r="1" spans="1:19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14</v>
      </c>
      <c r="N1" t="s">
        <v>13</v>
      </c>
      <c r="O1" t="s">
        <v>15</v>
      </c>
      <c r="P1" t="s">
        <v>16</v>
      </c>
      <c r="Q1" t="s">
        <v>40</v>
      </c>
      <c r="R1" t="s">
        <v>39</v>
      </c>
      <c r="S1" t="s">
        <v>17</v>
      </c>
    </row>
    <row r="2" spans="1:19" x14ac:dyDescent="0.35">
      <c r="A2">
        <v>1</v>
      </c>
      <c r="B2">
        <v>10</v>
      </c>
      <c r="C2">
        <v>500</v>
      </c>
      <c r="D2">
        <v>1</v>
      </c>
      <c r="E2">
        <v>20580.288619999999</v>
      </c>
      <c r="F2">
        <v>3816.0181910000001</v>
      </c>
      <c r="G2">
        <v>6952.0224399999997</v>
      </c>
      <c r="H2">
        <v>5371.726463</v>
      </c>
      <c r="I2">
        <v>2616.6089590000001</v>
      </c>
      <c r="J2">
        <v>635.74997919999998</v>
      </c>
      <c r="K2">
        <v>1188.162585</v>
      </c>
      <c r="L2">
        <v>6</v>
      </c>
      <c r="M2">
        <v>0.77238547300000004</v>
      </c>
      <c r="O2">
        <v>13</v>
      </c>
      <c r="P2">
        <v>6.6939039999999997E-3</v>
      </c>
      <c r="Q2">
        <v>0.8</v>
      </c>
      <c r="R2">
        <v>5.3618080999999998E-2</v>
      </c>
      <c r="S2" t="s">
        <v>19</v>
      </c>
    </row>
    <row r="3" spans="1:19" x14ac:dyDescent="0.35">
      <c r="A3">
        <v>1</v>
      </c>
      <c r="B3">
        <v>10</v>
      </c>
      <c r="C3">
        <v>500</v>
      </c>
      <c r="D3">
        <v>2</v>
      </c>
      <c r="E3">
        <v>20426.0118</v>
      </c>
      <c r="F3">
        <v>4366.1629220000004</v>
      </c>
      <c r="G3">
        <v>6202.3470459999999</v>
      </c>
      <c r="H3">
        <v>5183.1751679999998</v>
      </c>
      <c r="I3">
        <v>2754.1415259999999</v>
      </c>
      <c r="J3">
        <v>635.74997919999998</v>
      </c>
      <c r="K3">
        <v>1284.4351569999999</v>
      </c>
      <c r="L3">
        <v>7</v>
      </c>
      <c r="M3">
        <v>0.74527421199999999</v>
      </c>
      <c r="O3">
        <v>25</v>
      </c>
      <c r="P3">
        <v>9.3557899999999992E-3</v>
      </c>
      <c r="Q3">
        <v>0.8</v>
      </c>
      <c r="R3">
        <v>5.3618080999999998E-2</v>
      </c>
      <c r="S3" t="s">
        <v>19</v>
      </c>
    </row>
    <row r="4" spans="1:19" x14ac:dyDescent="0.35">
      <c r="A4">
        <v>1</v>
      </c>
      <c r="B4">
        <v>10</v>
      </c>
      <c r="C4">
        <v>500</v>
      </c>
      <c r="D4">
        <v>1</v>
      </c>
      <c r="E4">
        <v>21972.200690000001</v>
      </c>
      <c r="F4">
        <v>5180.7733340000004</v>
      </c>
      <c r="G4">
        <v>6960.7302820000004</v>
      </c>
      <c r="H4">
        <v>5381.9143050000002</v>
      </c>
      <c r="I4">
        <v>2621.0770729999999</v>
      </c>
      <c r="J4">
        <v>635.74997919999998</v>
      </c>
      <c r="K4">
        <v>1191.955719</v>
      </c>
      <c r="L4">
        <v>6</v>
      </c>
      <c r="M4">
        <v>0.77385035499999999</v>
      </c>
      <c r="O4">
        <v>20</v>
      </c>
      <c r="P4">
        <v>8.7343649999999991E-3</v>
      </c>
      <c r="Q4">
        <v>0.6</v>
      </c>
      <c r="R4">
        <v>0.14298154900000001</v>
      </c>
      <c r="S4" t="s">
        <v>19</v>
      </c>
    </row>
    <row r="5" spans="1:19" x14ac:dyDescent="0.35">
      <c r="A5">
        <v>1</v>
      </c>
      <c r="B5">
        <v>10</v>
      </c>
      <c r="C5">
        <v>500</v>
      </c>
      <c r="D5">
        <v>2</v>
      </c>
      <c r="E5">
        <v>21726.75477</v>
      </c>
      <c r="F5">
        <v>5142.5811290000001</v>
      </c>
      <c r="G5">
        <v>6839.9577579999996</v>
      </c>
      <c r="H5">
        <v>5362.2113140000001</v>
      </c>
      <c r="I5">
        <v>2554.7837199999999</v>
      </c>
      <c r="J5">
        <v>635.74997919999998</v>
      </c>
      <c r="K5">
        <v>1191.470867</v>
      </c>
      <c r="L5">
        <v>6</v>
      </c>
      <c r="M5">
        <v>0.77101731699999998</v>
      </c>
      <c r="O5">
        <v>46</v>
      </c>
      <c r="P5">
        <v>9.3787539999999996E-3</v>
      </c>
      <c r="Q5">
        <v>0.6</v>
      </c>
      <c r="R5">
        <v>0.14298154900000001</v>
      </c>
      <c r="S5" t="s">
        <v>19</v>
      </c>
    </row>
    <row r="6" spans="1:19" x14ac:dyDescent="0.35">
      <c r="A6">
        <v>1</v>
      </c>
      <c r="B6">
        <v>10</v>
      </c>
      <c r="C6">
        <v>500</v>
      </c>
      <c r="D6">
        <v>1</v>
      </c>
      <c r="E6">
        <v>24667.77954</v>
      </c>
      <c r="F6">
        <v>7900.95147</v>
      </c>
      <c r="G6">
        <v>6949.2042179999999</v>
      </c>
      <c r="H6">
        <v>5373.3393580000002</v>
      </c>
      <c r="I6">
        <v>2616.7872090000001</v>
      </c>
      <c r="J6">
        <v>635.74997919999998</v>
      </c>
      <c r="K6">
        <v>1191.74731</v>
      </c>
      <c r="L6">
        <v>6</v>
      </c>
      <c r="M6">
        <v>0.77261738700000004</v>
      </c>
      <c r="O6">
        <v>145</v>
      </c>
      <c r="P6">
        <v>9.6479949999999995E-3</v>
      </c>
      <c r="Q6">
        <v>0.4</v>
      </c>
      <c r="R6">
        <v>0.32170848400000002</v>
      </c>
      <c r="S6" t="s">
        <v>19</v>
      </c>
    </row>
    <row r="7" spans="1:19" x14ac:dyDescent="0.35">
      <c r="A7">
        <v>1</v>
      </c>
      <c r="B7">
        <v>10</v>
      </c>
      <c r="C7">
        <v>500</v>
      </c>
      <c r="D7">
        <v>2</v>
      </c>
      <c r="E7">
        <v>24352.752100000002</v>
      </c>
      <c r="F7">
        <v>7792.5908140000001</v>
      </c>
      <c r="G7">
        <v>6844.5810730000003</v>
      </c>
      <c r="H7">
        <v>5355.5028920000004</v>
      </c>
      <c r="I7">
        <v>2540.6331030000001</v>
      </c>
      <c r="J7">
        <v>635.74997919999998</v>
      </c>
      <c r="K7">
        <v>1183.6942369999999</v>
      </c>
      <c r="L7">
        <v>6</v>
      </c>
      <c r="M7">
        <v>0.77005273200000002</v>
      </c>
      <c r="O7">
        <v>119</v>
      </c>
      <c r="P7">
        <v>9.7183849999999995E-3</v>
      </c>
      <c r="Q7">
        <v>0.4</v>
      </c>
      <c r="R7">
        <v>0.32170848400000002</v>
      </c>
      <c r="S7" t="s">
        <v>19</v>
      </c>
    </row>
    <row r="8" spans="1:19" x14ac:dyDescent="0.35">
      <c r="A8">
        <v>1</v>
      </c>
      <c r="B8">
        <v>10</v>
      </c>
      <c r="C8">
        <v>1000</v>
      </c>
      <c r="D8">
        <v>1</v>
      </c>
      <c r="E8">
        <v>24079.570739999999</v>
      </c>
      <c r="F8">
        <v>5115.0552340000004</v>
      </c>
      <c r="G8">
        <v>9324.7677060000005</v>
      </c>
      <c r="H8">
        <v>5920.2641219999996</v>
      </c>
      <c r="I8">
        <v>2126.3541719999998</v>
      </c>
      <c r="J8">
        <v>635.74997919999998</v>
      </c>
      <c r="K8">
        <v>957.37953070000003</v>
      </c>
      <c r="L8">
        <v>4</v>
      </c>
      <c r="M8">
        <v>0.85125816399999998</v>
      </c>
      <c r="O8">
        <v>42</v>
      </c>
      <c r="P8">
        <v>9.8323400000000002E-3</v>
      </c>
      <c r="Q8">
        <v>0.8</v>
      </c>
      <c r="R8">
        <v>9.0398145999999999E-2</v>
      </c>
      <c r="S8" t="s">
        <v>19</v>
      </c>
    </row>
    <row r="9" spans="1:19" x14ac:dyDescent="0.35">
      <c r="A9">
        <v>1</v>
      </c>
      <c r="B9">
        <v>10</v>
      </c>
      <c r="C9">
        <v>1000</v>
      </c>
      <c r="D9">
        <v>2</v>
      </c>
      <c r="E9">
        <v>23792.709279999999</v>
      </c>
      <c r="F9">
        <v>6238.8129989999998</v>
      </c>
      <c r="G9">
        <v>7844.7969940000003</v>
      </c>
      <c r="H9">
        <v>5647.3581320000003</v>
      </c>
      <c r="I9">
        <v>2335.6208369999999</v>
      </c>
      <c r="J9">
        <v>635.74997919999998</v>
      </c>
      <c r="K9">
        <v>1090.3703419999999</v>
      </c>
      <c r="L9">
        <v>5</v>
      </c>
      <c r="M9">
        <v>0.81201777799999997</v>
      </c>
      <c r="O9">
        <v>47</v>
      </c>
      <c r="P9">
        <v>9.8143099999999997E-3</v>
      </c>
      <c r="Q9">
        <v>0.8</v>
      </c>
      <c r="R9">
        <v>9.0398145999999999E-2</v>
      </c>
      <c r="S9" t="s">
        <v>19</v>
      </c>
    </row>
    <row r="10" spans="1:19" x14ac:dyDescent="0.35">
      <c r="A10">
        <v>1</v>
      </c>
      <c r="B10">
        <v>10</v>
      </c>
      <c r="C10">
        <v>1000</v>
      </c>
      <c r="D10">
        <v>1</v>
      </c>
      <c r="E10">
        <v>25922.12873</v>
      </c>
      <c r="F10">
        <v>6973.4803529999999</v>
      </c>
      <c r="G10">
        <v>9334.6970130000009</v>
      </c>
      <c r="H10">
        <v>5894.4679599999999</v>
      </c>
      <c r="I10">
        <v>2126.354112</v>
      </c>
      <c r="J10">
        <v>635.74997919999998</v>
      </c>
      <c r="K10">
        <v>957.37930900000003</v>
      </c>
      <c r="L10">
        <v>4</v>
      </c>
      <c r="M10">
        <v>0.84754900600000005</v>
      </c>
      <c r="O10">
        <v>65</v>
      </c>
      <c r="P10">
        <v>8.0530529999999993E-3</v>
      </c>
      <c r="Q10">
        <v>0.6</v>
      </c>
      <c r="R10">
        <v>0.24106172200000001</v>
      </c>
      <c r="S10" t="s">
        <v>19</v>
      </c>
    </row>
    <row r="11" spans="1:19" x14ac:dyDescent="0.35">
      <c r="A11">
        <v>1</v>
      </c>
      <c r="B11">
        <v>10</v>
      </c>
      <c r="C11">
        <v>1000</v>
      </c>
      <c r="D11">
        <v>2</v>
      </c>
      <c r="E11">
        <v>25870.54463</v>
      </c>
      <c r="F11">
        <v>8286.3979080000008</v>
      </c>
      <c r="G11">
        <v>7897.6957060000004</v>
      </c>
      <c r="H11">
        <v>5642.4474579999996</v>
      </c>
      <c r="I11">
        <v>2324.5976000000001</v>
      </c>
      <c r="J11">
        <v>635.74997919999998</v>
      </c>
      <c r="K11">
        <v>1083.6559810000001</v>
      </c>
      <c r="L11">
        <v>5</v>
      </c>
      <c r="M11">
        <v>0.81131168600000003</v>
      </c>
      <c r="O11">
        <v>104</v>
      </c>
      <c r="P11">
        <v>7.6848159999999997E-3</v>
      </c>
      <c r="Q11">
        <v>0.6</v>
      </c>
      <c r="R11">
        <v>0.24106172200000001</v>
      </c>
      <c r="S11" t="s">
        <v>19</v>
      </c>
    </row>
    <row r="12" spans="1:19" x14ac:dyDescent="0.35">
      <c r="A12">
        <v>1</v>
      </c>
      <c r="B12">
        <v>10</v>
      </c>
      <c r="C12">
        <v>1000</v>
      </c>
      <c r="D12">
        <v>1</v>
      </c>
      <c r="E12">
        <v>29649.621220000001</v>
      </c>
      <c r="F12">
        <v>8721.0967720000008</v>
      </c>
      <c r="G12">
        <v>11499.90703</v>
      </c>
      <c r="H12">
        <v>6155.8771550000001</v>
      </c>
      <c r="I12">
        <v>1820.724737</v>
      </c>
      <c r="J12">
        <v>635.74997919999998</v>
      </c>
      <c r="K12">
        <v>816.26554980000003</v>
      </c>
      <c r="L12">
        <v>3</v>
      </c>
      <c r="M12">
        <v>0.88513630099999996</v>
      </c>
      <c r="O12">
        <v>150</v>
      </c>
      <c r="P12">
        <v>9.7446370000000004E-3</v>
      </c>
      <c r="Q12">
        <v>0.4</v>
      </c>
      <c r="R12">
        <v>0.54238887400000002</v>
      </c>
      <c r="S12" t="s">
        <v>19</v>
      </c>
    </row>
    <row r="13" spans="1:19" x14ac:dyDescent="0.35">
      <c r="A13">
        <v>1</v>
      </c>
      <c r="B13">
        <v>10</v>
      </c>
      <c r="C13">
        <v>1000</v>
      </c>
      <c r="D13">
        <v>2</v>
      </c>
      <c r="E13">
        <v>29462.44267</v>
      </c>
      <c r="F13">
        <v>10498.194680000001</v>
      </c>
      <c r="G13">
        <v>9329.2008920000007</v>
      </c>
      <c r="H13">
        <v>6004.1238270000003</v>
      </c>
      <c r="I13">
        <v>2042.3070439999999</v>
      </c>
      <c r="J13">
        <v>635.74997919999998</v>
      </c>
      <c r="K13">
        <v>952.86624749999999</v>
      </c>
      <c r="L13">
        <v>4</v>
      </c>
      <c r="M13">
        <v>0.86331611600000002</v>
      </c>
      <c r="O13">
        <v>230</v>
      </c>
      <c r="P13">
        <v>9.6611590000000008E-3</v>
      </c>
      <c r="Q13">
        <v>0.4</v>
      </c>
      <c r="R13">
        <v>0.54238887400000002</v>
      </c>
      <c r="S13" t="s">
        <v>19</v>
      </c>
    </row>
    <row r="14" spans="1:19" x14ac:dyDescent="0.35">
      <c r="A14">
        <v>1</v>
      </c>
      <c r="B14">
        <v>10</v>
      </c>
      <c r="C14">
        <v>2000</v>
      </c>
      <c r="D14">
        <v>1</v>
      </c>
      <c r="E14">
        <v>28420.330129999998</v>
      </c>
      <c r="F14">
        <v>7507.6695369999998</v>
      </c>
      <c r="G14">
        <v>11331.71357</v>
      </c>
      <c r="H14">
        <v>6280.5755829999998</v>
      </c>
      <c r="I14">
        <v>1839.001808</v>
      </c>
      <c r="J14">
        <v>635.74997919999998</v>
      </c>
      <c r="K14">
        <v>825.61965420000001</v>
      </c>
      <c r="L14">
        <v>3</v>
      </c>
      <c r="M14">
        <v>0.90306633800000002</v>
      </c>
      <c r="O14">
        <v>34</v>
      </c>
      <c r="P14">
        <v>9.9551069999999995E-3</v>
      </c>
      <c r="Q14">
        <v>0.8</v>
      </c>
      <c r="R14">
        <v>0.14145250600000001</v>
      </c>
      <c r="S14" t="s">
        <v>19</v>
      </c>
    </row>
    <row r="15" spans="1:19" x14ac:dyDescent="0.35">
      <c r="A15">
        <v>1</v>
      </c>
      <c r="B15">
        <v>10</v>
      </c>
      <c r="C15">
        <v>2000</v>
      </c>
      <c r="D15">
        <v>2</v>
      </c>
      <c r="E15">
        <v>28419.338489999998</v>
      </c>
      <c r="F15">
        <v>7462.6750570000004</v>
      </c>
      <c r="G15">
        <v>11579.902899999999</v>
      </c>
      <c r="H15">
        <v>6155.9113280000001</v>
      </c>
      <c r="I15">
        <v>1762.230916</v>
      </c>
      <c r="J15">
        <v>635.74997919999998</v>
      </c>
      <c r="K15">
        <v>822.86830869999994</v>
      </c>
      <c r="L15">
        <v>3</v>
      </c>
      <c r="M15">
        <v>0.88514121499999998</v>
      </c>
      <c r="O15">
        <v>58</v>
      </c>
      <c r="P15">
        <v>9.3650179999999993E-3</v>
      </c>
      <c r="Q15">
        <v>0.8</v>
      </c>
      <c r="R15">
        <v>0.14145250600000001</v>
      </c>
      <c r="S15" t="s">
        <v>19</v>
      </c>
    </row>
    <row r="16" spans="1:19" x14ac:dyDescent="0.35">
      <c r="A16">
        <v>1</v>
      </c>
      <c r="B16">
        <v>10</v>
      </c>
      <c r="C16">
        <v>2000</v>
      </c>
      <c r="D16">
        <v>1</v>
      </c>
      <c r="E16">
        <v>30730.326779999999</v>
      </c>
      <c r="F16">
        <v>9994.4340929999998</v>
      </c>
      <c r="G16">
        <v>11149.506149999999</v>
      </c>
      <c r="H16">
        <v>6303.258957</v>
      </c>
      <c r="I16">
        <v>1828.1068869999999</v>
      </c>
      <c r="J16">
        <v>635.74997919999998</v>
      </c>
      <c r="K16">
        <v>819.27070960000003</v>
      </c>
      <c r="L16">
        <v>3</v>
      </c>
      <c r="M16">
        <v>0.90632791700000004</v>
      </c>
      <c r="O16">
        <v>48</v>
      </c>
      <c r="P16">
        <v>3.468278E-3</v>
      </c>
      <c r="Q16">
        <v>0.6</v>
      </c>
      <c r="R16">
        <v>0.37720668299999999</v>
      </c>
      <c r="S16" t="s">
        <v>19</v>
      </c>
    </row>
    <row r="17" spans="1:19" x14ac:dyDescent="0.35">
      <c r="A17">
        <v>1</v>
      </c>
      <c r="B17">
        <v>10</v>
      </c>
      <c r="C17">
        <v>2000</v>
      </c>
      <c r="D17">
        <v>2</v>
      </c>
      <c r="E17">
        <v>30703.328699999998</v>
      </c>
      <c r="F17">
        <v>7285.6623980000004</v>
      </c>
      <c r="G17">
        <v>14147.91107</v>
      </c>
      <c r="H17">
        <v>6456.3778860000002</v>
      </c>
      <c r="I17">
        <v>1484.7066170000001</v>
      </c>
      <c r="J17">
        <v>635.74997919999998</v>
      </c>
      <c r="K17">
        <v>692.92075690000001</v>
      </c>
      <c r="L17">
        <v>2</v>
      </c>
      <c r="M17">
        <v>0.92834445799999998</v>
      </c>
      <c r="O17">
        <v>164</v>
      </c>
      <c r="P17">
        <v>8.6758330000000008E-3</v>
      </c>
      <c r="Q17">
        <v>0.6</v>
      </c>
      <c r="R17">
        <v>0.37720668299999999</v>
      </c>
      <c r="S17" t="s">
        <v>19</v>
      </c>
    </row>
    <row r="18" spans="1:19" x14ac:dyDescent="0.35">
      <c r="A18">
        <v>1</v>
      </c>
      <c r="B18">
        <v>10</v>
      </c>
      <c r="C18">
        <v>2000</v>
      </c>
      <c r="D18">
        <v>1</v>
      </c>
      <c r="E18">
        <v>35712.988380000003</v>
      </c>
      <c r="F18">
        <v>11451.665230000001</v>
      </c>
      <c r="G18">
        <v>15175.84585</v>
      </c>
      <c r="H18">
        <v>6254.7428730000001</v>
      </c>
      <c r="I18">
        <v>1510.216694</v>
      </c>
      <c r="J18">
        <v>635.74997919999998</v>
      </c>
      <c r="K18">
        <v>684.7677529</v>
      </c>
      <c r="L18">
        <v>2</v>
      </c>
      <c r="M18">
        <v>0.89935192500000005</v>
      </c>
      <c r="O18">
        <v>301</v>
      </c>
      <c r="P18">
        <v>3.6353746999999999E-2</v>
      </c>
      <c r="Q18">
        <v>0.4</v>
      </c>
      <c r="R18">
        <v>0.84871503800000003</v>
      </c>
      <c r="S18" t="s">
        <v>19</v>
      </c>
    </row>
    <row r="19" spans="1:19" x14ac:dyDescent="0.35">
      <c r="A19">
        <v>1</v>
      </c>
      <c r="B19">
        <v>10</v>
      </c>
      <c r="C19">
        <v>2000</v>
      </c>
      <c r="D19">
        <v>2</v>
      </c>
      <c r="E19">
        <v>34794.75632</v>
      </c>
      <c r="F19">
        <v>11398.988729999999</v>
      </c>
      <c r="G19">
        <v>14124.17181</v>
      </c>
      <c r="H19">
        <v>6456.3778860000002</v>
      </c>
      <c r="I19">
        <v>1485.8120819999999</v>
      </c>
      <c r="J19">
        <v>635.74997919999998</v>
      </c>
      <c r="K19">
        <v>693.6558205</v>
      </c>
      <c r="L19">
        <v>2</v>
      </c>
      <c r="M19">
        <v>0.92834445799999998</v>
      </c>
      <c r="O19">
        <v>300</v>
      </c>
      <c r="P19">
        <v>1.0921986999999999E-2</v>
      </c>
      <c r="Q19">
        <v>0.4</v>
      </c>
      <c r="R19">
        <v>0.84871503800000003</v>
      </c>
      <c r="S19" t="s">
        <v>19</v>
      </c>
    </row>
    <row r="20" spans="1:19" x14ac:dyDescent="0.35">
      <c r="A20">
        <v>1</v>
      </c>
      <c r="B20">
        <v>40</v>
      </c>
      <c r="C20">
        <v>500</v>
      </c>
      <c r="D20">
        <v>1</v>
      </c>
      <c r="E20">
        <v>20267.433540000002</v>
      </c>
      <c r="F20">
        <v>3753.0470150000001</v>
      </c>
      <c r="G20">
        <v>6006.0429190000004</v>
      </c>
      <c r="H20">
        <v>6087.01001</v>
      </c>
      <c r="I20">
        <v>2600.770642</v>
      </c>
      <c r="J20">
        <v>635.74997919999998</v>
      </c>
      <c r="K20">
        <v>1184.812979</v>
      </c>
      <c r="L20">
        <v>6</v>
      </c>
      <c r="M20">
        <v>0.53627453000000003</v>
      </c>
      <c r="O20">
        <v>30</v>
      </c>
      <c r="P20">
        <v>6.3727339999999997E-3</v>
      </c>
      <c r="Q20">
        <v>0.8</v>
      </c>
      <c r="R20">
        <v>4.9731235999999998E-2</v>
      </c>
      <c r="S20" t="s">
        <v>19</v>
      </c>
    </row>
    <row r="21" spans="1:19" x14ac:dyDescent="0.35">
      <c r="A21">
        <v>1</v>
      </c>
      <c r="B21">
        <v>40</v>
      </c>
      <c r="C21">
        <v>500</v>
      </c>
      <c r="D21">
        <v>2</v>
      </c>
      <c r="E21">
        <v>19997.01886</v>
      </c>
      <c r="F21">
        <v>3744.2720100000001</v>
      </c>
      <c r="G21">
        <v>5915.1208770000003</v>
      </c>
      <c r="H21">
        <v>5960.4045079999996</v>
      </c>
      <c r="I21">
        <v>2552.6147999999998</v>
      </c>
      <c r="J21">
        <v>635.74997919999998</v>
      </c>
      <c r="K21">
        <v>1188.856681</v>
      </c>
      <c r="L21">
        <v>6</v>
      </c>
      <c r="M21">
        <v>0.52512039899999996</v>
      </c>
      <c r="O21">
        <v>21</v>
      </c>
      <c r="P21">
        <v>8.9975679999999992E-3</v>
      </c>
      <c r="Q21">
        <v>0.8</v>
      </c>
      <c r="R21">
        <v>4.9731235999999998E-2</v>
      </c>
      <c r="S21" t="s">
        <v>19</v>
      </c>
    </row>
    <row r="22" spans="1:19" x14ac:dyDescent="0.35">
      <c r="A22">
        <v>1</v>
      </c>
      <c r="B22">
        <v>40</v>
      </c>
      <c r="C22">
        <v>500</v>
      </c>
      <c r="D22">
        <v>1</v>
      </c>
      <c r="E22">
        <v>21505.480510000001</v>
      </c>
      <c r="F22">
        <v>5011.6740399999999</v>
      </c>
      <c r="G22">
        <v>5988.2106430000003</v>
      </c>
      <c r="H22">
        <v>6077.5725140000004</v>
      </c>
      <c r="I22">
        <v>2605.3458609999998</v>
      </c>
      <c r="J22">
        <v>635.74997919999998</v>
      </c>
      <c r="K22">
        <v>1186.927471</v>
      </c>
      <c r="L22">
        <v>6</v>
      </c>
      <c r="M22">
        <v>0.53544307300000005</v>
      </c>
      <c r="O22">
        <v>35</v>
      </c>
      <c r="P22">
        <v>9.197439E-3</v>
      </c>
      <c r="Q22">
        <v>0.6</v>
      </c>
      <c r="R22">
        <v>0.13261663000000001</v>
      </c>
      <c r="S22" t="s">
        <v>19</v>
      </c>
    </row>
    <row r="23" spans="1:19" x14ac:dyDescent="0.35">
      <c r="A23">
        <v>1</v>
      </c>
      <c r="B23">
        <v>40</v>
      </c>
      <c r="C23">
        <v>500</v>
      </c>
      <c r="D23">
        <v>2</v>
      </c>
      <c r="E23">
        <v>21307.108899999999</v>
      </c>
      <c r="F23">
        <v>4992.278988</v>
      </c>
      <c r="G23">
        <v>5933.9983789999997</v>
      </c>
      <c r="H23">
        <v>5989.3704729999999</v>
      </c>
      <c r="I23">
        <v>2561.942916</v>
      </c>
      <c r="J23">
        <v>635.74997919999998</v>
      </c>
      <c r="K23">
        <v>1193.7681620000001</v>
      </c>
      <c r="L23">
        <v>6</v>
      </c>
      <c r="M23">
        <v>0.52767234399999996</v>
      </c>
      <c r="O23">
        <v>51</v>
      </c>
      <c r="P23">
        <v>9.8119220000000007E-3</v>
      </c>
      <c r="Q23">
        <v>0.6</v>
      </c>
      <c r="R23">
        <v>0.13261663000000001</v>
      </c>
      <c r="S23" t="s">
        <v>19</v>
      </c>
    </row>
    <row r="24" spans="1:19" x14ac:dyDescent="0.35">
      <c r="A24">
        <v>1</v>
      </c>
      <c r="B24">
        <v>40</v>
      </c>
      <c r="C24">
        <v>500</v>
      </c>
      <c r="D24">
        <v>1</v>
      </c>
      <c r="E24">
        <v>23948.64602</v>
      </c>
      <c r="F24">
        <v>6664.817892</v>
      </c>
      <c r="G24">
        <v>6640.4307760000002</v>
      </c>
      <c r="H24">
        <v>6518.209116</v>
      </c>
      <c r="I24">
        <v>2405.0654340000001</v>
      </c>
      <c r="J24">
        <v>635.74997919999998</v>
      </c>
      <c r="K24">
        <v>1084.372828</v>
      </c>
      <c r="L24">
        <v>5</v>
      </c>
      <c r="M24">
        <v>0.57426380499999996</v>
      </c>
      <c r="O24">
        <v>300</v>
      </c>
      <c r="P24">
        <v>5.6664035000000001E-2</v>
      </c>
      <c r="Q24">
        <v>0.4</v>
      </c>
      <c r="R24">
        <v>0.29838741800000002</v>
      </c>
      <c r="S24" t="s">
        <v>19</v>
      </c>
    </row>
    <row r="25" spans="1:19" x14ac:dyDescent="0.35">
      <c r="A25">
        <v>1</v>
      </c>
      <c r="B25">
        <v>40</v>
      </c>
      <c r="C25">
        <v>500</v>
      </c>
      <c r="D25">
        <v>2</v>
      </c>
      <c r="E25">
        <v>23671.06308</v>
      </c>
      <c r="F25">
        <v>6587.0553239999999</v>
      </c>
      <c r="G25">
        <v>6605.3049559999999</v>
      </c>
      <c r="H25">
        <v>6418.6669089999996</v>
      </c>
      <c r="I25">
        <v>2335.3626119999999</v>
      </c>
      <c r="J25">
        <v>635.74997919999998</v>
      </c>
      <c r="K25">
        <v>1088.923299</v>
      </c>
      <c r="L25">
        <v>5</v>
      </c>
      <c r="M25">
        <v>0.56549399099999997</v>
      </c>
      <c r="O25">
        <v>300</v>
      </c>
      <c r="P25">
        <v>1.348945E-2</v>
      </c>
      <c r="Q25">
        <v>0.4</v>
      </c>
      <c r="R25">
        <v>0.29838741800000002</v>
      </c>
      <c r="S25" t="s">
        <v>19</v>
      </c>
    </row>
    <row r="26" spans="1:19" x14ac:dyDescent="0.35">
      <c r="A26">
        <v>1</v>
      </c>
      <c r="B26">
        <v>40</v>
      </c>
      <c r="C26">
        <v>1000</v>
      </c>
      <c r="D26">
        <v>1</v>
      </c>
      <c r="E26">
        <v>23308.394100000001</v>
      </c>
      <c r="F26">
        <v>5066.0821489999998</v>
      </c>
      <c r="G26">
        <v>7463.9834790000004</v>
      </c>
      <c r="H26">
        <v>7065.1707470000001</v>
      </c>
      <c r="I26">
        <v>2121.6028889999998</v>
      </c>
      <c r="J26">
        <v>635.74997919999998</v>
      </c>
      <c r="K26">
        <v>955.8048513</v>
      </c>
      <c r="L26">
        <v>4</v>
      </c>
      <c r="M26">
        <v>0.62245192900000001</v>
      </c>
      <c r="O26">
        <v>29</v>
      </c>
      <c r="P26">
        <v>9.4924580000000005E-3</v>
      </c>
      <c r="Q26">
        <v>0.8</v>
      </c>
      <c r="R26">
        <v>8.6605532999999998E-2</v>
      </c>
      <c r="S26" t="s">
        <v>19</v>
      </c>
    </row>
    <row r="27" spans="1:19" x14ac:dyDescent="0.35">
      <c r="A27">
        <v>1</v>
      </c>
      <c r="B27">
        <v>40</v>
      </c>
      <c r="C27">
        <v>1000</v>
      </c>
      <c r="D27">
        <v>2</v>
      </c>
      <c r="E27">
        <v>23277.024740000001</v>
      </c>
      <c r="F27">
        <v>6185.8092399999996</v>
      </c>
      <c r="G27">
        <v>6612.9000029999997</v>
      </c>
      <c r="H27">
        <v>6419.5473830000001</v>
      </c>
      <c r="I27">
        <v>2334.4286659999998</v>
      </c>
      <c r="J27">
        <v>635.74997919999998</v>
      </c>
      <c r="K27">
        <v>1088.5894719999999</v>
      </c>
      <c r="L27">
        <v>5</v>
      </c>
      <c r="M27">
        <v>0.56557156200000003</v>
      </c>
      <c r="O27">
        <v>100</v>
      </c>
      <c r="P27">
        <v>8.8405959999999992E-3</v>
      </c>
      <c r="Q27">
        <v>0.8</v>
      </c>
      <c r="R27">
        <v>8.6605532999999998E-2</v>
      </c>
      <c r="S27" t="s">
        <v>19</v>
      </c>
    </row>
    <row r="28" spans="1:19" x14ac:dyDescent="0.35">
      <c r="A28">
        <v>1</v>
      </c>
      <c r="B28">
        <v>40</v>
      </c>
      <c r="C28">
        <v>1000</v>
      </c>
      <c r="D28">
        <v>1</v>
      </c>
      <c r="E28">
        <v>25019.360560000001</v>
      </c>
      <c r="F28">
        <v>6843.3383839999997</v>
      </c>
      <c r="G28">
        <v>7386.620578</v>
      </c>
      <c r="H28">
        <v>7075.7538809999996</v>
      </c>
      <c r="I28">
        <v>2122.054365</v>
      </c>
      <c r="J28">
        <v>635.74997919999998</v>
      </c>
      <c r="K28">
        <v>955.84337019999998</v>
      </c>
      <c r="L28">
        <v>4</v>
      </c>
      <c r="M28">
        <v>0.62338431900000002</v>
      </c>
      <c r="O28">
        <v>129</v>
      </c>
      <c r="P28">
        <v>9.4873500000000003E-3</v>
      </c>
      <c r="Q28">
        <v>0.6</v>
      </c>
      <c r="R28">
        <v>0.230948088</v>
      </c>
      <c r="S28" t="s">
        <v>19</v>
      </c>
    </row>
    <row r="29" spans="1:19" x14ac:dyDescent="0.35">
      <c r="A29">
        <v>1</v>
      </c>
      <c r="B29">
        <v>40</v>
      </c>
      <c r="C29">
        <v>1000</v>
      </c>
      <c r="D29">
        <v>2</v>
      </c>
      <c r="E29">
        <v>24931.773140000001</v>
      </c>
      <c r="F29">
        <v>6772.5493770000003</v>
      </c>
      <c r="G29">
        <v>7571.1230109999997</v>
      </c>
      <c r="H29">
        <v>6951.0817319999996</v>
      </c>
      <c r="I29">
        <v>2045.465275</v>
      </c>
      <c r="J29">
        <v>635.74997919999998</v>
      </c>
      <c r="K29">
        <v>955.80375990000005</v>
      </c>
      <c r="L29">
        <v>4</v>
      </c>
      <c r="M29">
        <v>0.61240051900000003</v>
      </c>
      <c r="O29">
        <v>300</v>
      </c>
      <c r="P29">
        <v>1.3251173E-2</v>
      </c>
      <c r="Q29">
        <v>0.6</v>
      </c>
      <c r="R29">
        <v>0.230948088</v>
      </c>
      <c r="S29" t="s">
        <v>19</v>
      </c>
    </row>
    <row r="30" spans="1:19" x14ac:dyDescent="0.35">
      <c r="A30">
        <v>1</v>
      </c>
      <c r="B30">
        <v>40</v>
      </c>
      <c r="C30">
        <v>1000</v>
      </c>
      <c r="D30">
        <v>1</v>
      </c>
      <c r="E30">
        <v>28137.331730000002</v>
      </c>
      <c r="F30">
        <v>8485.5681299999997</v>
      </c>
      <c r="G30">
        <v>8463.5899210000007</v>
      </c>
      <c r="H30">
        <v>7913.2696960000003</v>
      </c>
      <c r="I30">
        <v>1823.002131</v>
      </c>
      <c r="J30">
        <v>635.74997919999998</v>
      </c>
      <c r="K30">
        <v>816.15187130000004</v>
      </c>
      <c r="L30">
        <v>3</v>
      </c>
      <c r="M30">
        <v>0.69717069300000001</v>
      </c>
      <c r="O30">
        <v>301</v>
      </c>
      <c r="P30">
        <v>9.6551529999999997E-3</v>
      </c>
      <c r="Q30">
        <v>0.4</v>
      </c>
      <c r="R30">
        <v>0.51963319699999999</v>
      </c>
      <c r="S30" t="s">
        <v>19</v>
      </c>
    </row>
    <row r="31" spans="1:19" x14ac:dyDescent="0.35">
      <c r="A31">
        <v>1</v>
      </c>
      <c r="B31">
        <v>40</v>
      </c>
      <c r="C31">
        <v>1000</v>
      </c>
      <c r="D31">
        <v>2</v>
      </c>
      <c r="E31">
        <v>27898.711139999999</v>
      </c>
      <c r="F31">
        <v>6484.2844020000002</v>
      </c>
      <c r="G31">
        <v>10209.282160000001</v>
      </c>
      <c r="H31">
        <v>8411.9668099999999</v>
      </c>
      <c r="I31">
        <v>1471.989135</v>
      </c>
      <c r="J31">
        <v>635.74997919999998</v>
      </c>
      <c r="K31">
        <v>685.43865459999995</v>
      </c>
      <c r="L31">
        <v>2</v>
      </c>
      <c r="M31">
        <v>0.74110664199999998</v>
      </c>
      <c r="O31">
        <v>300</v>
      </c>
      <c r="P31">
        <v>1.0680855E-2</v>
      </c>
      <c r="Q31">
        <v>0.4</v>
      </c>
      <c r="R31">
        <v>0.51963319699999999</v>
      </c>
      <c r="S31" t="s">
        <v>19</v>
      </c>
    </row>
    <row r="32" spans="1:19" x14ac:dyDescent="0.35">
      <c r="A32">
        <v>1</v>
      </c>
      <c r="B32">
        <v>40</v>
      </c>
      <c r="C32">
        <v>2000</v>
      </c>
      <c r="D32">
        <v>1</v>
      </c>
      <c r="E32">
        <v>27070.201700000001</v>
      </c>
      <c r="F32">
        <v>5119.3886210000001</v>
      </c>
      <c r="G32">
        <v>10666.48494</v>
      </c>
      <c r="H32">
        <v>8488.3572409999997</v>
      </c>
      <c r="I32">
        <v>1487.8958809999999</v>
      </c>
      <c r="J32">
        <v>635.74997919999998</v>
      </c>
      <c r="K32">
        <v>672.32504100000006</v>
      </c>
      <c r="L32">
        <v>2</v>
      </c>
      <c r="M32">
        <v>0.74783675100000002</v>
      </c>
      <c r="O32">
        <v>63</v>
      </c>
      <c r="P32">
        <v>9.8194279999999998E-3</v>
      </c>
      <c r="Q32">
        <v>0.8</v>
      </c>
      <c r="R32">
        <v>0.129545618</v>
      </c>
      <c r="S32" t="s">
        <v>19</v>
      </c>
    </row>
    <row r="33" spans="1:19" x14ac:dyDescent="0.35">
      <c r="A33">
        <v>1</v>
      </c>
      <c r="B33">
        <v>40</v>
      </c>
      <c r="C33">
        <v>2000</v>
      </c>
      <c r="D33">
        <v>2</v>
      </c>
      <c r="E33">
        <v>26495.774280000001</v>
      </c>
      <c r="F33">
        <v>5121.5602829999998</v>
      </c>
      <c r="G33">
        <v>10171.35932</v>
      </c>
      <c r="H33">
        <v>8402.6928559999997</v>
      </c>
      <c r="I33">
        <v>1476.8908240000001</v>
      </c>
      <c r="J33">
        <v>635.74997919999998</v>
      </c>
      <c r="K33">
        <v>687.52101930000003</v>
      </c>
      <c r="L33">
        <v>2</v>
      </c>
      <c r="M33">
        <v>0.74028959299999997</v>
      </c>
      <c r="O33">
        <v>235</v>
      </c>
      <c r="P33">
        <v>7.6809499999999998E-3</v>
      </c>
      <c r="Q33">
        <v>0.8</v>
      </c>
      <c r="R33">
        <v>0.129545618</v>
      </c>
      <c r="S33" t="s">
        <v>19</v>
      </c>
    </row>
    <row r="34" spans="1:19" x14ac:dyDescent="0.35">
      <c r="A34">
        <v>1</v>
      </c>
      <c r="B34">
        <v>40</v>
      </c>
      <c r="C34">
        <v>2000</v>
      </c>
      <c r="D34">
        <v>1</v>
      </c>
      <c r="E34">
        <v>28859.39417</v>
      </c>
      <c r="F34">
        <v>7042.7708579999999</v>
      </c>
      <c r="G34">
        <v>10509.53485</v>
      </c>
      <c r="H34">
        <v>8469.3360410000005</v>
      </c>
      <c r="I34">
        <v>1515.927866</v>
      </c>
      <c r="J34">
        <v>635.74997919999998</v>
      </c>
      <c r="K34">
        <v>686.07457550000004</v>
      </c>
      <c r="L34">
        <v>2</v>
      </c>
      <c r="M34">
        <v>0.74616095599999999</v>
      </c>
      <c r="O34">
        <v>101</v>
      </c>
      <c r="P34">
        <v>8.5581249999999998E-3</v>
      </c>
      <c r="Q34">
        <v>0.6</v>
      </c>
      <c r="R34">
        <v>0.34545498200000002</v>
      </c>
      <c r="S34" t="s">
        <v>19</v>
      </c>
    </row>
    <row r="35" spans="1:19" x14ac:dyDescent="0.35">
      <c r="A35">
        <v>1</v>
      </c>
      <c r="B35">
        <v>40</v>
      </c>
      <c r="C35">
        <v>2000</v>
      </c>
      <c r="D35">
        <v>2</v>
      </c>
      <c r="E35">
        <v>28342.791089999999</v>
      </c>
      <c r="F35">
        <v>6981.1765889999997</v>
      </c>
      <c r="G35">
        <v>10165.74397</v>
      </c>
      <c r="H35">
        <v>8402.6928559999997</v>
      </c>
      <c r="I35">
        <v>1471.989104</v>
      </c>
      <c r="J35">
        <v>635.74997919999998</v>
      </c>
      <c r="K35">
        <v>685.43859329999998</v>
      </c>
      <c r="L35">
        <v>2</v>
      </c>
      <c r="M35">
        <v>0.74028959299999997</v>
      </c>
      <c r="O35">
        <v>300</v>
      </c>
      <c r="P35">
        <v>1.0315975E-2</v>
      </c>
      <c r="Q35">
        <v>0.6</v>
      </c>
      <c r="R35">
        <v>0.34545498200000002</v>
      </c>
      <c r="S35" t="s">
        <v>19</v>
      </c>
    </row>
    <row r="36" spans="1:19" x14ac:dyDescent="0.35">
      <c r="A36">
        <v>1</v>
      </c>
      <c r="B36">
        <v>40</v>
      </c>
      <c r="C36">
        <v>2000</v>
      </c>
      <c r="D36">
        <v>1</v>
      </c>
      <c r="E36">
        <v>31858.89098</v>
      </c>
      <c r="F36">
        <v>6882.4967120000001</v>
      </c>
      <c r="G36">
        <v>13119.47163</v>
      </c>
      <c r="H36">
        <v>9650.7809720000005</v>
      </c>
      <c r="I36">
        <v>1078.482745</v>
      </c>
      <c r="J36">
        <v>635.74997919999998</v>
      </c>
      <c r="K36">
        <v>491.90894809999998</v>
      </c>
      <c r="L36">
        <v>1</v>
      </c>
      <c r="M36">
        <v>0.85024799100000004</v>
      </c>
      <c r="O36">
        <v>128</v>
      </c>
      <c r="P36">
        <v>7.2461749999999997E-3</v>
      </c>
      <c r="Q36">
        <v>0.4</v>
      </c>
      <c r="R36">
        <v>0.77727371000000001</v>
      </c>
      <c r="S36" t="s">
        <v>19</v>
      </c>
    </row>
    <row r="37" spans="1:19" x14ac:dyDescent="0.35">
      <c r="A37">
        <v>1</v>
      </c>
      <c r="B37">
        <v>40</v>
      </c>
      <c r="C37">
        <v>2000</v>
      </c>
      <c r="D37">
        <v>2</v>
      </c>
      <c r="E37">
        <v>31446.97265</v>
      </c>
      <c r="F37">
        <v>6801.7122859999999</v>
      </c>
      <c r="G37">
        <v>12912.898450000001</v>
      </c>
      <c r="H37">
        <v>9552.2035030000006</v>
      </c>
      <c r="I37">
        <v>1052.4969180000001</v>
      </c>
      <c r="J37">
        <v>635.74997919999998</v>
      </c>
      <c r="K37">
        <v>491.91151289999999</v>
      </c>
      <c r="L37">
        <v>1</v>
      </c>
      <c r="M37">
        <v>0.841563171</v>
      </c>
      <c r="O37">
        <v>211</v>
      </c>
      <c r="P37">
        <v>6.651728E-3</v>
      </c>
      <c r="Q37">
        <v>0.4</v>
      </c>
      <c r="R37">
        <v>0.77727371000000001</v>
      </c>
      <c r="S37" t="s">
        <v>19</v>
      </c>
    </row>
    <row r="38" spans="1:19" x14ac:dyDescent="0.35">
      <c r="A38">
        <v>1</v>
      </c>
      <c r="B38">
        <v>70</v>
      </c>
      <c r="C38">
        <v>500</v>
      </c>
      <c r="D38">
        <v>1</v>
      </c>
      <c r="E38">
        <v>20254.177940000001</v>
      </c>
      <c r="F38">
        <v>3758.8129760000002</v>
      </c>
      <c r="G38">
        <v>5974.0507310000003</v>
      </c>
      <c r="H38">
        <v>6074.2984390000001</v>
      </c>
      <c r="I38">
        <v>2619.0295350000001</v>
      </c>
      <c r="J38">
        <v>635.74997919999998</v>
      </c>
      <c r="K38">
        <v>1192.2362800000001</v>
      </c>
      <c r="L38">
        <v>6</v>
      </c>
      <c r="M38">
        <v>0.39810508500000003</v>
      </c>
      <c r="O38">
        <v>30</v>
      </c>
      <c r="P38">
        <v>7.2932099999999996E-3</v>
      </c>
      <c r="Q38">
        <v>0.8</v>
      </c>
      <c r="R38">
        <v>4.9774341E-2</v>
      </c>
      <c r="S38" t="s">
        <v>19</v>
      </c>
    </row>
    <row r="39" spans="1:19" x14ac:dyDescent="0.35">
      <c r="A39">
        <v>1</v>
      </c>
      <c r="B39">
        <v>70</v>
      </c>
      <c r="C39">
        <v>500</v>
      </c>
      <c r="D39">
        <v>2</v>
      </c>
      <c r="E39">
        <v>19991.04998</v>
      </c>
      <c r="F39">
        <v>3745.3283970000002</v>
      </c>
      <c r="G39">
        <v>5887.9339989999999</v>
      </c>
      <c r="H39">
        <v>5978.5003610000003</v>
      </c>
      <c r="I39">
        <v>2554.2110889999999</v>
      </c>
      <c r="J39">
        <v>635.74997919999998</v>
      </c>
      <c r="K39">
        <v>1189.3261600000001</v>
      </c>
      <c r="L39">
        <v>6</v>
      </c>
      <c r="M39">
        <v>0.39182654900000002</v>
      </c>
      <c r="O39">
        <v>33</v>
      </c>
      <c r="P39">
        <v>4.2306219999999999E-3</v>
      </c>
      <c r="Q39">
        <v>0.8</v>
      </c>
      <c r="R39">
        <v>4.9774341E-2</v>
      </c>
      <c r="S39" t="s">
        <v>19</v>
      </c>
    </row>
    <row r="40" spans="1:19" x14ac:dyDescent="0.35">
      <c r="A40">
        <v>1</v>
      </c>
      <c r="B40">
        <v>70</v>
      </c>
      <c r="C40">
        <v>500</v>
      </c>
      <c r="D40">
        <v>1</v>
      </c>
      <c r="E40">
        <v>21539.896000000001</v>
      </c>
      <c r="F40">
        <v>4346.0704370000003</v>
      </c>
      <c r="G40">
        <v>6501.9509680000001</v>
      </c>
      <c r="H40">
        <v>6579.0498710000002</v>
      </c>
      <c r="I40">
        <v>2397.6575349999998</v>
      </c>
      <c r="J40">
        <v>635.74997919999998</v>
      </c>
      <c r="K40">
        <v>1079.4172060000001</v>
      </c>
      <c r="L40">
        <v>5</v>
      </c>
      <c r="M40">
        <v>0.431186126</v>
      </c>
      <c r="O40">
        <v>49</v>
      </c>
      <c r="P40">
        <v>9.3996229999999993E-3</v>
      </c>
      <c r="Q40">
        <v>0.6</v>
      </c>
      <c r="R40">
        <v>0.13273157599999999</v>
      </c>
      <c r="S40" t="s">
        <v>19</v>
      </c>
    </row>
    <row r="41" spans="1:19" x14ac:dyDescent="0.35">
      <c r="A41">
        <v>1</v>
      </c>
      <c r="B41">
        <v>70</v>
      </c>
      <c r="C41">
        <v>500</v>
      </c>
      <c r="D41">
        <v>2</v>
      </c>
      <c r="E41">
        <v>21234.84737</v>
      </c>
      <c r="F41">
        <v>4982.5111919999999</v>
      </c>
      <c r="G41">
        <v>5895.9794259999999</v>
      </c>
      <c r="H41">
        <v>5986.5457880000004</v>
      </c>
      <c r="I41">
        <v>2547.0505360000002</v>
      </c>
      <c r="J41">
        <v>635.74997919999998</v>
      </c>
      <c r="K41">
        <v>1187.010446</v>
      </c>
      <c r="L41">
        <v>6</v>
      </c>
      <c r="M41">
        <v>0.39235384000000001</v>
      </c>
      <c r="O41">
        <v>52</v>
      </c>
      <c r="P41">
        <v>6.2437530000000003E-3</v>
      </c>
      <c r="Q41">
        <v>0.6</v>
      </c>
      <c r="R41">
        <v>0.13273157599999999</v>
      </c>
      <c r="S41" t="s">
        <v>19</v>
      </c>
    </row>
    <row r="42" spans="1:19" x14ac:dyDescent="0.35">
      <c r="A42">
        <v>1</v>
      </c>
      <c r="B42">
        <v>70</v>
      </c>
      <c r="C42">
        <v>500</v>
      </c>
      <c r="D42">
        <v>1</v>
      </c>
      <c r="E42">
        <v>23831.751260000001</v>
      </c>
      <c r="F42">
        <v>6675.2651029999997</v>
      </c>
      <c r="G42">
        <v>6473.8572549999999</v>
      </c>
      <c r="H42">
        <v>6551.7170379999998</v>
      </c>
      <c r="I42">
        <v>2404.3431009999999</v>
      </c>
      <c r="J42">
        <v>635.74997919999998</v>
      </c>
      <c r="K42">
        <v>1090.8187869999999</v>
      </c>
      <c r="L42">
        <v>5</v>
      </c>
      <c r="M42">
        <v>0.42939475199999999</v>
      </c>
      <c r="O42">
        <v>301</v>
      </c>
      <c r="P42">
        <v>1.2682864E-2</v>
      </c>
      <c r="Q42">
        <v>0.4</v>
      </c>
      <c r="R42">
        <v>0.29864604500000003</v>
      </c>
      <c r="S42" t="s">
        <v>19</v>
      </c>
    </row>
    <row r="43" spans="1:19" x14ac:dyDescent="0.35">
      <c r="A43">
        <v>1</v>
      </c>
      <c r="B43">
        <v>70</v>
      </c>
      <c r="C43">
        <v>500</v>
      </c>
      <c r="D43">
        <v>2</v>
      </c>
      <c r="E43">
        <v>23707.359369999998</v>
      </c>
      <c r="F43">
        <v>5579.9161869999998</v>
      </c>
      <c r="G43">
        <v>7230.2135930000004</v>
      </c>
      <c r="H43">
        <v>7264.6910710000002</v>
      </c>
      <c r="I43">
        <v>2041.618522</v>
      </c>
      <c r="J43">
        <v>635.74997919999998</v>
      </c>
      <c r="K43">
        <v>955.17002049999996</v>
      </c>
      <c r="L43">
        <v>4</v>
      </c>
      <c r="M43">
        <v>0.47612254900000001</v>
      </c>
      <c r="O43">
        <v>300</v>
      </c>
      <c r="P43">
        <v>1.6223438999999999E-2</v>
      </c>
      <c r="Q43">
        <v>0.4</v>
      </c>
      <c r="R43">
        <v>0.29864604500000003</v>
      </c>
      <c r="S43" t="s">
        <v>19</v>
      </c>
    </row>
    <row r="44" spans="1:19" x14ac:dyDescent="0.35">
      <c r="A44">
        <v>1</v>
      </c>
      <c r="B44">
        <v>70</v>
      </c>
      <c r="C44">
        <v>1000</v>
      </c>
      <c r="D44">
        <v>1</v>
      </c>
      <c r="E44">
        <v>23169.91085</v>
      </c>
      <c r="F44">
        <v>5012.0531229999997</v>
      </c>
      <c r="G44">
        <v>7192.1591600000002</v>
      </c>
      <c r="H44">
        <v>7251.1408110000002</v>
      </c>
      <c r="I44">
        <v>2122.3894420000001</v>
      </c>
      <c r="J44">
        <v>635.74997919999998</v>
      </c>
      <c r="K44">
        <v>956.41833329999997</v>
      </c>
      <c r="L44">
        <v>4</v>
      </c>
      <c r="M44">
        <v>0.47523447499999999</v>
      </c>
      <c r="O44">
        <v>65</v>
      </c>
      <c r="P44">
        <v>9.6177429999999998E-3</v>
      </c>
      <c r="Q44">
        <v>0.8</v>
      </c>
      <c r="R44">
        <v>8.2178978999999999E-2</v>
      </c>
      <c r="S44" t="s">
        <v>19</v>
      </c>
    </row>
    <row r="45" spans="1:19" x14ac:dyDescent="0.35">
      <c r="A45">
        <v>1</v>
      </c>
      <c r="B45">
        <v>70</v>
      </c>
      <c r="C45">
        <v>1000</v>
      </c>
      <c r="D45">
        <v>2</v>
      </c>
      <c r="E45">
        <v>23111.152719999998</v>
      </c>
      <c r="F45">
        <v>4986.5650089999999</v>
      </c>
      <c r="G45">
        <v>7227.7235790000004</v>
      </c>
      <c r="H45">
        <v>7259.8448049999997</v>
      </c>
      <c r="I45">
        <v>2045.4653780000001</v>
      </c>
      <c r="J45">
        <v>635.74997919999998</v>
      </c>
      <c r="K45">
        <v>955.80397370000003</v>
      </c>
      <c r="L45">
        <v>4</v>
      </c>
      <c r="M45">
        <v>0.47580492800000002</v>
      </c>
      <c r="O45">
        <v>68</v>
      </c>
      <c r="P45">
        <v>4.3496289999999998E-3</v>
      </c>
      <c r="Q45">
        <v>0.8</v>
      </c>
      <c r="R45">
        <v>8.2178978999999999E-2</v>
      </c>
      <c r="S45" t="s">
        <v>19</v>
      </c>
    </row>
    <row r="46" spans="1:19" x14ac:dyDescent="0.35">
      <c r="A46">
        <v>1</v>
      </c>
      <c r="B46">
        <v>70</v>
      </c>
      <c r="C46">
        <v>1000</v>
      </c>
      <c r="D46">
        <v>1</v>
      </c>
      <c r="E46">
        <v>24955.884770000001</v>
      </c>
      <c r="F46">
        <v>6669.9682119999998</v>
      </c>
      <c r="G46">
        <v>7279.9526489999998</v>
      </c>
      <c r="H46">
        <v>7324.3070340000004</v>
      </c>
      <c r="I46">
        <v>2100.3289989999998</v>
      </c>
      <c r="J46">
        <v>635.74997919999998</v>
      </c>
      <c r="K46">
        <v>945.57789400000001</v>
      </c>
      <c r="L46">
        <v>4</v>
      </c>
      <c r="M46">
        <v>0.48002973599999998</v>
      </c>
      <c r="O46">
        <v>112</v>
      </c>
      <c r="P46">
        <v>9.6666970000000001E-3</v>
      </c>
      <c r="Q46">
        <v>0.6</v>
      </c>
      <c r="R46">
        <v>0.21914394500000001</v>
      </c>
      <c r="S46" t="s">
        <v>19</v>
      </c>
    </row>
    <row r="47" spans="1:19" x14ac:dyDescent="0.35">
      <c r="A47">
        <v>1</v>
      </c>
      <c r="B47">
        <v>70</v>
      </c>
      <c r="C47">
        <v>1000</v>
      </c>
      <c r="D47">
        <v>2</v>
      </c>
      <c r="E47">
        <v>24750.972750000001</v>
      </c>
      <c r="F47">
        <v>6631.9110570000003</v>
      </c>
      <c r="G47">
        <v>7220.8121170000004</v>
      </c>
      <c r="H47">
        <v>7260.0084120000001</v>
      </c>
      <c r="I47">
        <v>2046.072999</v>
      </c>
      <c r="J47">
        <v>635.74997919999998</v>
      </c>
      <c r="K47">
        <v>956.41818960000001</v>
      </c>
      <c r="L47">
        <v>4</v>
      </c>
      <c r="M47">
        <v>0.47581565100000001</v>
      </c>
      <c r="O47">
        <v>149</v>
      </c>
      <c r="P47">
        <v>9.2387389999999993E-3</v>
      </c>
      <c r="Q47">
        <v>0.6</v>
      </c>
      <c r="R47">
        <v>0.21914394500000001</v>
      </c>
      <c r="S47" t="s">
        <v>19</v>
      </c>
    </row>
    <row r="48" spans="1:19" x14ac:dyDescent="0.35">
      <c r="A48">
        <v>1</v>
      </c>
      <c r="B48">
        <v>70</v>
      </c>
      <c r="C48">
        <v>1000</v>
      </c>
      <c r="D48">
        <v>1</v>
      </c>
      <c r="E48">
        <v>27830.5543</v>
      </c>
      <c r="F48">
        <v>8143.6123479999997</v>
      </c>
      <c r="G48">
        <v>8198.3333980000007</v>
      </c>
      <c r="H48">
        <v>8244.9266829999997</v>
      </c>
      <c r="I48">
        <v>1802.9176640000001</v>
      </c>
      <c r="J48">
        <v>635.74997919999998</v>
      </c>
      <c r="K48">
        <v>805.01422690000004</v>
      </c>
      <c r="L48">
        <v>3</v>
      </c>
      <c r="M48">
        <v>0.54036647599999998</v>
      </c>
      <c r="O48">
        <v>300</v>
      </c>
      <c r="P48">
        <v>2.5073735999999999E-2</v>
      </c>
      <c r="Q48">
        <v>0.4</v>
      </c>
      <c r="R48">
        <v>0.49307387600000002</v>
      </c>
      <c r="S48" t="s">
        <v>19</v>
      </c>
    </row>
    <row r="49" spans="1:19" x14ac:dyDescent="0.35">
      <c r="A49">
        <v>1</v>
      </c>
      <c r="B49">
        <v>70</v>
      </c>
      <c r="C49">
        <v>1000</v>
      </c>
      <c r="D49">
        <v>2</v>
      </c>
      <c r="E49">
        <v>27423.006710000001</v>
      </c>
      <c r="F49">
        <v>6255.0901130000002</v>
      </c>
      <c r="G49">
        <v>9231.8068409999996</v>
      </c>
      <c r="H49">
        <v>9142.9294649999993</v>
      </c>
      <c r="I49">
        <v>1471.9896590000001</v>
      </c>
      <c r="J49">
        <v>635.74997919999998</v>
      </c>
      <c r="K49">
        <v>685.44065550000005</v>
      </c>
      <c r="L49">
        <v>2</v>
      </c>
      <c r="M49">
        <v>0.59922092199999999</v>
      </c>
      <c r="O49">
        <v>300</v>
      </c>
      <c r="P49">
        <v>3.1050185000000001E-2</v>
      </c>
      <c r="Q49">
        <v>0.4</v>
      </c>
      <c r="R49">
        <v>0.49307387600000002</v>
      </c>
      <c r="S49" t="s">
        <v>19</v>
      </c>
    </row>
    <row r="50" spans="1:19" x14ac:dyDescent="0.35">
      <c r="A50">
        <v>1</v>
      </c>
      <c r="B50">
        <v>70</v>
      </c>
      <c r="C50">
        <v>2000</v>
      </c>
      <c r="D50">
        <v>1</v>
      </c>
      <c r="E50">
        <v>26507.546989999999</v>
      </c>
      <c r="F50">
        <v>5008.6636150000004</v>
      </c>
      <c r="G50">
        <v>9493.3113190000004</v>
      </c>
      <c r="H50">
        <v>9172.6207040000008</v>
      </c>
      <c r="I50">
        <v>1511.750008</v>
      </c>
      <c r="J50">
        <v>635.74997919999998</v>
      </c>
      <c r="K50">
        <v>685.45136879999995</v>
      </c>
      <c r="L50">
        <v>2</v>
      </c>
      <c r="M50">
        <v>0.60116686500000005</v>
      </c>
      <c r="O50">
        <v>62</v>
      </c>
      <c r="P50">
        <v>7.6261539999999996E-3</v>
      </c>
      <c r="Q50">
        <v>0.8</v>
      </c>
      <c r="R50">
        <v>0.11476686</v>
      </c>
      <c r="S50" t="s">
        <v>19</v>
      </c>
    </row>
    <row r="51" spans="1:19" x14ac:dyDescent="0.35">
      <c r="A51">
        <v>1</v>
      </c>
      <c r="B51">
        <v>70</v>
      </c>
      <c r="C51">
        <v>2000</v>
      </c>
      <c r="D51">
        <v>2</v>
      </c>
      <c r="E51">
        <v>26170.97237</v>
      </c>
      <c r="F51">
        <v>4990.4048519999997</v>
      </c>
      <c r="G51">
        <v>9261.3268910000006</v>
      </c>
      <c r="H51">
        <v>9126.0628629999992</v>
      </c>
      <c r="I51">
        <v>1471.989102</v>
      </c>
      <c r="J51">
        <v>635.74997919999998</v>
      </c>
      <c r="K51">
        <v>685.43867809999995</v>
      </c>
      <c r="L51">
        <v>2</v>
      </c>
      <c r="M51">
        <v>0.59811549799999997</v>
      </c>
      <c r="O51">
        <v>53</v>
      </c>
      <c r="P51">
        <v>8.7619299999999994E-3</v>
      </c>
      <c r="Q51">
        <v>0.8</v>
      </c>
      <c r="R51">
        <v>0.11476686</v>
      </c>
      <c r="S51" t="s">
        <v>19</v>
      </c>
    </row>
    <row r="52" spans="1:19" x14ac:dyDescent="0.35">
      <c r="A52">
        <v>1</v>
      </c>
      <c r="B52">
        <v>70</v>
      </c>
      <c r="C52">
        <v>2000</v>
      </c>
      <c r="D52">
        <v>1</v>
      </c>
      <c r="E52">
        <v>28188.624299999999</v>
      </c>
      <c r="F52">
        <v>6689.7538320000003</v>
      </c>
      <c r="G52">
        <v>9493.3113190000004</v>
      </c>
      <c r="H52">
        <v>9172.6207040000008</v>
      </c>
      <c r="I52">
        <v>1511.7474540000001</v>
      </c>
      <c r="J52">
        <v>635.74997919999998</v>
      </c>
      <c r="K52">
        <v>685.44100860000003</v>
      </c>
      <c r="L52">
        <v>2</v>
      </c>
      <c r="M52">
        <v>0.60116686500000005</v>
      </c>
      <c r="O52">
        <v>107</v>
      </c>
      <c r="P52">
        <v>9.2522449999999992E-3</v>
      </c>
      <c r="Q52">
        <v>0.6</v>
      </c>
      <c r="R52">
        <v>0.306044961</v>
      </c>
      <c r="S52" t="s">
        <v>19</v>
      </c>
    </row>
    <row r="53" spans="1:19" x14ac:dyDescent="0.35">
      <c r="A53">
        <v>1</v>
      </c>
      <c r="B53">
        <v>70</v>
      </c>
      <c r="C53">
        <v>2000</v>
      </c>
      <c r="D53">
        <v>2</v>
      </c>
      <c r="E53">
        <v>27751.535400000001</v>
      </c>
      <c r="F53">
        <v>6641.0795440000002</v>
      </c>
      <c r="G53">
        <v>9217.3676890000006</v>
      </c>
      <c r="H53">
        <v>9099.9104619999998</v>
      </c>
      <c r="I53">
        <v>1471.9891170000001</v>
      </c>
      <c r="J53">
        <v>635.74997919999998</v>
      </c>
      <c r="K53">
        <v>685.43861260000006</v>
      </c>
      <c r="L53">
        <v>2</v>
      </c>
      <c r="M53">
        <v>0.59640148800000004</v>
      </c>
      <c r="O53">
        <v>233</v>
      </c>
      <c r="P53">
        <v>4.646468E-3</v>
      </c>
      <c r="Q53">
        <v>0.6</v>
      </c>
      <c r="R53">
        <v>0.306044961</v>
      </c>
      <c r="S53" t="s">
        <v>19</v>
      </c>
    </row>
    <row r="54" spans="1:19" x14ac:dyDescent="0.35">
      <c r="A54">
        <v>1</v>
      </c>
      <c r="B54">
        <v>70</v>
      </c>
      <c r="C54">
        <v>2000</v>
      </c>
      <c r="D54">
        <v>1</v>
      </c>
      <c r="E54">
        <v>30964.153419999999</v>
      </c>
      <c r="F54">
        <v>6325.4940610000003</v>
      </c>
      <c r="G54">
        <v>11507.65976</v>
      </c>
      <c r="H54">
        <v>10924.857980000001</v>
      </c>
      <c r="I54">
        <v>1078.4827339999999</v>
      </c>
      <c r="J54">
        <v>635.74997919999998</v>
      </c>
      <c r="K54">
        <v>491.90891420000003</v>
      </c>
      <c r="L54">
        <v>1</v>
      </c>
      <c r="M54">
        <v>0.71600721599999995</v>
      </c>
      <c r="O54">
        <v>287</v>
      </c>
      <c r="P54">
        <v>9.5547029999999995E-3</v>
      </c>
      <c r="Q54">
        <v>0.4</v>
      </c>
      <c r="R54">
        <v>0.68860116299999996</v>
      </c>
      <c r="S54" t="s">
        <v>19</v>
      </c>
    </row>
    <row r="55" spans="1:19" x14ac:dyDescent="0.35">
      <c r="A55">
        <v>1</v>
      </c>
      <c r="B55">
        <v>70</v>
      </c>
      <c r="C55">
        <v>2000</v>
      </c>
      <c r="D55">
        <v>2</v>
      </c>
      <c r="E55">
        <v>30429.740570000002</v>
      </c>
      <c r="F55">
        <v>6253.9189340000003</v>
      </c>
      <c r="G55">
        <v>11143.99826</v>
      </c>
      <c r="H55">
        <v>10851.667439999999</v>
      </c>
      <c r="I55">
        <v>1052.4970350000001</v>
      </c>
      <c r="J55">
        <v>635.74997919999998</v>
      </c>
      <c r="K55">
        <v>491.90891529999999</v>
      </c>
      <c r="L55">
        <v>1</v>
      </c>
      <c r="M55">
        <v>0.71121036199999998</v>
      </c>
      <c r="O55">
        <v>301</v>
      </c>
      <c r="P55">
        <v>3.5029376000000001E-2</v>
      </c>
      <c r="Q55">
        <v>0.4</v>
      </c>
      <c r="R55">
        <v>0.68860116299999996</v>
      </c>
      <c r="S55" t="s">
        <v>19</v>
      </c>
    </row>
    <row r="56" spans="1:19" x14ac:dyDescent="0.35">
      <c r="A56">
        <v>1</v>
      </c>
      <c r="B56">
        <v>100</v>
      </c>
      <c r="C56">
        <v>500</v>
      </c>
      <c r="D56">
        <v>1</v>
      </c>
      <c r="E56">
        <v>20283.864669999999</v>
      </c>
      <c r="F56">
        <v>3761.0141840000001</v>
      </c>
      <c r="G56">
        <v>5986.1702960000002</v>
      </c>
      <c r="H56">
        <v>6086.4180050000004</v>
      </c>
      <c r="I56">
        <v>2622.3956549999998</v>
      </c>
      <c r="J56">
        <v>635.74997919999998</v>
      </c>
      <c r="K56">
        <v>1192.11655</v>
      </c>
      <c r="L56">
        <v>6</v>
      </c>
      <c r="M56">
        <v>0.228229658</v>
      </c>
      <c r="O56">
        <v>30</v>
      </c>
      <c r="P56">
        <v>6.4648090000000002E-3</v>
      </c>
      <c r="Q56">
        <v>0.8</v>
      </c>
      <c r="R56">
        <v>4.9876245E-2</v>
      </c>
      <c r="S56" t="s">
        <v>19</v>
      </c>
    </row>
    <row r="57" spans="1:19" x14ac:dyDescent="0.35">
      <c r="A57">
        <v>1</v>
      </c>
      <c r="B57">
        <v>100</v>
      </c>
      <c r="C57">
        <v>500</v>
      </c>
      <c r="D57">
        <v>2</v>
      </c>
      <c r="E57">
        <v>20002.00749</v>
      </c>
      <c r="F57">
        <v>3745.6373699999999</v>
      </c>
      <c r="G57">
        <v>5896.3082059999997</v>
      </c>
      <c r="H57">
        <v>5986.8745689999996</v>
      </c>
      <c r="I57">
        <v>2549.105994</v>
      </c>
      <c r="J57">
        <v>635.74997919999998</v>
      </c>
      <c r="K57">
        <v>1188.3313720000001</v>
      </c>
      <c r="L57">
        <v>6</v>
      </c>
      <c r="M57">
        <v>0.22449696</v>
      </c>
      <c r="O57">
        <v>33</v>
      </c>
      <c r="P57">
        <v>4.7530979999999999E-3</v>
      </c>
      <c r="Q57">
        <v>0.8</v>
      </c>
      <c r="R57">
        <v>4.9876245E-2</v>
      </c>
      <c r="S57" t="s">
        <v>19</v>
      </c>
    </row>
    <row r="58" spans="1:19" x14ac:dyDescent="0.35">
      <c r="A58">
        <v>1</v>
      </c>
      <c r="B58">
        <v>100</v>
      </c>
      <c r="C58">
        <v>500</v>
      </c>
      <c r="D58">
        <v>1</v>
      </c>
      <c r="E58">
        <v>21498.112369999999</v>
      </c>
      <c r="F58">
        <v>4359.4726250000003</v>
      </c>
      <c r="G58">
        <v>6463.4354759999997</v>
      </c>
      <c r="H58">
        <v>6544.2922589999998</v>
      </c>
      <c r="I58">
        <v>2404.3431580000001</v>
      </c>
      <c r="J58">
        <v>635.74997919999998</v>
      </c>
      <c r="K58">
        <v>1090.8188749999999</v>
      </c>
      <c r="L58">
        <v>5</v>
      </c>
      <c r="M58">
        <v>0.245399114</v>
      </c>
      <c r="O58">
        <v>45</v>
      </c>
      <c r="P58">
        <v>6.7599779999999998E-3</v>
      </c>
      <c r="Q58">
        <v>0.6</v>
      </c>
      <c r="R58">
        <v>0.13300332100000001</v>
      </c>
      <c r="S58" t="s">
        <v>19</v>
      </c>
    </row>
    <row r="59" spans="1:19" x14ac:dyDescent="0.35">
      <c r="A59">
        <v>1</v>
      </c>
      <c r="B59">
        <v>100</v>
      </c>
      <c r="C59">
        <v>500</v>
      </c>
      <c r="D59">
        <v>2</v>
      </c>
      <c r="E59">
        <v>21255.013790000001</v>
      </c>
      <c r="F59">
        <v>4986.5700630000001</v>
      </c>
      <c r="G59">
        <v>5907.0995169999997</v>
      </c>
      <c r="H59">
        <v>5991.5331980000001</v>
      </c>
      <c r="I59">
        <v>2547.050549</v>
      </c>
      <c r="J59">
        <v>635.74997919999998</v>
      </c>
      <c r="K59">
        <v>1187.0104779999999</v>
      </c>
      <c r="L59">
        <v>6</v>
      </c>
      <c r="M59">
        <v>0.22467165</v>
      </c>
      <c r="O59">
        <v>59</v>
      </c>
      <c r="P59">
        <v>7.6099380000000001E-3</v>
      </c>
      <c r="Q59">
        <v>0.6</v>
      </c>
      <c r="R59">
        <v>0.13300332100000001</v>
      </c>
      <c r="S59" t="s">
        <v>19</v>
      </c>
    </row>
    <row r="60" spans="1:19" x14ac:dyDescent="0.35">
      <c r="A60">
        <v>1</v>
      </c>
      <c r="B60">
        <v>100</v>
      </c>
      <c r="C60">
        <v>500</v>
      </c>
      <c r="D60">
        <v>1</v>
      </c>
      <c r="E60">
        <v>23872.91647</v>
      </c>
      <c r="F60">
        <v>5676.5974450000003</v>
      </c>
      <c r="G60">
        <v>7217.5409289999998</v>
      </c>
      <c r="H60">
        <v>7271.5948250000001</v>
      </c>
      <c r="I60">
        <v>2117.1800440000002</v>
      </c>
      <c r="J60">
        <v>635.74997919999998</v>
      </c>
      <c r="K60">
        <v>954.25325180000004</v>
      </c>
      <c r="L60">
        <v>4</v>
      </c>
      <c r="M60">
        <v>0.27267164399999999</v>
      </c>
      <c r="O60">
        <v>300</v>
      </c>
      <c r="P60">
        <v>1.5480633000000001E-2</v>
      </c>
      <c r="Q60">
        <v>0.4</v>
      </c>
      <c r="R60">
        <v>0.299257471</v>
      </c>
      <c r="S60" t="s">
        <v>19</v>
      </c>
    </row>
    <row r="61" spans="1:19" x14ac:dyDescent="0.35">
      <c r="A61">
        <v>1</v>
      </c>
      <c r="B61">
        <v>100</v>
      </c>
      <c r="C61">
        <v>500</v>
      </c>
      <c r="D61">
        <v>2</v>
      </c>
      <c r="E61">
        <v>23693.968499999999</v>
      </c>
      <c r="F61">
        <v>6594.4529480000001</v>
      </c>
      <c r="G61">
        <v>6488.2727949999999</v>
      </c>
      <c r="H61">
        <v>6554.9825639999999</v>
      </c>
      <c r="I61">
        <v>2332.3802030000002</v>
      </c>
      <c r="J61">
        <v>635.74997919999998</v>
      </c>
      <c r="K61">
        <v>1088.1300100000001</v>
      </c>
      <c r="L61">
        <v>5</v>
      </c>
      <c r="M61">
        <v>0.245799981</v>
      </c>
      <c r="O61">
        <v>300</v>
      </c>
      <c r="P61">
        <v>1.4798548999999999E-2</v>
      </c>
      <c r="Q61">
        <v>0.4</v>
      </c>
      <c r="R61">
        <v>0.299257471</v>
      </c>
      <c r="S61" t="s">
        <v>19</v>
      </c>
    </row>
    <row r="62" spans="1:19" x14ac:dyDescent="0.35">
      <c r="A62">
        <v>1</v>
      </c>
      <c r="B62">
        <v>100</v>
      </c>
      <c r="C62">
        <v>1000</v>
      </c>
      <c r="D62">
        <v>1</v>
      </c>
      <c r="E62">
        <v>23178.30962</v>
      </c>
      <c r="F62">
        <v>5008.3024349999996</v>
      </c>
      <c r="G62">
        <v>7205.1526560000002</v>
      </c>
      <c r="H62">
        <v>7268.9068079999997</v>
      </c>
      <c r="I62">
        <v>2108.8974629999998</v>
      </c>
      <c r="J62">
        <v>635.74997919999998</v>
      </c>
      <c r="K62">
        <v>951.30027659999996</v>
      </c>
      <c r="L62">
        <v>4</v>
      </c>
      <c r="M62">
        <v>0.27257084799999998</v>
      </c>
      <c r="O62">
        <v>54</v>
      </c>
      <c r="P62">
        <v>5.8881050000000002E-3</v>
      </c>
      <c r="Q62">
        <v>0.8</v>
      </c>
      <c r="R62">
        <v>8.2372326999999995E-2</v>
      </c>
      <c r="S62" t="s">
        <v>19</v>
      </c>
    </row>
    <row r="63" spans="1:19" x14ac:dyDescent="0.35">
      <c r="A63">
        <v>1</v>
      </c>
      <c r="B63">
        <v>100</v>
      </c>
      <c r="C63">
        <v>1000</v>
      </c>
      <c r="D63">
        <v>2</v>
      </c>
      <c r="E63">
        <v>23159.45073</v>
      </c>
      <c r="F63">
        <v>4986.2333829999998</v>
      </c>
      <c r="G63">
        <v>7245.8924980000002</v>
      </c>
      <c r="H63">
        <v>7298.3566989999999</v>
      </c>
      <c r="I63">
        <v>2041.7326800000001</v>
      </c>
      <c r="J63">
        <v>635.74997919999998</v>
      </c>
      <c r="K63">
        <v>951.48548970000002</v>
      </c>
      <c r="L63">
        <v>4</v>
      </c>
      <c r="M63">
        <v>0.27367516600000003</v>
      </c>
      <c r="O63">
        <v>78</v>
      </c>
      <c r="P63">
        <v>9.6988639999999997E-3</v>
      </c>
      <c r="Q63">
        <v>0.8</v>
      </c>
      <c r="R63">
        <v>8.2372326999999995E-2</v>
      </c>
      <c r="S63" t="s">
        <v>19</v>
      </c>
    </row>
    <row r="64" spans="1:19" x14ac:dyDescent="0.35">
      <c r="A64">
        <v>1</v>
      </c>
      <c r="B64">
        <v>100</v>
      </c>
      <c r="C64">
        <v>1000</v>
      </c>
      <c r="D64">
        <v>1</v>
      </c>
      <c r="E64">
        <v>24862.713479999999</v>
      </c>
      <c r="F64">
        <v>6692.0189220000002</v>
      </c>
      <c r="G64">
        <v>7203.6682709999995</v>
      </c>
      <c r="H64">
        <v>7267.422423</v>
      </c>
      <c r="I64">
        <v>2113.5641609999998</v>
      </c>
      <c r="J64">
        <v>635.74997919999998</v>
      </c>
      <c r="K64">
        <v>950.28972510000006</v>
      </c>
      <c r="L64">
        <v>4</v>
      </c>
      <c r="M64">
        <v>0.27251518699999999</v>
      </c>
      <c r="O64">
        <v>119</v>
      </c>
      <c r="P64">
        <v>5.1676700000000001E-3</v>
      </c>
      <c r="Q64">
        <v>0.6</v>
      </c>
      <c r="R64">
        <v>0.21965953799999999</v>
      </c>
      <c r="S64" t="s">
        <v>19</v>
      </c>
    </row>
    <row r="65" spans="1:19" x14ac:dyDescent="0.35">
      <c r="A65">
        <v>1</v>
      </c>
      <c r="B65">
        <v>100</v>
      </c>
      <c r="C65">
        <v>1000</v>
      </c>
      <c r="D65">
        <v>2</v>
      </c>
      <c r="E65">
        <v>24720.75489</v>
      </c>
      <c r="F65">
        <v>5255.6993339999999</v>
      </c>
      <c r="G65">
        <v>8113.0763100000004</v>
      </c>
      <c r="H65">
        <v>8148.9615830000002</v>
      </c>
      <c r="I65">
        <v>1748.5095260000001</v>
      </c>
      <c r="J65">
        <v>635.74997919999998</v>
      </c>
      <c r="K65">
        <v>818.75815309999996</v>
      </c>
      <c r="L65">
        <v>3</v>
      </c>
      <c r="M65">
        <v>0.30557130900000001</v>
      </c>
      <c r="O65">
        <v>301</v>
      </c>
      <c r="P65">
        <v>2.7160208000000002E-2</v>
      </c>
      <c r="Q65">
        <v>0.6</v>
      </c>
      <c r="R65">
        <v>0.21965953799999999</v>
      </c>
      <c r="S65" t="s">
        <v>19</v>
      </c>
    </row>
    <row r="66" spans="1:19" x14ac:dyDescent="0.35">
      <c r="A66">
        <v>1</v>
      </c>
      <c r="B66">
        <v>100</v>
      </c>
      <c r="C66">
        <v>1000</v>
      </c>
      <c r="D66">
        <v>1</v>
      </c>
      <c r="E66">
        <v>27797.8688</v>
      </c>
      <c r="F66">
        <v>8155.7140230000005</v>
      </c>
      <c r="G66">
        <v>8174.4413169999998</v>
      </c>
      <c r="H66">
        <v>8224.0316019999991</v>
      </c>
      <c r="I66">
        <v>1802.9176620000001</v>
      </c>
      <c r="J66">
        <v>635.74997919999998</v>
      </c>
      <c r="K66">
        <v>805.01422119999995</v>
      </c>
      <c r="L66">
        <v>3</v>
      </c>
      <c r="M66">
        <v>0.30838629899999997</v>
      </c>
      <c r="O66">
        <v>300</v>
      </c>
      <c r="P66">
        <v>1.5471695000000001E-2</v>
      </c>
      <c r="Q66">
        <v>0.4</v>
      </c>
      <c r="R66">
        <v>0.49423396200000003</v>
      </c>
      <c r="S66" t="s">
        <v>19</v>
      </c>
    </row>
    <row r="67" spans="1:19" x14ac:dyDescent="0.35">
      <c r="A67">
        <v>1</v>
      </c>
      <c r="B67">
        <v>100</v>
      </c>
      <c r="C67">
        <v>1000</v>
      </c>
      <c r="D67">
        <v>2</v>
      </c>
      <c r="E67">
        <v>27449.797500000001</v>
      </c>
      <c r="F67">
        <v>6167.3867790000004</v>
      </c>
      <c r="G67">
        <v>9256.7365009999994</v>
      </c>
      <c r="H67">
        <v>9281.9212009999992</v>
      </c>
      <c r="I67">
        <v>1438.6610109999999</v>
      </c>
      <c r="J67">
        <v>635.74997919999998</v>
      </c>
      <c r="K67">
        <v>669.34203190000005</v>
      </c>
      <c r="L67">
        <v>2</v>
      </c>
      <c r="M67">
        <v>0.34805524399999999</v>
      </c>
      <c r="O67">
        <v>300</v>
      </c>
      <c r="P67">
        <v>3.2335603999999997E-2</v>
      </c>
      <c r="Q67">
        <v>0.4</v>
      </c>
      <c r="R67">
        <v>0.49423396200000003</v>
      </c>
      <c r="S67" t="s">
        <v>19</v>
      </c>
    </row>
    <row r="68" spans="1:19" x14ac:dyDescent="0.35">
      <c r="A68">
        <v>1</v>
      </c>
      <c r="B68">
        <v>100</v>
      </c>
      <c r="C68">
        <v>2000</v>
      </c>
      <c r="D68">
        <v>1</v>
      </c>
      <c r="E68">
        <v>26479.390050000002</v>
      </c>
      <c r="F68">
        <v>5006.8433690000002</v>
      </c>
      <c r="G68">
        <v>9305.3848230000003</v>
      </c>
      <c r="H68">
        <v>9334.2077640000007</v>
      </c>
      <c r="I68">
        <v>1511.750524</v>
      </c>
      <c r="J68">
        <v>635.74997919999998</v>
      </c>
      <c r="K68">
        <v>685.45358999999996</v>
      </c>
      <c r="L68">
        <v>2</v>
      </c>
      <c r="M68">
        <v>0.35001589599999999</v>
      </c>
      <c r="O68">
        <v>48</v>
      </c>
      <c r="P68">
        <v>9.2917599999999996E-3</v>
      </c>
      <c r="Q68">
        <v>0.8</v>
      </c>
      <c r="R68">
        <v>0.11455960799999999</v>
      </c>
      <c r="S68" t="s">
        <v>19</v>
      </c>
    </row>
    <row r="69" spans="1:19" x14ac:dyDescent="0.35">
      <c r="A69">
        <v>1</v>
      </c>
      <c r="B69">
        <v>100</v>
      </c>
      <c r="C69">
        <v>2000</v>
      </c>
      <c r="D69">
        <v>2</v>
      </c>
      <c r="E69">
        <v>26095.830809999999</v>
      </c>
      <c r="F69">
        <v>4988.616336</v>
      </c>
      <c r="G69">
        <v>9141.5991770000001</v>
      </c>
      <c r="H69">
        <v>9172.4375120000004</v>
      </c>
      <c r="I69">
        <v>1471.9891419999999</v>
      </c>
      <c r="J69">
        <v>635.74997919999998</v>
      </c>
      <c r="K69">
        <v>685.43866179999998</v>
      </c>
      <c r="L69">
        <v>2</v>
      </c>
      <c r="M69">
        <v>0.34394980400000003</v>
      </c>
      <c r="O69">
        <v>94</v>
      </c>
      <c r="P69">
        <v>6.838032E-3</v>
      </c>
      <c r="Q69">
        <v>0.8</v>
      </c>
      <c r="R69">
        <v>0.11455960799999999</v>
      </c>
      <c r="S69" t="s">
        <v>19</v>
      </c>
    </row>
    <row r="70" spans="1:19" x14ac:dyDescent="0.35">
      <c r="A70">
        <v>1</v>
      </c>
      <c r="B70">
        <v>100</v>
      </c>
      <c r="C70">
        <v>2000</v>
      </c>
      <c r="D70">
        <v>1</v>
      </c>
      <c r="E70">
        <v>28157.427749999999</v>
      </c>
      <c r="F70">
        <v>6684.896632</v>
      </c>
      <c r="G70">
        <v>9305.3848230000003</v>
      </c>
      <c r="H70">
        <v>9334.2077640000007</v>
      </c>
      <c r="I70">
        <v>1511.7474749999999</v>
      </c>
      <c r="J70">
        <v>635.74997919999998</v>
      </c>
      <c r="K70">
        <v>685.44107410000004</v>
      </c>
      <c r="L70">
        <v>2</v>
      </c>
      <c r="M70">
        <v>0.35001589599999999</v>
      </c>
      <c r="O70">
        <v>239</v>
      </c>
      <c r="P70">
        <v>8.9101570000000001E-3</v>
      </c>
      <c r="Q70">
        <v>0.6</v>
      </c>
      <c r="R70">
        <v>0.305492288</v>
      </c>
      <c r="S70" t="s">
        <v>19</v>
      </c>
    </row>
    <row r="71" spans="1:19" x14ac:dyDescent="0.35">
      <c r="A71">
        <v>1</v>
      </c>
      <c r="B71">
        <v>100</v>
      </c>
      <c r="C71">
        <v>2000</v>
      </c>
      <c r="D71">
        <v>2</v>
      </c>
      <c r="E71">
        <v>27813.11118</v>
      </c>
      <c r="F71">
        <v>6636.3183909999998</v>
      </c>
      <c r="G71">
        <v>9181.3852439999991</v>
      </c>
      <c r="H71">
        <v>9202.2230789999994</v>
      </c>
      <c r="I71">
        <v>1471.9900520000001</v>
      </c>
      <c r="J71">
        <v>635.74997919999998</v>
      </c>
      <c r="K71">
        <v>685.44443230000002</v>
      </c>
      <c r="L71">
        <v>2</v>
      </c>
      <c r="M71">
        <v>0.34506670900000003</v>
      </c>
      <c r="O71">
        <v>180</v>
      </c>
      <c r="P71">
        <v>9.0622830000000008E-3</v>
      </c>
      <c r="Q71">
        <v>0.6</v>
      </c>
      <c r="R71">
        <v>0.305492288</v>
      </c>
      <c r="S71" t="s">
        <v>19</v>
      </c>
    </row>
    <row r="72" spans="1:19" x14ac:dyDescent="0.35">
      <c r="A72">
        <v>1</v>
      </c>
      <c r="B72">
        <v>100</v>
      </c>
      <c r="C72">
        <v>2000</v>
      </c>
      <c r="D72">
        <v>1</v>
      </c>
      <c r="E72">
        <v>30905.144929999999</v>
      </c>
      <c r="F72">
        <v>6317.6828990000004</v>
      </c>
      <c r="G72">
        <v>11182.10888</v>
      </c>
      <c r="H72">
        <v>11199.211509999999</v>
      </c>
      <c r="I72">
        <v>1078.482741</v>
      </c>
      <c r="J72">
        <v>635.74997919999998</v>
      </c>
      <c r="K72">
        <v>491.90892689999998</v>
      </c>
      <c r="L72">
        <v>1</v>
      </c>
      <c r="M72">
        <v>0.41995016099999999</v>
      </c>
      <c r="O72">
        <v>219</v>
      </c>
      <c r="P72">
        <v>9.3680129999999997E-3</v>
      </c>
      <c r="Q72">
        <v>0.4</v>
      </c>
      <c r="R72">
        <v>0.68735764899999996</v>
      </c>
      <c r="S72" t="s">
        <v>19</v>
      </c>
    </row>
    <row r="73" spans="1:19" x14ac:dyDescent="0.35">
      <c r="A73">
        <v>1</v>
      </c>
      <c r="B73">
        <v>100</v>
      </c>
      <c r="C73">
        <v>2000</v>
      </c>
      <c r="D73">
        <v>2</v>
      </c>
      <c r="E73">
        <v>30406.840090000002</v>
      </c>
      <c r="F73">
        <v>6246.2376919999997</v>
      </c>
      <c r="G73">
        <v>10984.74588</v>
      </c>
      <c r="H73">
        <v>10995.70033</v>
      </c>
      <c r="I73">
        <v>1052.4971230000001</v>
      </c>
      <c r="J73">
        <v>635.74997919999998</v>
      </c>
      <c r="K73">
        <v>491.9090885</v>
      </c>
      <c r="L73">
        <v>1</v>
      </c>
      <c r="M73">
        <v>0.41231886000000001</v>
      </c>
      <c r="O73">
        <v>16</v>
      </c>
      <c r="P73">
        <v>5.5755689999999998E-3</v>
      </c>
      <c r="Q73">
        <v>0.4</v>
      </c>
      <c r="R73">
        <v>0.68735764899999996</v>
      </c>
      <c r="S73" t="s">
        <v>19</v>
      </c>
    </row>
    <row r="74" spans="1:19" x14ac:dyDescent="0.35">
      <c r="A74">
        <v>2</v>
      </c>
      <c r="B74">
        <v>10</v>
      </c>
      <c r="C74">
        <v>500</v>
      </c>
      <c r="D74">
        <v>1</v>
      </c>
      <c r="E74">
        <v>19933.392469999999</v>
      </c>
      <c r="F74">
        <v>4423.4572449999996</v>
      </c>
      <c r="G74">
        <v>6384.64725</v>
      </c>
      <c r="H74">
        <v>4946.1954889999997</v>
      </c>
      <c r="I74">
        <v>2748.8414469999998</v>
      </c>
      <c r="J74">
        <v>465.72808320000001</v>
      </c>
      <c r="K74">
        <v>964.52295170000002</v>
      </c>
      <c r="L74">
        <v>7</v>
      </c>
      <c r="M74">
        <v>0.72809276700000003</v>
      </c>
      <c r="O74">
        <v>21</v>
      </c>
      <c r="P74">
        <v>3.9360330000000002E-3</v>
      </c>
      <c r="Q74">
        <v>0.8</v>
      </c>
      <c r="R74">
        <v>6.2171196999999997E-2</v>
      </c>
      <c r="S74" t="s">
        <v>19</v>
      </c>
    </row>
    <row r="75" spans="1:19" x14ac:dyDescent="0.35">
      <c r="A75">
        <v>2</v>
      </c>
      <c r="B75">
        <v>10</v>
      </c>
      <c r="C75">
        <v>500</v>
      </c>
      <c r="D75">
        <v>2</v>
      </c>
      <c r="E75">
        <v>19331.455910000001</v>
      </c>
      <c r="F75">
        <v>3829.70532</v>
      </c>
      <c r="G75">
        <v>6525.01307</v>
      </c>
      <c r="H75">
        <v>5174.636023</v>
      </c>
      <c r="I75">
        <v>2455.263089</v>
      </c>
      <c r="J75">
        <v>465.72808320000001</v>
      </c>
      <c r="K75">
        <v>881.11032169999999</v>
      </c>
      <c r="L75">
        <v>6</v>
      </c>
      <c r="M75">
        <v>0.76171980399999994</v>
      </c>
      <c r="O75">
        <v>25</v>
      </c>
      <c r="P75">
        <v>5.7352369999999998E-3</v>
      </c>
      <c r="Q75">
        <v>0.8</v>
      </c>
      <c r="R75">
        <v>6.2171196999999997E-2</v>
      </c>
      <c r="S75" t="s">
        <v>19</v>
      </c>
    </row>
    <row r="76" spans="1:19" x14ac:dyDescent="0.35">
      <c r="A76">
        <v>2</v>
      </c>
      <c r="B76">
        <v>10</v>
      </c>
      <c r="C76">
        <v>500</v>
      </c>
      <c r="D76">
        <v>1</v>
      </c>
      <c r="E76">
        <v>21479.368480000001</v>
      </c>
      <c r="F76">
        <v>5964.7696569999998</v>
      </c>
      <c r="G76">
        <v>6385.3075019999997</v>
      </c>
      <c r="H76">
        <v>4946.8557410000003</v>
      </c>
      <c r="I76">
        <v>2751.0267170000002</v>
      </c>
      <c r="J76">
        <v>465.72808320000001</v>
      </c>
      <c r="K76">
        <v>965.68077430000005</v>
      </c>
      <c r="L76">
        <v>7</v>
      </c>
      <c r="M76">
        <v>0.72818995799999997</v>
      </c>
      <c r="O76">
        <v>240</v>
      </c>
      <c r="P76">
        <v>9.4444669999999998E-3</v>
      </c>
      <c r="Q76">
        <v>0.6</v>
      </c>
      <c r="R76">
        <v>0.16578986000000001</v>
      </c>
      <c r="S76" t="s">
        <v>19</v>
      </c>
    </row>
    <row r="77" spans="1:19" x14ac:dyDescent="0.35">
      <c r="A77">
        <v>2</v>
      </c>
      <c r="B77">
        <v>10</v>
      </c>
      <c r="C77">
        <v>500</v>
      </c>
      <c r="D77">
        <v>2</v>
      </c>
      <c r="E77">
        <v>20748.509679999999</v>
      </c>
      <c r="F77">
        <v>5212.6739710000002</v>
      </c>
      <c r="G77">
        <v>6581.1429099999996</v>
      </c>
      <c r="H77">
        <v>5152.4006259999996</v>
      </c>
      <c r="I77">
        <v>2454.132165</v>
      </c>
      <c r="J77">
        <v>465.72808320000001</v>
      </c>
      <c r="K77">
        <v>882.43192409999995</v>
      </c>
      <c r="L77">
        <v>6</v>
      </c>
      <c r="M77">
        <v>0.75844669600000003</v>
      </c>
      <c r="O77">
        <v>49</v>
      </c>
      <c r="P77">
        <v>8.8497630000000001E-3</v>
      </c>
      <c r="Q77">
        <v>0.6</v>
      </c>
      <c r="R77">
        <v>0.16578986000000001</v>
      </c>
      <c r="S77" t="s">
        <v>19</v>
      </c>
    </row>
    <row r="78" spans="1:19" x14ac:dyDescent="0.35">
      <c r="A78">
        <v>2</v>
      </c>
      <c r="B78">
        <v>10</v>
      </c>
      <c r="C78">
        <v>500</v>
      </c>
      <c r="D78">
        <v>1</v>
      </c>
      <c r="E78">
        <v>24137.729449999999</v>
      </c>
      <c r="F78">
        <v>7161.7949699999999</v>
      </c>
      <c r="G78">
        <v>7912.4434209999999</v>
      </c>
      <c r="H78">
        <v>5473.4632160000001</v>
      </c>
      <c r="I78">
        <v>2312.2406580000002</v>
      </c>
      <c r="J78">
        <v>465.72808320000001</v>
      </c>
      <c r="K78">
        <v>812.05909889999998</v>
      </c>
      <c r="L78">
        <v>5</v>
      </c>
      <c r="M78">
        <v>0.80570794000000001</v>
      </c>
      <c r="O78">
        <v>127</v>
      </c>
      <c r="P78">
        <v>8.5283419999999995E-3</v>
      </c>
      <c r="Q78">
        <v>0.4</v>
      </c>
      <c r="R78">
        <v>0.37302718499999998</v>
      </c>
      <c r="S78" t="s">
        <v>19</v>
      </c>
    </row>
    <row r="79" spans="1:19" x14ac:dyDescent="0.35">
      <c r="A79">
        <v>2</v>
      </c>
      <c r="B79">
        <v>10</v>
      </c>
      <c r="C79">
        <v>500</v>
      </c>
      <c r="D79">
        <v>2</v>
      </c>
      <c r="E79">
        <v>23456.202420000001</v>
      </c>
      <c r="F79">
        <v>7963.6277980000004</v>
      </c>
      <c r="G79">
        <v>6547.3185560000002</v>
      </c>
      <c r="H79">
        <v>5152.942145</v>
      </c>
      <c r="I79">
        <v>2448.5762810000001</v>
      </c>
      <c r="J79">
        <v>465.72808320000001</v>
      </c>
      <c r="K79">
        <v>878.00955599999998</v>
      </c>
      <c r="L79">
        <v>6</v>
      </c>
      <c r="M79">
        <v>0.75852640900000001</v>
      </c>
      <c r="O79">
        <v>300</v>
      </c>
      <c r="P79">
        <v>1.7474329E-2</v>
      </c>
      <c r="Q79">
        <v>0.4</v>
      </c>
      <c r="R79">
        <v>0.37302718499999998</v>
      </c>
      <c r="S79" t="s">
        <v>19</v>
      </c>
    </row>
    <row r="80" spans="1:19" x14ac:dyDescent="0.35">
      <c r="A80">
        <v>2</v>
      </c>
      <c r="B80">
        <v>10</v>
      </c>
      <c r="C80">
        <v>1000</v>
      </c>
      <c r="D80">
        <v>1</v>
      </c>
      <c r="E80">
        <v>23397.39026</v>
      </c>
      <c r="F80">
        <v>6339.3714920000002</v>
      </c>
      <c r="G80">
        <v>7984.2836360000001</v>
      </c>
      <c r="H80">
        <v>5473.4632160000001</v>
      </c>
      <c r="I80">
        <v>2319.5686019999998</v>
      </c>
      <c r="J80">
        <v>465.72808320000001</v>
      </c>
      <c r="K80">
        <v>814.97523190000004</v>
      </c>
      <c r="L80">
        <v>5</v>
      </c>
      <c r="M80">
        <v>0.80570794000000001</v>
      </c>
      <c r="O80">
        <v>40</v>
      </c>
      <c r="P80">
        <v>5.0106309999999998E-3</v>
      </c>
      <c r="Q80">
        <v>0.8</v>
      </c>
      <c r="R80">
        <v>0.106823478</v>
      </c>
      <c r="S80" t="s">
        <v>19</v>
      </c>
    </row>
    <row r="81" spans="1:19" x14ac:dyDescent="0.35">
      <c r="A81">
        <v>2</v>
      </c>
      <c r="B81">
        <v>10</v>
      </c>
      <c r="C81">
        <v>1000</v>
      </c>
      <c r="D81">
        <v>2</v>
      </c>
      <c r="E81">
        <v>22942.065579999999</v>
      </c>
      <c r="F81">
        <v>6279.9739749999999</v>
      </c>
      <c r="G81">
        <v>7646.0089340000004</v>
      </c>
      <c r="H81">
        <v>5554.8193279999996</v>
      </c>
      <c r="I81">
        <v>2221.4466050000001</v>
      </c>
      <c r="J81">
        <v>465.72808320000001</v>
      </c>
      <c r="K81">
        <v>774.08865409999999</v>
      </c>
      <c r="L81">
        <v>5</v>
      </c>
      <c r="M81">
        <v>0.81768377000000003</v>
      </c>
      <c r="O81">
        <v>27</v>
      </c>
      <c r="P81">
        <v>8.7297309999999993E-3</v>
      </c>
      <c r="Q81">
        <v>0.8</v>
      </c>
      <c r="R81">
        <v>0.106823478</v>
      </c>
      <c r="S81" t="s">
        <v>19</v>
      </c>
    </row>
    <row r="82" spans="1:19" x14ac:dyDescent="0.35">
      <c r="A82">
        <v>2</v>
      </c>
      <c r="B82">
        <v>10</v>
      </c>
      <c r="C82">
        <v>1000</v>
      </c>
      <c r="D82">
        <v>1</v>
      </c>
      <c r="E82">
        <v>25333.529729999998</v>
      </c>
      <c r="F82">
        <v>7138.7638040000002</v>
      </c>
      <c r="G82">
        <v>9207.2787669999998</v>
      </c>
      <c r="H82">
        <v>5767.1295360000004</v>
      </c>
      <c r="I82">
        <v>2040.4525980000001</v>
      </c>
      <c r="J82">
        <v>465.72808320000001</v>
      </c>
      <c r="K82">
        <v>714.17693789999998</v>
      </c>
      <c r="L82">
        <v>4</v>
      </c>
      <c r="M82">
        <v>0.84893638100000002</v>
      </c>
      <c r="O82">
        <v>45</v>
      </c>
      <c r="P82">
        <v>6.7094249999999998E-3</v>
      </c>
      <c r="Q82">
        <v>0.6</v>
      </c>
      <c r="R82">
        <v>0.28486260699999999</v>
      </c>
      <c r="S82" t="s">
        <v>19</v>
      </c>
    </row>
    <row r="83" spans="1:19" x14ac:dyDescent="0.35">
      <c r="A83">
        <v>2</v>
      </c>
      <c r="B83">
        <v>10</v>
      </c>
      <c r="C83">
        <v>1000</v>
      </c>
      <c r="D83">
        <v>2</v>
      </c>
      <c r="E83">
        <v>24952.221150000001</v>
      </c>
      <c r="F83">
        <v>8409.6167289999994</v>
      </c>
      <c r="G83">
        <v>7529.7225920000001</v>
      </c>
      <c r="H83">
        <v>5554.8193279999996</v>
      </c>
      <c r="I83">
        <v>2215.0217469999998</v>
      </c>
      <c r="J83">
        <v>465.72808320000001</v>
      </c>
      <c r="K83">
        <v>777.31266770000002</v>
      </c>
      <c r="L83">
        <v>5</v>
      </c>
      <c r="M83">
        <v>0.81768377000000003</v>
      </c>
      <c r="O83">
        <v>136</v>
      </c>
      <c r="P83">
        <v>7.7842550000000003E-3</v>
      </c>
      <c r="Q83">
        <v>0.6</v>
      </c>
      <c r="R83">
        <v>0.28486260699999999</v>
      </c>
      <c r="S83" t="s">
        <v>19</v>
      </c>
    </row>
    <row r="84" spans="1:19" x14ac:dyDescent="0.35">
      <c r="A84">
        <v>2</v>
      </c>
      <c r="B84">
        <v>10</v>
      </c>
      <c r="C84">
        <v>1000</v>
      </c>
      <c r="D84">
        <v>1</v>
      </c>
      <c r="E84">
        <v>28943.468990000001</v>
      </c>
      <c r="F84">
        <v>9192.4623520000005</v>
      </c>
      <c r="G84">
        <v>10849.664500000001</v>
      </c>
      <c r="H84">
        <v>6020.2343039999996</v>
      </c>
      <c r="I84">
        <v>1785.5283039999999</v>
      </c>
      <c r="J84">
        <v>465.72808320000001</v>
      </c>
      <c r="K84">
        <v>629.85144590000004</v>
      </c>
      <c r="L84">
        <v>3</v>
      </c>
      <c r="M84">
        <v>0.88619405799999995</v>
      </c>
      <c r="O84">
        <v>144</v>
      </c>
      <c r="P84">
        <v>9.8209109999999999E-3</v>
      </c>
      <c r="Q84">
        <v>0.4</v>
      </c>
      <c r="R84">
        <v>0.640940866</v>
      </c>
      <c r="S84" t="s">
        <v>19</v>
      </c>
    </row>
    <row r="85" spans="1:19" x14ac:dyDescent="0.35">
      <c r="A85">
        <v>2</v>
      </c>
      <c r="B85">
        <v>10</v>
      </c>
      <c r="C85">
        <v>1000</v>
      </c>
      <c r="D85">
        <v>2</v>
      </c>
      <c r="E85">
        <v>28491.77349</v>
      </c>
      <c r="F85">
        <v>8803.2818960000004</v>
      </c>
      <c r="G85">
        <v>10840.58952</v>
      </c>
      <c r="H85">
        <v>6118.5946979999999</v>
      </c>
      <c r="I85">
        <v>1676.0039630000001</v>
      </c>
      <c r="J85">
        <v>465.72808320000001</v>
      </c>
      <c r="K85">
        <v>587.57533339999998</v>
      </c>
      <c r="L85">
        <v>3</v>
      </c>
      <c r="M85">
        <v>0.90067296200000002</v>
      </c>
      <c r="O85">
        <v>300</v>
      </c>
      <c r="P85">
        <v>1.0252173999999999E-2</v>
      </c>
      <c r="Q85">
        <v>0.4</v>
      </c>
      <c r="R85">
        <v>0.640940866</v>
      </c>
      <c r="S85" t="s">
        <v>19</v>
      </c>
    </row>
    <row r="86" spans="1:19" x14ac:dyDescent="0.35">
      <c r="A86">
        <v>2</v>
      </c>
      <c r="B86">
        <v>10</v>
      </c>
      <c r="C86">
        <v>2000</v>
      </c>
      <c r="D86">
        <v>1</v>
      </c>
      <c r="E86">
        <v>27260.01352</v>
      </c>
      <c r="F86">
        <v>5249.7962470000002</v>
      </c>
      <c r="G86">
        <v>13255.384480000001</v>
      </c>
      <c r="H86">
        <v>6291.5923849999999</v>
      </c>
      <c r="I86">
        <v>1477.513753</v>
      </c>
      <c r="J86">
        <v>465.72808320000001</v>
      </c>
      <c r="K86">
        <v>519.99857480000003</v>
      </c>
      <c r="L86">
        <v>2</v>
      </c>
      <c r="M86">
        <v>0.92613866899999997</v>
      </c>
      <c r="O86">
        <v>25</v>
      </c>
      <c r="P86">
        <v>8.7039500000000002E-3</v>
      </c>
      <c r="Q86">
        <v>0.8</v>
      </c>
      <c r="R86">
        <v>0.15641909100000001</v>
      </c>
      <c r="S86" t="s">
        <v>19</v>
      </c>
    </row>
    <row r="87" spans="1:19" x14ac:dyDescent="0.35">
      <c r="A87">
        <v>2</v>
      </c>
      <c r="B87">
        <v>10</v>
      </c>
      <c r="C87">
        <v>2000</v>
      </c>
      <c r="D87">
        <v>2</v>
      </c>
      <c r="E87">
        <v>26765.17611</v>
      </c>
      <c r="F87">
        <v>5217.4303460000001</v>
      </c>
      <c r="G87">
        <v>12871.995140000001</v>
      </c>
      <c r="H87">
        <v>6264.2396790000003</v>
      </c>
      <c r="I87">
        <v>1428.8871630000001</v>
      </c>
      <c r="J87">
        <v>465.72808320000001</v>
      </c>
      <c r="K87">
        <v>516.89570249999997</v>
      </c>
      <c r="L87">
        <v>2</v>
      </c>
      <c r="M87">
        <v>0.92211228000000001</v>
      </c>
      <c r="O87">
        <v>30</v>
      </c>
      <c r="P87">
        <v>9.9021839999999996E-3</v>
      </c>
      <c r="Q87">
        <v>0.8</v>
      </c>
      <c r="R87">
        <v>0.15641909100000001</v>
      </c>
      <c r="S87" t="s">
        <v>19</v>
      </c>
    </row>
    <row r="88" spans="1:19" x14ac:dyDescent="0.35">
      <c r="A88">
        <v>2</v>
      </c>
      <c r="B88">
        <v>10</v>
      </c>
      <c r="C88">
        <v>2000</v>
      </c>
      <c r="D88">
        <v>1</v>
      </c>
      <c r="E88">
        <v>29311.872220000001</v>
      </c>
      <c r="F88">
        <v>7337.6967279999999</v>
      </c>
      <c r="G88">
        <v>13208.640439999999</v>
      </c>
      <c r="H88">
        <v>6299.3537880000003</v>
      </c>
      <c r="I88">
        <v>1478.2173780000001</v>
      </c>
      <c r="J88">
        <v>465.72808320000001</v>
      </c>
      <c r="K88">
        <v>522.23580770000001</v>
      </c>
      <c r="L88">
        <v>2</v>
      </c>
      <c r="M88">
        <v>0.92728116800000004</v>
      </c>
      <c r="O88">
        <v>75</v>
      </c>
      <c r="P88">
        <v>6.4316410000000001E-3</v>
      </c>
      <c r="Q88">
        <v>0.6</v>
      </c>
      <c r="R88">
        <v>0.41711757500000002</v>
      </c>
      <c r="S88" t="s">
        <v>19</v>
      </c>
    </row>
    <row r="89" spans="1:19" x14ac:dyDescent="0.35">
      <c r="A89">
        <v>2</v>
      </c>
      <c r="B89">
        <v>10</v>
      </c>
      <c r="C89">
        <v>2000</v>
      </c>
      <c r="D89">
        <v>2</v>
      </c>
      <c r="E89">
        <v>28711.378769999999</v>
      </c>
      <c r="F89">
        <v>7255.1686120000004</v>
      </c>
      <c r="G89">
        <v>12722.188679999999</v>
      </c>
      <c r="H89">
        <v>6317.303559</v>
      </c>
      <c r="I89">
        <v>1430.99128</v>
      </c>
      <c r="J89">
        <v>465.72808320000001</v>
      </c>
      <c r="K89">
        <v>519.99856439999996</v>
      </c>
      <c r="L89">
        <v>2</v>
      </c>
      <c r="M89">
        <v>0.92992341999999995</v>
      </c>
      <c r="O89">
        <v>70</v>
      </c>
      <c r="P89">
        <v>6.9694290000000001E-3</v>
      </c>
      <c r="Q89">
        <v>0.6</v>
      </c>
      <c r="R89">
        <v>0.41711757500000002</v>
      </c>
      <c r="S89" t="s">
        <v>19</v>
      </c>
    </row>
    <row r="90" spans="1:19" x14ac:dyDescent="0.35">
      <c r="A90">
        <v>2</v>
      </c>
      <c r="B90">
        <v>10</v>
      </c>
      <c r="C90">
        <v>2000</v>
      </c>
      <c r="D90">
        <v>1</v>
      </c>
      <c r="E90">
        <v>33495.845679999999</v>
      </c>
      <c r="F90">
        <v>11497.99</v>
      </c>
      <c r="G90">
        <v>13256.49835</v>
      </c>
      <c r="H90">
        <v>6278.3266910000002</v>
      </c>
      <c r="I90">
        <v>1476.6470280000001</v>
      </c>
      <c r="J90">
        <v>465.72808320000001</v>
      </c>
      <c r="K90">
        <v>520.65552930000001</v>
      </c>
      <c r="L90">
        <v>2</v>
      </c>
      <c r="M90">
        <v>0.92418592399999999</v>
      </c>
      <c r="O90">
        <v>126</v>
      </c>
      <c r="P90">
        <v>7.7190840000000002E-3</v>
      </c>
      <c r="Q90">
        <v>0.4</v>
      </c>
      <c r="R90">
        <v>0.93851454400000001</v>
      </c>
      <c r="S90" t="s">
        <v>19</v>
      </c>
    </row>
    <row r="91" spans="1:19" x14ac:dyDescent="0.35">
      <c r="A91">
        <v>2</v>
      </c>
      <c r="B91">
        <v>10</v>
      </c>
      <c r="C91">
        <v>2000</v>
      </c>
      <c r="D91">
        <v>2</v>
      </c>
      <c r="E91">
        <v>32852.326690000002</v>
      </c>
      <c r="F91">
        <v>11304.581169999999</v>
      </c>
      <c r="G91">
        <v>12871.995140000001</v>
      </c>
      <c r="H91">
        <v>6264.2396790000003</v>
      </c>
      <c r="I91">
        <v>1428.8870790000001</v>
      </c>
      <c r="J91">
        <v>465.72808320000001</v>
      </c>
      <c r="K91">
        <v>516.89554390000001</v>
      </c>
      <c r="L91">
        <v>2</v>
      </c>
      <c r="M91">
        <v>0.92211228000000001</v>
      </c>
      <c r="O91">
        <v>34</v>
      </c>
      <c r="P91">
        <v>9.5660160000000001E-3</v>
      </c>
      <c r="Q91">
        <v>0.4</v>
      </c>
      <c r="R91">
        <v>0.93851454400000001</v>
      </c>
      <c r="S91" t="s">
        <v>19</v>
      </c>
    </row>
    <row r="92" spans="1:19" x14ac:dyDescent="0.35">
      <c r="A92">
        <v>2</v>
      </c>
      <c r="B92">
        <v>40</v>
      </c>
      <c r="C92">
        <v>500</v>
      </c>
      <c r="D92">
        <v>1</v>
      </c>
      <c r="E92">
        <v>19683.97839</v>
      </c>
      <c r="F92">
        <v>4389.2930649999998</v>
      </c>
      <c r="G92">
        <v>5533.9423390000002</v>
      </c>
      <c r="H92">
        <v>5577.2702440000003</v>
      </c>
      <c r="I92">
        <v>2750.6913500000001</v>
      </c>
      <c r="J92">
        <v>465.72808320000001</v>
      </c>
      <c r="K92">
        <v>967.05330430000004</v>
      </c>
      <c r="L92">
        <v>7</v>
      </c>
      <c r="M92">
        <v>0.507713737</v>
      </c>
      <c r="O92">
        <v>18</v>
      </c>
      <c r="P92">
        <v>9.9765129999999994E-3</v>
      </c>
      <c r="Q92">
        <v>0.8</v>
      </c>
      <c r="R92">
        <v>5.9800575000000002E-2</v>
      </c>
      <c r="S92" t="s">
        <v>19</v>
      </c>
    </row>
    <row r="93" spans="1:19" x14ac:dyDescent="0.35">
      <c r="A93">
        <v>2</v>
      </c>
      <c r="B93">
        <v>40</v>
      </c>
      <c r="C93">
        <v>500</v>
      </c>
      <c r="D93">
        <v>2</v>
      </c>
      <c r="E93">
        <v>18998.895769999999</v>
      </c>
      <c r="F93">
        <v>3793.0656669999998</v>
      </c>
      <c r="G93">
        <v>5706.1688780000004</v>
      </c>
      <c r="H93">
        <v>5718.4730760000002</v>
      </c>
      <c r="I93">
        <v>2445.5503389999999</v>
      </c>
      <c r="J93">
        <v>465.72808320000001</v>
      </c>
      <c r="K93">
        <v>869.90972599999998</v>
      </c>
      <c r="L93">
        <v>6</v>
      </c>
      <c r="M93">
        <v>0.52056780599999997</v>
      </c>
      <c r="O93">
        <v>16</v>
      </c>
      <c r="P93">
        <v>7.6472709999999998E-3</v>
      </c>
      <c r="Q93">
        <v>0.8</v>
      </c>
      <c r="R93">
        <v>5.9800575000000002E-2</v>
      </c>
      <c r="S93" t="s">
        <v>19</v>
      </c>
    </row>
    <row r="94" spans="1:19" x14ac:dyDescent="0.35">
      <c r="A94">
        <v>2</v>
      </c>
      <c r="B94">
        <v>40</v>
      </c>
      <c r="C94">
        <v>500</v>
      </c>
      <c r="D94">
        <v>1</v>
      </c>
      <c r="E94">
        <v>21027.370159999999</v>
      </c>
      <c r="F94">
        <v>4489.7148520000001</v>
      </c>
      <c r="G94">
        <v>6516.7987480000002</v>
      </c>
      <c r="H94">
        <v>6435.8312299999998</v>
      </c>
      <c r="I94">
        <v>2307.7151330000002</v>
      </c>
      <c r="J94">
        <v>465.72808320000001</v>
      </c>
      <c r="K94">
        <v>811.58211170000004</v>
      </c>
      <c r="L94">
        <v>5</v>
      </c>
      <c r="M94">
        <v>0.58587082599999996</v>
      </c>
      <c r="O94">
        <v>300</v>
      </c>
      <c r="P94">
        <v>1.1554244E-2</v>
      </c>
      <c r="Q94">
        <v>0.6</v>
      </c>
      <c r="R94">
        <v>0.159468199</v>
      </c>
      <c r="S94" t="s">
        <v>19</v>
      </c>
    </row>
    <row r="95" spans="1:19" x14ac:dyDescent="0.35">
      <c r="A95">
        <v>2</v>
      </c>
      <c r="B95">
        <v>40</v>
      </c>
      <c r="C95">
        <v>500</v>
      </c>
      <c r="D95">
        <v>2</v>
      </c>
      <c r="E95">
        <v>20378.08527</v>
      </c>
      <c r="F95">
        <v>5129.2841520000002</v>
      </c>
      <c r="G95">
        <v>5729.9394579999998</v>
      </c>
      <c r="H95">
        <v>5715.0320519999996</v>
      </c>
      <c r="I95">
        <v>2457.4842330000001</v>
      </c>
      <c r="J95">
        <v>465.72808320000001</v>
      </c>
      <c r="K95">
        <v>880.61729539999999</v>
      </c>
      <c r="L95">
        <v>6</v>
      </c>
      <c r="M95">
        <v>0.52025456000000003</v>
      </c>
      <c r="O95">
        <v>57</v>
      </c>
      <c r="P95">
        <v>8.3685649999999997E-3</v>
      </c>
      <c r="Q95">
        <v>0.6</v>
      </c>
      <c r="R95">
        <v>0.159468199</v>
      </c>
      <c r="S95" t="s">
        <v>19</v>
      </c>
    </row>
    <row r="96" spans="1:19" x14ac:dyDescent="0.35">
      <c r="A96">
        <v>2</v>
      </c>
      <c r="B96">
        <v>40</v>
      </c>
      <c r="C96">
        <v>500</v>
      </c>
      <c r="D96">
        <v>1</v>
      </c>
      <c r="E96">
        <v>23408.109179999999</v>
      </c>
      <c r="F96">
        <v>5928.849631</v>
      </c>
      <c r="G96">
        <v>7229.3480849999996</v>
      </c>
      <c r="H96">
        <v>7046.7169080000003</v>
      </c>
      <c r="I96">
        <v>2027.335006</v>
      </c>
      <c r="J96">
        <v>465.72808320000001</v>
      </c>
      <c r="K96">
        <v>710.1314691</v>
      </c>
      <c r="L96">
        <v>4</v>
      </c>
      <c r="M96">
        <v>0.64148137299999997</v>
      </c>
      <c r="O96">
        <v>300</v>
      </c>
      <c r="P96">
        <v>1.2021268999999999E-2</v>
      </c>
      <c r="Q96">
        <v>0.4</v>
      </c>
      <c r="R96">
        <v>0.358803447</v>
      </c>
      <c r="S96" t="s">
        <v>19</v>
      </c>
    </row>
    <row r="97" spans="1:19" x14ac:dyDescent="0.35">
      <c r="A97">
        <v>2</v>
      </c>
      <c r="B97">
        <v>40</v>
      </c>
      <c r="C97">
        <v>500</v>
      </c>
      <c r="D97">
        <v>2</v>
      </c>
      <c r="E97">
        <v>23028.670730000002</v>
      </c>
      <c r="F97">
        <v>7750.6150170000001</v>
      </c>
      <c r="G97">
        <v>5744.9917269999996</v>
      </c>
      <c r="H97">
        <v>5757.2959250000004</v>
      </c>
      <c r="I97">
        <v>2441.9778940000001</v>
      </c>
      <c r="J97">
        <v>465.72808320000001</v>
      </c>
      <c r="K97">
        <v>868.06208370000002</v>
      </c>
      <c r="L97">
        <v>6</v>
      </c>
      <c r="M97">
        <v>0.52410195299999995</v>
      </c>
      <c r="O97">
        <v>300</v>
      </c>
      <c r="P97">
        <v>2.0523986000000001E-2</v>
      </c>
      <c r="Q97">
        <v>0.4</v>
      </c>
      <c r="R97">
        <v>0.358803447</v>
      </c>
      <c r="S97" t="s">
        <v>19</v>
      </c>
    </row>
    <row r="98" spans="1:19" x14ac:dyDescent="0.35">
      <c r="A98">
        <v>2</v>
      </c>
      <c r="B98">
        <v>40</v>
      </c>
      <c r="C98">
        <v>1000</v>
      </c>
      <c r="D98">
        <v>1</v>
      </c>
      <c r="E98">
        <v>22493.444100000001</v>
      </c>
      <c r="F98">
        <v>5000.2858150000002</v>
      </c>
      <c r="G98">
        <v>7247.9062679999997</v>
      </c>
      <c r="H98">
        <v>7051.846646</v>
      </c>
      <c r="I98">
        <v>2019.6519060000001</v>
      </c>
      <c r="J98">
        <v>465.72808320000001</v>
      </c>
      <c r="K98">
        <v>708.02538509999999</v>
      </c>
      <c r="L98">
        <v>4</v>
      </c>
      <c r="M98">
        <v>0.64194834700000003</v>
      </c>
      <c r="O98">
        <v>65</v>
      </c>
      <c r="P98">
        <v>3.4954169999999998E-3</v>
      </c>
      <c r="Q98">
        <v>0.8</v>
      </c>
      <c r="R98">
        <v>9.1679266999999995E-2</v>
      </c>
      <c r="S98" t="s">
        <v>19</v>
      </c>
    </row>
    <row r="99" spans="1:19" x14ac:dyDescent="0.35">
      <c r="A99">
        <v>2</v>
      </c>
      <c r="B99">
        <v>40</v>
      </c>
      <c r="C99">
        <v>1000</v>
      </c>
      <c r="D99">
        <v>2</v>
      </c>
      <c r="E99">
        <v>22134.298610000002</v>
      </c>
      <c r="F99">
        <v>4990.4570610000001</v>
      </c>
      <c r="G99">
        <v>7114.6451239999997</v>
      </c>
      <c r="H99">
        <v>6862.5930600000002</v>
      </c>
      <c r="I99">
        <v>1986.698306</v>
      </c>
      <c r="J99">
        <v>465.72808320000001</v>
      </c>
      <c r="K99">
        <v>714.17697569999996</v>
      </c>
      <c r="L99">
        <v>4</v>
      </c>
      <c r="M99">
        <v>0.62472008999999995</v>
      </c>
      <c r="O99">
        <v>105</v>
      </c>
      <c r="P99">
        <v>8.2130640000000008E-3</v>
      </c>
      <c r="Q99">
        <v>0.8</v>
      </c>
      <c r="R99">
        <v>9.1679266999999995E-2</v>
      </c>
      <c r="S99" t="s">
        <v>19</v>
      </c>
    </row>
    <row r="100" spans="1:19" x14ac:dyDescent="0.35">
      <c r="A100">
        <v>2</v>
      </c>
      <c r="B100">
        <v>40</v>
      </c>
      <c r="C100">
        <v>1000</v>
      </c>
      <c r="D100">
        <v>1</v>
      </c>
      <c r="E100">
        <v>24051.927339999998</v>
      </c>
      <c r="F100">
        <v>5362.5248810000003</v>
      </c>
      <c r="G100">
        <v>8073.6586950000001</v>
      </c>
      <c r="H100">
        <v>7734.1291339999998</v>
      </c>
      <c r="I100">
        <v>1785.525347</v>
      </c>
      <c r="J100">
        <v>465.72808320000001</v>
      </c>
      <c r="K100">
        <v>630.36120559999995</v>
      </c>
      <c r="L100">
        <v>3</v>
      </c>
      <c r="M100">
        <v>0.70405833500000004</v>
      </c>
      <c r="O100">
        <v>145</v>
      </c>
      <c r="P100">
        <v>8.5097460000000003E-3</v>
      </c>
      <c r="Q100">
        <v>0.6</v>
      </c>
      <c r="R100">
        <v>0.244478045</v>
      </c>
      <c r="S100" t="s">
        <v>19</v>
      </c>
    </row>
    <row r="101" spans="1:19" x14ac:dyDescent="0.35">
      <c r="A101">
        <v>2</v>
      </c>
      <c r="B101">
        <v>40</v>
      </c>
      <c r="C101">
        <v>1000</v>
      </c>
      <c r="D101">
        <v>2</v>
      </c>
      <c r="E101">
        <v>23805.238959999999</v>
      </c>
      <c r="F101">
        <v>5277.6308159999999</v>
      </c>
      <c r="G101">
        <v>8115.6845839999996</v>
      </c>
      <c r="H101">
        <v>7617.1204680000001</v>
      </c>
      <c r="I101">
        <v>1717.088156</v>
      </c>
      <c r="J101">
        <v>465.72808320000001</v>
      </c>
      <c r="K101">
        <v>611.98685439999997</v>
      </c>
      <c r="L101">
        <v>3</v>
      </c>
      <c r="M101">
        <v>0.693406725</v>
      </c>
      <c r="O101">
        <v>300</v>
      </c>
      <c r="P101">
        <v>3.6420314000000002E-2</v>
      </c>
      <c r="Q101">
        <v>0.6</v>
      </c>
      <c r="R101">
        <v>0.244478045</v>
      </c>
      <c r="S101" t="s">
        <v>19</v>
      </c>
    </row>
    <row r="102" spans="1:19" x14ac:dyDescent="0.35">
      <c r="A102">
        <v>2</v>
      </c>
      <c r="B102">
        <v>40</v>
      </c>
      <c r="C102">
        <v>1000</v>
      </c>
      <c r="D102">
        <v>1</v>
      </c>
      <c r="E102">
        <v>27119.585459999998</v>
      </c>
      <c r="F102">
        <v>6368.0440589999998</v>
      </c>
      <c r="G102">
        <v>9667.0963439999996</v>
      </c>
      <c r="H102">
        <v>8633.5152770000004</v>
      </c>
      <c r="I102">
        <v>1468.607467</v>
      </c>
      <c r="J102">
        <v>465.72808320000001</v>
      </c>
      <c r="K102">
        <v>516.5942301</v>
      </c>
      <c r="L102">
        <v>2</v>
      </c>
      <c r="M102">
        <v>0.78593184699999996</v>
      </c>
      <c r="O102">
        <v>300</v>
      </c>
      <c r="P102">
        <v>2.5592316E-2</v>
      </c>
      <c r="Q102">
        <v>0.4</v>
      </c>
      <c r="R102">
        <v>0.5500756</v>
      </c>
      <c r="S102" t="s">
        <v>19</v>
      </c>
    </row>
    <row r="103" spans="1:19" x14ac:dyDescent="0.35">
      <c r="A103">
        <v>2</v>
      </c>
      <c r="B103">
        <v>40</v>
      </c>
      <c r="C103">
        <v>1000</v>
      </c>
      <c r="D103">
        <v>2</v>
      </c>
      <c r="E103">
        <v>26146.49365</v>
      </c>
      <c r="F103">
        <v>6281.3107540000001</v>
      </c>
      <c r="G103">
        <v>9311.7695320000003</v>
      </c>
      <c r="H103">
        <v>8141.9023969999998</v>
      </c>
      <c r="I103">
        <v>1428.8871710000001</v>
      </c>
      <c r="J103">
        <v>465.72808320000001</v>
      </c>
      <c r="K103">
        <v>516.89571430000001</v>
      </c>
      <c r="L103">
        <v>2</v>
      </c>
      <c r="M103">
        <v>0.74117901900000005</v>
      </c>
      <c r="O103">
        <v>207</v>
      </c>
      <c r="P103">
        <v>9.7536319999999999E-3</v>
      </c>
      <c r="Q103">
        <v>0.4</v>
      </c>
      <c r="R103">
        <v>0.5500756</v>
      </c>
      <c r="S103" t="s">
        <v>19</v>
      </c>
    </row>
    <row r="104" spans="1:19" x14ac:dyDescent="0.35">
      <c r="A104">
        <v>2</v>
      </c>
      <c r="B104">
        <v>40</v>
      </c>
      <c r="C104">
        <v>2000</v>
      </c>
      <c r="D104">
        <v>1</v>
      </c>
      <c r="E104">
        <v>25434.912690000001</v>
      </c>
      <c r="F104">
        <v>5012.5540709999996</v>
      </c>
      <c r="G104">
        <v>9417.441433</v>
      </c>
      <c r="H104">
        <v>8536.8620649999993</v>
      </c>
      <c r="I104">
        <v>1479.510278</v>
      </c>
      <c r="J104">
        <v>465.72808320000001</v>
      </c>
      <c r="K104">
        <v>522.81675989999997</v>
      </c>
      <c r="L104">
        <v>2</v>
      </c>
      <c r="M104">
        <v>0.77713324800000005</v>
      </c>
      <c r="O104">
        <v>21</v>
      </c>
      <c r="P104">
        <v>7.7649559999999999E-3</v>
      </c>
      <c r="Q104">
        <v>0.8</v>
      </c>
      <c r="R104">
        <v>0.126422164</v>
      </c>
      <c r="S104" t="s">
        <v>19</v>
      </c>
    </row>
    <row r="105" spans="1:19" x14ac:dyDescent="0.35">
      <c r="A105">
        <v>2</v>
      </c>
      <c r="B105">
        <v>40</v>
      </c>
      <c r="C105">
        <v>2000</v>
      </c>
      <c r="D105">
        <v>2</v>
      </c>
      <c r="E105">
        <v>24937.752489999999</v>
      </c>
      <c r="F105">
        <v>4987.0013820000004</v>
      </c>
      <c r="G105">
        <v>9350.2128360000006</v>
      </c>
      <c r="H105">
        <v>8183.0136309999998</v>
      </c>
      <c r="I105">
        <v>1431.0609979999999</v>
      </c>
      <c r="J105">
        <v>465.72808320000001</v>
      </c>
      <c r="K105">
        <v>520.73556259999998</v>
      </c>
      <c r="L105">
        <v>2</v>
      </c>
      <c r="M105">
        <v>0.74492148400000002</v>
      </c>
      <c r="O105">
        <v>31</v>
      </c>
      <c r="P105">
        <v>6.873484E-3</v>
      </c>
      <c r="Q105">
        <v>0.8</v>
      </c>
      <c r="R105">
        <v>0.126422164</v>
      </c>
      <c r="S105" t="s">
        <v>19</v>
      </c>
    </row>
    <row r="106" spans="1:19" x14ac:dyDescent="0.35">
      <c r="A106">
        <v>2</v>
      </c>
      <c r="B106">
        <v>40</v>
      </c>
      <c r="C106">
        <v>2000</v>
      </c>
      <c r="D106">
        <v>1</v>
      </c>
      <c r="E106">
        <v>27046.469239999999</v>
      </c>
      <c r="F106">
        <v>6693.6516179999999</v>
      </c>
      <c r="G106">
        <v>9380.4216950000009</v>
      </c>
      <c r="H106">
        <v>8509.1554599999999</v>
      </c>
      <c r="I106">
        <v>1477.513774</v>
      </c>
      <c r="J106">
        <v>465.72808320000001</v>
      </c>
      <c r="K106">
        <v>519.99861280000005</v>
      </c>
      <c r="L106">
        <v>2</v>
      </c>
      <c r="M106">
        <v>0.77461104199999997</v>
      </c>
      <c r="O106">
        <v>83</v>
      </c>
      <c r="P106">
        <v>9.1113570000000005E-3</v>
      </c>
      <c r="Q106">
        <v>0.6</v>
      </c>
      <c r="R106">
        <v>0.33712577100000002</v>
      </c>
      <c r="S106" t="s">
        <v>19</v>
      </c>
    </row>
    <row r="107" spans="1:19" x14ac:dyDescent="0.35">
      <c r="A107">
        <v>2</v>
      </c>
      <c r="B107">
        <v>40</v>
      </c>
      <c r="C107">
        <v>2000</v>
      </c>
      <c r="D107">
        <v>2</v>
      </c>
      <c r="E107">
        <v>26510.737349999999</v>
      </c>
      <c r="F107">
        <v>6627.920564</v>
      </c>
      <c r="G107">
        <v>9256.9757339999996</v>
      </c>
      <c r="H107">
        <v>8211.3442959999993</v>
      </c>
      <c r="I107">
        <v>1429.259221</v>
      </c>
      <c r="J107">
        <v>465.72808320000001</v>
      </c>
      <c r="K107">
        <v>519.50944790000005</v>
      </c>
      <c r="L107">
        <v>2</v>
      </c>
      <c r="M107">
        <v>0.74750050000000001</v>
      </c>
      <c r="O107">
        <v>20</v>
      </c>
      <c r="P107">
        <v>4.2256050000000003E-3</v>
      </c>
      <c r="Q107">
        <v>0.6</v>
      </c>
      <c r="R107">
        <v>0.33712577100000002</v>
      </c>
      <c r="S107" t="s">
        <v>19</v>
      </c>
    </row>
    <row r="108" spans="1:19" x14ac:dyDescent="0.35">
      <c r="A108">
        <v>2</v>
      </c>
      <c r="B108">
        <v>40</v>
      </c>
      <c r="C108">
        <v>2000</v>
      </c>
      <c r="D108">
        <v>1</v>
      </c>
      <c r="E108">
        <v>29732.411789999998</v>
      </c>
      <c r="F108">
        <v>6297.7516889999997</v>
      </c>
      <c r="G108">
        <v>12019.366889999999</v>
      </c>
      <c r="H108">
        <v>9533.0968319999993</v>
      </c>
      <c r="I108">
        <v>1046.1835759999999</v>
      </c>
      <c r="J108">
        <v>465.72808320000001</v>
      </c>
      <c r="K108">
        <v>370.28471519999999</v>
      </c>
      <c r="L108">
        <v>1</v>
      </c>
      <c r="M108">
        <v>0.86782314699999996</v>
      </c>
      <c r="O108">
        <v>110</v>
      </c>
      <c r="P108">
        <v>8.0886600000000001E-7</v>
      </c>
      <c r="Q108">
        <v>0.4</v>
      </c>
      <c r="R108">
        <v>0.75853298599999996</v>
      </c>
      <c r="S108" t="s">
        <v>19</v>
      </c>
    </row>
    <row r="109" spans="1:19" x14ac:dyDescent="0.35">
      <c r="A109">
        <v>2</v>
      </c>
      <c r="B109">
        <v>40</v>
      </c>
      <c r="C109">
        <v>2000</v>
      </c>
      <c r="D109">
        <v>2</v>
      </c>
      <c r="E109">
        <v>29248.779979999999</v>
      </c>
      <c r="F109">
        <v>6193.8185649999996</v>
      </c>
      <c r="G109">
        <v>11911.362779999999</v>
      </c>
      <c r="H109">
        <v>9295.6569070000005</v>
      </c>
      <c r="I109">
        <v>1011.928902</v>
      </c>
      <c r="J109">
        <v>465.72808320000001</v>
      </c>
      <c r="K109">
        <v>370.28474010000002</v>
      </c>
      <c r="L109">
        <v>1</v>
      </c>
      <c r="M109">
        <v>0.84620835999999999</v>
      </c>
      <c r="O109">
        <v>18</v>
      </c>
      <c r="P109">
        <v>1.4217599999999999E-4</v>
      </c>
      <c r="Q109">
        <v>0.4</v>
      </c>
      <c r="R109">
        <v>0.75853298599999996</v>
      </c>
      <c r="S109" t="s">
        <v>19</v>
      </c>
    </row>
    <row r="110" spans="1:19" x14ac:dyDescent="0.35">
      <c r="A110">
        <v>2</v>
      </c>
      <c r="B110">
        <v>70</v>
      </c>
      <c r="C110">
        <v>500</v>
      </c>
      <c r="D110">
        <v>1</v>
      </c>
      <c r="E110">
        <v>19613.059679999998</v>
      </c>
      <c r="F110">
        <v>4355.067282</v>
      </c>
      <c r="G110">
        <v>5483.433059</v>
      </c>
      <c r="H110">
        <v>5591.6267090000001</v>
      </c>
      <c r="I110">
        <v>2751.393153</v>
      </c>
      <c r="J110">
        <v>465.72808320000001</v>
      </c>
      <c r="K110">
        <v>965.81139069999995</v>
      </c>
      <c r="L110">
        <v>7</v>
      </c>
      <c r="M110">
        <v>0.38373902300000001</v>
      </c>
      <c r="O110">
        <v>51</v>
      </c>
      <c r="P110">
        <v>9.594857E-3</v>
      </c>
      <c r="Q110">
        <v>0.8</v>
      </c>
      <c r="R110">
        <v>5.7507414E-2</v>
      </c>
      <c r="S110" t="s">
        <v>19</v>
      </c>
    </row>
    <row r="111" spans="1:19" x14ac:dyDescent="0.35">
      <c r="A111">
        <v>2</v>
      </c>
      <c r="B111">
        <v>70</v>
      </c>
      <c r="C111">
        <v>500</v>
      </c>
      <c r="D111">
        <v>2</v>
      </c>
      <c r="E111">
        <v>19051.48357</v>
      </c>
      <c r="F111">
        <v>3769.040238</v>
      </c>
      <c r="G111">
        <v>5694.2976399999998</v>
      </c>
      <c r="H111">
        <v>5779.1954759999999</v>
      </c>
      <c r="I111">
        <v>2465.079866</v>
      </c>
      <c r="J111">
        <v>465.72808320000001</v>
      </c>
      <c r="K111">
        <v>878.14226970000004</v>
      </c>
      <c r="L111">
        <v>6</v>
      </c>
      <c r="M111">
        <v>0.39661138699999998</v>
      </c>
      <c r="O111">
        <v>36</v>
      </c>
      <c r="P111">
        <v>8.3238170000000007E-3</v>
      </c>
      <c r="Q111">
        <v>0.8</v>
      </c>
      <c r="R111">
        <v>5.7507414E-2</v>
      </c>
      <c r="S111" t="s">
        <v>19</v>
      </c>
    </row>
    <row r="112" spans="1:19" x14ac:dyDescent="0.35">
      <c r="A112">
        <v>2</v>
      </c>
      <c r="B112">
        <v>70</v>
      </c>
      <c r="C112">
        <v>500</v>
      </c>
      <c r="D112">
        <v>1</v>
      </c>
      <c r="E112">
        <v>20919.510679999999</v>
      </c>
      <c r="F112">
        <v>5095.7032529999997</v>
      </c>
      <c r="G112">
        <v>5923.8464180000001</v>
      </c>
      <c r="H112">
        <v>6017.7659649999996</v>
      </c>
      <c r="I112">
        <v>2532.2043140000001</v>
      </c>
      <c r="J112">
        <v>465.72808320000001</v>
      </c>
      <c r="K112">
        <v>884.26264830000002</v>
      </c>
      <c r="L112">
        <v>6</v>
      </c>
      <c r="M112">
        <v>0.412983869</v>
      </c>
      <c r="O112">
        <v>292</v>
      </c>
      <c r="P112">
        <v>9.4874509999999992E-3</v>
      </c>
      <c r="Q112">
        <v>0.6</v>
      </c>
      <c r="R112">
        <v>0.15335310399999999</v>
      </c>
      <c r="S112" t="s">
        <v>19</v>
      </c>
    </row>
    <row r="113" spans="1:19" x14ac:dyDescent="0.35">
      <c r="A113">
        <v>2</v>
      </c>
      <c r="B113">
        <v>70</v>
      </c>
      <c r="C113">
        <v>500</v>
      </c>
      <c r="D113">
        <v>2</v>
      </c>
      <c r="E113">
        <v>20283.852070000001</v>
      </c>
      <c r="F113">
        <v>5035.0634300000002</v>
      </c>
      <c r="G113">
        <v>5689.5748009999998</v>
      </c>
      <c r="H113">
        <v>5775.8753219999999</v>
      </c>
      <c r="I113">
        <v>2445.1691940000001</v>
      </c>
      <c r="J113">
        <v>465.72808320000001</v>
      </c>
      <c r="K113">
        <v>872.44123820000004</v>
      </c>
      <c r="L113">
        <v>6</v>
      </c>
      <c r="M113">
        <v>0.39638353399999998</v>
      </c>
      <c r="O113">
        <v>55</v>
      </c>
      <c r="P113">
        <v>8.5082950000000008E-3</v>
      </c>
      <c r="Q113">
        <v>0.6</v>
      </c>
      <c r="R113">
        <v>0.15335310399999999</v>
      </c>
      <c r="S113" t="s">
        <v>19</v>
      </c>
    </row>
    <row r="114" spans="1:19" x14ac:dyDescent="0.35">
      <c r="A114">
        <v>2</v>
      </c>
      <c r="B114">
        <v>70</v>
      </c>
      <c r="C114">
        <v>500</v>
      </c>
      <c r="D114">
        <v>1</v>
      </c>
      <c r="E114">
        <v>23272.747749999999</v>
      </c>
      <c r="F114">
        <v>5796.070514</v>
      </c>
      <c r="G114">
        <v>7098.783754</v>
      </c>
      <c r="H114">
        <v>7161.744299</v>
      </c>
      <c r="I114">
        <v>2036.608712</v>
      </c>
      <c r="J114">
        <v>465.72808320000001</v>
      </c>
      <c r="K114">
        <v>713.81238670000005</v>
      </c>
      <c r="L114">
        <v>4</v>
      </c>
      <c r="M114">
        <v>0.49149217299999998</v>
      </c>
      <c r="O114">
        <v>300</v>
      </c>
      <c r="P114">
        <v>1.4004324E-2</v>
      </c>
      <c r="Q114">
        <v>0.4</v>
      </c>
      <c r="R114">
        <v>0.34504448399999998</v>
      </c>
      <c r="S114" t="s">
        <v>19</v>
      </c>
    </row>
    <row r="115" spans="1:19" x14ac:dyDescent="0.35">
      <c r="A115">
        <v>2</v>
      </c>
      <c r="B115">
        <v>70</v>
      </c>
      <c r="C115">
        <v>500</v>
      </c>
      <c r="D115">
        <v>2</v>
      </c>
      <c r="E115">
        <v>22777.044999999998</v>
      </c>
      <c r="F115">
        <v>7575.9241679999996</v>
      </c>
      <c r="G115">
        <v>5666.816323</v>
      </c>
      <c r="H115">
        <v>5753.1168429999998</v>
      </c>
      <c r="I115">
        <v>2445.5501789999998</v>
      </c>
      <c r="J115">
        <v>465.72808320000001</v>
      </c>
      <c r="K115">
        <v>869.90940680000006</v>
      </c>
      <c r="L115">
        <v>6</v>
      </c>
      <c r="M115">
        <v>0.39482167800000001</v>
      </c>
      <c r="O115">
        <v>300</v>
      </c>
      <c r="P115">
        <v>1.4249540999999999E-2</v>
      </c>
      <c r="Q115">
        <v>0.4</v>
      </c>
      <c r="R115">
        <v>0.34504448399999998</v>
      </c>
      <c r="S115" t="s">
        <v>19</v>
      </c>
    </row>
    <row r="116" spans="1:19" x14ac:dyDescent="0.35">
      <c r="A116">
        <v>2</v>
      </c>
      <c r="B116">
        <v>70</v>
      </c>
      <c r="C116">
        <v>1000</v>
      </c>
      <c r="D116">
        <v>1</v>
      </c>
      <c r="E116">
        <v>22514.493340000001</v>
      </c>
      <c r="F116">
        <v>5063.6803</v>
      </c>
      <c r="G116">
        <v>7083.747085</v>
      </c>
      <c r="H116">
        <v>7146.7076299999999</v>
      </c>
      <c r="I116">
        <v>2040.4528319999999</v>
      </c>
      <c r="J116">
        <v>465.72808320000001</v>
      </c>
      <c r="K116">
        <v>714.17740830000002</v>
      </c>
      <c r="L116">
        <v>4</v>
      </c>
      <c r="M116">
        <v>0.49046024500000002</v>
      </c>
      <c r="O116">
        <v>43</v>
      </c>
      <c r="P116">
        <v>3.4697909999999998E-3</v>
      </c>
      <c r="Q116">
        <v>0.8</v>
      </c>
      <c r="R116">
        <v>9.6535670000000004E-2</v>
      </c>
      <c r="S116" t="s">
        <v>19</v>
      </c>
    </row>
    <row r="117" spans="1:19" x14ac:dyDescent="0.35">
      <c r="A117">
        <v>2</v>
      </c>
      <c r="B117">
        <v>70</v>
      </c>
      <c r="C117">
        <v>1000</v>
      </c>
      <c r="D117">
        <v>2</v>
      </c>
      <c r="E117">
        <v>22230.937549999999</v>
      </c>
      <c r="F117">
        <v>5048.7769040000003</v>
      </c>
      <c r="G117">
        <v>6974.6367989999999</v>
      </c>
      <c r="H117">
        <v>7025.7610960000002</v>
      </c>
      <c r="I117">
        <v>1998.693053</v>
      </c>
      <c r="J117">
        <v>465.72808320000001</v>
      </c>
      <c r="K117">
        <v>717.34161840000002</v>
      </c>
      <c r="L117">
        <v>4</v>
      </c>
      <c r="M117">
        <v>0.48215999399999998</v>
      </c>
      <c r="O117">
        <v>83</v>
      </c>
      <c r="P117">
        <v>8.5750259999999995E-3</v>
      </c>
      <c r="Q117">
        <v>0.8</v>
      </c>
      <c r="R117">
        <v>9.6535670000000004E-2</v>
      </c>
      <c r="S117" t="s">
        <v>19</v>
      </c>
    </row>
    <row r="118" spans="1:19" x14ac:dyDescent="0.35">
      <c r="A118">
        <v>2</v>
      </c>
      <c r="B118">
        <v>70</v>
      </c>
      <c r="C118">
        <v>1000</v>
      </c>
      <c r="D118">
        <v>1</v>
      </c>
      <c r="E118">
        <v>24254.992170000001</v>
      </c>
      <c r="F118">
        <v>5494.8903950000004</v>
      </c>
      <c r="G118">
        <v>7917.3173280000001</v>
      </c>
      <c r="H118">
        <v>7954.1594720000003</v>
      </c>
      <c r="I118">
        <v>1790.5315230000001</v>
      </c>
      <c r="J118">
        <v>465.72808320000001</v>
      </c>
      <c r="K118">
        <v>632.36537299999998</v>
      </c>
      <c r="L118">
        <v>3</v>
      </c>
      <c r="M118">
        <v>0.54587359700000004</v>
      </c>
      <c r="O118">
        <v>110</v>
      </c>
      <c r="P118">
        <v>9.3121950000000005E-3</v>
      </c>
      <c r="Q118">
        <v>0.6</v>
      </c>
      <c r="R118">
        <v>0.257428453</v>
      </c>
      <c r="S118" t="s">
        <v>19</v>
      </c>
    </row>
    <row r="119" spans="1:19" x14ac:dyDescent="0.35">
      <c r="A119">
        <v>2</v>
      </c>
      <c r="B119">
        <v>70</v>
      </c>
      <c r="C119">
        <v>1000</v>
      </c>
      <c r="D119">
        <v>2</v>
      </c>
      <c r="E119">
        <v>23713.244869999999</v>
      </c>
      <c r="F119">
        <v>5440.025928</v>
      </c>
      <c r="G119">
        <v>7770.3525879999997</v>
      </c>
      <c r="H119">
        <v>7667.5226540000003</v>
      </c>
      <c r="I119">
        <v>1739.9378340000001</v>
      </c>
      <c r="J119">
        <v>465.72808320000001</v>
      </c>
      <c r="K119">
        <v>629.67778510000005</v>
      </c>
      <c r="L119">
        <v>3</v>
      </c>
      <c r="M119">
        <v>0.52620244599999999</v>
      </c>
      <c r="O119">
        <v>150</v>
      </c>
      <c r="P119">
        <v>8.0404210000000007E-3</v>
      </c>
      <c r="Q119">
        <v>0.6</v>
      </c>
      <c r="R119">
        <v>0.257428453</v>
      </c>
      <c r="S119" t="s">
        <v>19</v>
      </c>
    </row>
    <row r="120" spans="1:19" x14ac:dyDescent="0.35">
      <c r="A120">
        <v>2</v>
      </c>
      <c r="B120">
        <v>70</v>
      </c>
      <c r="C120">
        <v>1000</v>
      </c>
      <c r="D120">
        <v>1</v>
      </c>
      <c r="E120">
        <v>26829.864939999999</v>
      </c>
      <c r="F120">
        <v>6624.2950559999999</v>
      </c>
      <c r="G120">
        <v>8870.5357060000006</v>
      </c>
      <c r="H120">
        <v>8873.3706980000006</v>
      </c>
      <c r="I120">
        <v>1475.383599</v>
      </c>
      <c r="J120">
        <v>465.72808320000001</v>
      </c>
      <c r="K120">
        <v>520.5518022</v>
      </c>
      <c r="L120">
        <v>2</v>
      </c>
      <c r="M120">
        <v>0.60895670999999996</v>
      </c>
      <c r="O120">
        <v>213</v>
      </c>
      <c r="P120">
        <v>9.3444410000000002E-3</v>
      </c>
      <c r="Q120">
        <v>0.4</v>
      </c>
      <c r="R120">
        <v>0.57921401800000005</v>
      </c>
      <c r="S120" t="s">
        <v>19</v>
      </c>
    </row>
    <row r="121" spans="1:19" x14ac:dyDescent="0.35">
      <c r="A121">
        <v>2</v>
      </c>
      <c r="B121">
        <v>70</v>
      </c>
      <c r="C121">
        <v>1000</v>
      </c>
      <c r="D121">
        <v>2</v>
      </c>
      <c r="E121">
        <v>26195.364730000001</v>
      </c>
      <c r="F121">
        <v>6520.1629940000003</v>
      </c>
      <c r="G121">
        <v>8737.0067240000008</v>
      </c>
      <c r="H121">
        <v>8521.4769429999997</v>
      </c>
      <c r="I121">
        <v>1430.9913260000001</v>
      </c>
      <c r="J121">
        <v>465.72808320000001</v>
      </c>
      <c r="K121">
        <v>519.99865790000001</v>
      </c>
      <c r="L121">
        <v>2</v>
      </c>
      <c r="M121">
        <v>0.58480714300000003</v>
      </c>
      <c r="O121">
        <v>296</v>
      </c>
      <c r="P121">
        <v>9.7911109999999999E-3</v>
      </c>
      <c r="Q121">
        <v>0.4</v>
      </c>
      <c r="R121">
        <v>0.57921401800000005</v>
      </c>
      <c r="S121" t="s">
        <v>19</v>
      </c>
    </row>
    <row r="122" spans="1:19" x14ac:dyDescent="0.35">
      <c r="A122">
        <v>2</v>
      </c>
      <c r="B122">
        <v>70</v>
      </c>
      <c r="C122">
        <v>2000</v>
      </c>
      <c r="D122">
        <v>1</v>
      </c>
      <c r="E122">
        <v>25234.804169999999</v>
      </c>
      <c r="F122">
        <v>5010.8340660000003</v>
      </c>
      <c r="G122">
        <v>8881.9749429999993</v>
      </c>
      <c r="H122">
        <v>8884.8099349999993</v>
      </c>
      <c r="I122">
        <v>1472.5559209999999</v>
      </c>
      <c r="J122">
        <v>465.72808320000001</v>
      </c>
      <c r="K122">
        <v>518.90122169999995</v>
      </c>
      <c r="L122">
        <v>2</v>
      </c>
      <c r="M122">
        <v>0.60974175500000005</v>
      </c>
      <c r="O122">
        <v>36</v>
      </c>
      <c r="P122">
        <v>9.7535450000000006E-3</v>
      </c>
      <c r="Q122">
        <v>0.8</v>
      </c>
      <c r="R122">
        <v>0.126896287</v>
      </c>
      <c r="S122" t="s">
        <v>19</v>
      </c>
    </row>
    <row r="123" spans="1:19" x14ac:dyDescent="0.35">
      <c r="A123">
        <v>2</v>
      </c>
      <c r="B123">
        <v>70</v>
      </c>
      <c r="C123">
        <v>2000</v>
      </c>
      <c r="D123">
        <v>2</v>
      </c>
      <c r="E123">
        <v>24737.419000000002</v>
      </c>
      <c r="F123">
        <v>4990.0329300000003</v>
      </c>
      <c r="G123">
        <v>8750.3552880000007</v>
      </c>
      <c r="H123">
        <v>8580.8261359999997</v>
      </c>
      <c r="I123">
        <v>1430.6610370000001</v>
      </c>
      <c r="J123">
        <v>465.72808320000001</v>
      </c>
      <c r="K123">
        <v>519.8155223</v>
      </c>
      <c r="L123">
        <v>2</v>
      </c>
      <c r="M123">
        <v>0.58888012599999995</v>
      </c>
      <c r="O123">
        <v>49</v>
      </c>
      <c r="P123">
        <v>9.9115539999999995E-3</v>
      </c>
      <c r="Q123">
        <v>0.8</v>
      </c>
      <c r="R123">
        <v>0.126896287</v>
      </c>
      <c r="S123" t="s">
        <v>19</v>
      </c>
    </row>
    <row r="124" spans="1:19" x14ac:dyDescent="0.35">
      <c r="A124">
        <v>2</v>
      </c>
      <c r="B124">
        <v>70</v>
      </c>
      <c r="C124">
        <v>2000</v>
      </c>
      <c r="D124">
        <v>1</v>
      </c>
      <c r="E124">
        <v>26934.741689999999</v>
      </c>
      <c r="F124">
        <v>6703.7535740000003</v>
      </c>
      <c r="G124">
        <v>8868.7346359999992</v>
      </c>
      <c r="H124">
        <v>8899.0130649999992</v>
      </c>
      <c r="I124">
        <v>1477.5137580000001</v>
      </c>
      <c r="J124">
        <v>465.72808320000001</v>
      </c>
      <c r="K124">
        <v>519.99857569999995</v>
      </c>
      <c r="L124">
        <v>2</v>
      </c>
      <c r="M124">
        <v>0.61071648000000001</v>
      </c>
      <c r="O124">
        <v>144</v>
      </c>
      <c r="P124">
        <v>8.8931229999999993E-3</v>
      </c>
      <c r="Q124">
        <v>0.6</v>
      </c>
      <c r="R124">
        <v>0.33839009799999997</v>
      </c>
      <c r="S124" t="s">
        <v>19</v>
      </c>
    </row>
    <row r="125" spans="1:19" x14ac:dyDescent="0.35">
      <c r="A125">
        <v>2</v>
      </c>
      <c r="B125">
        <v>70</v>
      </c>
      <c r="C125">
        <v>2000</v>
      </c>
      <c r="D125">
        <v>2</v>
      </c>
      <c r="E125">
        <v>26369.813719999998</v>
      </c>
      <c r="F125">
        <v>6637.7741100000003</v>
      </c>
      <c r="G125">
        <v>8736.7181830000009</v>
      </c>
      <c r="H125">
        <v>8580.8261359999997</v>
      </c>
      <c r="I125">
        <v>1429.2590700000001</v>
      </c>
      <c r="J125">
        <v>465.72808320000001</v>
      </c>
      <c r="K125">
        <v>519.50814319999995</v>
      </c>
      <c r="L125">
        <v>2</v>
      </c>
      <c r="M125">
        <v>0.58888012599999995</v>
      </c>
      <c r="O125">
        <v>15</v>
      </c>
      <c r="P125">
        <v>5.4645229999999998E-3</v>
      </c>
      <c r="Q125">
        <v>0.6</v>
      </c>
      <c r="R125">
        <v>0.33839009799999997</v>
      </c>
      <c r="S125" t="s">
        <v>19</v>
      </c>
    </row>
    <row r="126" spans="1:19" x14ac:dyDescent="0.35">
      <c r="A126">
        <v>2</v>
      </c>
      <c r="B126">
        <v>70</v>
      </c>
      <c r="C126">
        <v>2000</v>
      </c>
      <c r="D126">
        <v>1</v>
      </c>
      <c r="E126">
        <v>29461.488430000001</v>
      </c>
      <c r="F126">
        <v>6313.8697169999996</v>
      </c>
      <c r="G126">
        <v>10712.38963</v>
      </c>
      <c r="H126">
        <v>10553.032670000001</v>
      </c>
      <c r="I126">
        <v>1046.1835900000001</v>
      </c>
      <c r="J126">
        <v>465.72808320000001</v>
      </c>
      <c r="K126">
        <v>370.28474310000001</v>
      </c>
      <c r="L126">
        <v>1</v>
      </c>
      <c r="M126">
        <v>0.72422761000000002</v>
      </c>
      <c r="O126">
        <v>83</v>
      </c>
      <c r="P126">
        <v>9.5110299999999996E-7</v>
      </c>
      <c r="Q126">
        <v>0.4</v>
      </c>
      <c r="R126">
        <v>0.76137772000000004</v>
      </c>
      <c r="S126" t="s">
        <v>19</v>
      </c>
    </row>
    <row r="127" spans="1:19" x14ac:dyDescent="0.35">
      <c r="A127">
        <v>2</v>
      </c>
      <c r="B127">
        <v>70</v>
      </c>
      <c r="C127">
        <v>2000</v>
      </c>
      <c r="D127">
        <v>2</v>
      </c>
      <c r="E127">
        <v>28859.616880000001</v>
      </c>
      <c r="F127">
        <v>6209.5566060000001</v>
      </c>
      <c r="G127">
        <v>10684.493049999999</v>
      </c>
      <c r="H127">
        <v>10117.622240000001</v>
      </c>
      <c r="I127">
        <v>1011.92845</v>
      </c>
      <c r="J127">
        <v>465.72808320000001</v>
      </c>
      <c r="K127">
        <v>370.2884502</v>
      </c>
      <c r="L127">
        <v>1</v>
      </c>
      <c r="M127">
        <v>0.694346507</v>
      </c>
      <c r="O127">
        <v>300</v>
      </c>
      <c r="P127">
        <v>1.2935530000000001E-2</v>
      </c>
      <c r="Q127">
        <v>0.4</v>
      </c>
      <c r="R127">
        <v>0.76137772000000004</v>
      </c>
      <c r="S127" t="s">
        <v>19</v>
      </c>
    </row>
    <row r="128" spans="1:19" x14ac:dyDescent="0.35">
      <c r="A128">
        <v>2</v>
      </c>
      <c r="B128">
        <v>100</v>
      </c>
      <c r="C128">
        <v>500</v>
      </c>
      <c r="D128">
        <v>1</v>
      </c>
      <c r="E128">
        <v>19652.002130000001</v>
      </c>
      <c r="F128">
        <v>4390.347949</v>
      </c>
      <c r="G128">
        <v>5486.923444</v>
      </c>
      <c r="H128">
        <v>5591.7924929999999</v>
      </c>
      <c r="I128">
        <v>2751.7861149999999</v>
      </c>
      <c r="J128">
        <v>465.72808320000001</v>
      </c>
      <c r="K128">
        <v>965.42404799999997</v>
      </c>
      <c r="L128">
        <v>7</v>
      </c>
      <c r="M128">
        <v>0.209331717</v>
      </c>
      <c r="O128">
        <v>41</v>
      </c>
      <c r="P128">
        <v>8.5653910000000003E-3</v>
      </c>
      <c r="Q128">
        <v>0.8</v>
      </c>
      <c r="R128">
        <v>5.9880119000000002E-2</v>
      </c>
      <c r="S128" t="s">
        <v>19</v>
      </c>
    </row>
    <row r="129" spans="1:19" x14ac:dyDescent="0.35">
      <c r="A129">
        <v>2</v>
      </c>
      <c r="B129">
        <v>100</v>
      </c>
      <c r="C129">
        <v>500</v>
      </c>
      <c r="D129">
        <v>2</v>
      </c>
      <c r="E129">
        <v>19031.189719999998</v>
      </c>
      <c r="F129">
        <v>3799.7824690000002</v>
      </c>
      <c r="G129">
        <v>5670.1400610000001</v>
      </c>
      <c r="H129">
        <v>5756.4405820000002</v>
      </c>
      <c r="I129">
        <v>2453.2540170000002</v>
      </c>
      <c r="J129">
        <v>465.72808320000001</v>
      </c>
      <c r="K129">
        <v>885.84450530000004</v>
      </c>
      <c r="L129">
        <v>6</v>
      </c>
      <c r="M129">
        <v>0.215495405</v>
      </c>
      <c r="O129">
        <v>44</v>
      </c>
      <c r="P129">
        <v>6.2072619999999998E-3</v>
      </c>
      <c r="Q129">
        <v>0.8</v>
      </c>
      <c r="R129">
        <v>5.9880119000000002E-2</v>
      </c>
      <c r="S129" t="s">
        <v>19</v>
      </c>
    </row>
    <row r="130" spans="1:19" x14ac:dyDescent="0.35">
      <c r="A130">
        <v>2</v>
      </c>
      <c r="B130">
        <v>100</v>
      </c>
      <c r="C130">
        <v>500</v>
      </c>
      <c r="D130">
        <v>1</v>
      </c>
      <c r="E130">
        <v>20978.430769999999</v>
      </c>
      <c r="F130">
        <v>4495.5567529999998</v>
      </c>
      <c r="G130">
        <v>6406.921499</v>
      </c>
      <c r="H130">
        <v>6485.9246119999998</v>
      </c>
      <c r="I130">
        <v>2312.240675</v>
      </c>
      <c r="J130">
        <v>465.72808320000001</v>
      </c>
      <c r="K130">
        <v>812.05914919999998</v>
      </c>
      <c r="L130">
        <v>5</v>
      </c>
      <c r="M130">
        <v>0.24280402700000001</v>
      </c>
      <c r="O130">
        <v>72</v>
      </c>
      <c r="P130">
        <v>8.1944740000000002E-3</v>
      </c>
      <c r="Q130">
        <v>0.6</v>
      </c>
      <c r="R130">
        <v>0.15968031799999999</v>
      </c>
      <c r="S130" t="s">
        <v>19</v>
      </c>
    </row>
    <row r="131" spans="1:19" x14ac:dyDescent="0.35">
      <c r="A131">
        <v>2</v>
      </c>
      <c r="B131">
        <v>100</v>
      </c>
      <c r="C131">
        <v>500</v>
      </c>
      <c r="D131">
        <v>2</v>
      </c>
      <c r="E131">
        <v>20392.467229999998</v>
      </c>
      <c r="F131">
        <v>5118.6474559999997</v>
      </c>
      <c r="G131">
        <v>5704.3336920000002</v>
      </c>
      <c r="H131">
        <v>5786.7439089999998</v>
      </c>
      <c r="I131">
        <v>2445.7656950000001</v>
      </c>
      <c r="J131">
        <v>465.72808320000001</v>
      </c>
      <c r="K131">
        <v>871.24839789999999</v>
      </c>
      <c r="L131">
        <v>6</v>
      </c>
      <c r="M131">
        <v>0.216629826</v>
      </c>
      <c r="O131">
        <v>53</v>
      </c>
      <c r="P131">
        <v>9.9993240000000004E-3</v>
      </c>
      <c r="Q131">
        <v>0.6</v>
      </c>
      <c r="R131">
        <v>0.15968031799999999</v>
      </c>
      <c r="S131" t="s">
        <v>19</v>
      </c>
    </row>
    <row r="132" spans="1:19" x14ac:dyDescent="0.35">
      <c r="A132">
        <v>2</v>
      </c>
      <c r="B132">
        <v>100</v>
      </c>
      <c r="C132">
        <v>500</v>
      </c>
      <c r="D132">
        <v>1</v>
      </c>
      <c r="E132">
        <v>23409.14544</v>
      </c>
      <c r="F132">
        <v>5944.6723110000003</v>
      </c>
      <c r="G132">
        <v>7095.4722490000004</v>
      </c>
      <c r="H132">
        <v>7158.4327940000003</v>
      </c>
      <c r="I132">
        <v>2032.7693750000001</v>
      </c>
      <c r="J132">
        <v>465.72808320000001</v>
      </c>
      <c r="K132">
        <v>712.07062770000005</v>
      </c>
      <c r="L132">
        <v>4</v>
      </c>
      <c r="M132">
        <v>0.267979727</v>
      </c>
      <c r="O132">
        <v>300</v>
      </c>
      <c r="P132">
        <v>1.1975147E-2</v>
      </c>
      <c r="Q132">
        <v>0.4</v>
      </c>
      <c r="R132">
        <v>0.35928071499999997</v>
      </c>
      <c r="S132" t="s">
        <v>19</v>
      </c>
    </row>
    <row r="133" spans="1:19" x14ac:dyDescent="0.35">
      <c r="A133">
        <v>2</v>
      </c>
      <c r="B133">
        <v>100</v>
      </c>
      <c r="C133">
        <v>500</v>
      </c>
      <c r="D133">
        <v>2</v>
      </c>
      <c r="E133">
        <v>23051.54334</v>
      </c>
      <c r="F133">
        <v>7772.4050450000004</v>
      </c>
      <c r="G133">
        <v>5705.0974050000004</v>
      </c>
      <c r="H133">
        <v>5787.5076230000004</v>
      </c>
      <c r="I133">
        <v>2448.2061170000002</v>
      </c>
      <c r="J133">
        <v>465.72808320000001</v>
      </c>
      <c r="K133">
        <v>872.59907150000004</v>
      </c>
      <c r="L133">
        <v>6</v>
      </c>
      <c r="M133">
        <v>0.21665841599999999</v>
      </c>
      <c r="O133">
        <v>300</v>
      </c>
      <c r="P133">
        <v>4.1383994E-2</v>
      </c>
      <c r="Q133">
        <v>0.4</v>
      </c>
      <c r="R133">
        <v>0.35928071499999997</v>
      </c>
      <c r="S133" t="s">
        <v>19</v>
      </c>
    </row>
    <row r="134" spans="1:19" x14ac:dyDescent="0.35">
      <c r="A134">
        <v>2</v>
      </c>
      <c r="B134">
        <v>100</v>
      </c>
      <c r="C134">
        <v>1000</v>
      </c>
      <c r="D134">
        <v>1</v>
      </c>
      <c r="E134">
        <v>22568.504300000001</v>
      </c>
      <c r="F134">
        <v>5011.9295460000003</v>
      </c>
      <c r="G134">
        <v>7139.6174060000003</v>
      </c>
      <c r="H134">
        <v>7199.6196520000003</v>
      </c>
      <c r="I134">
        <v>2036.9120740000001</v>
      </c>
      <c r="J134">
        <v>465.72808320000001</v>
      </c>
      <c r="K134">
        <v>714.69753579999997</v>
      </c>
      <c r="L134">
        <v>4</v>
      </c>
      <c r="M134">
        <v>0.26952157900000001</v>
      </c>
      <c r="O134">
        <v>71</v>
      </c>
      <c r="P134">
        <v>8.8390340000000008E-3</v>
      </c>
      <c r="Q134">
        <v>0.8</v>
      </c>
      <c r="R134">
        <v>9.1939781999999998E-2</v>
      </c>
      <c r="S134" t="s">
        <v>19</v>
      </c>
    </row>
    <row r="135" spans="1:19" x14ac:dyDescent="0.35">
      <c r="A135">
        <v>2</v>
      </c>
      <c r="B135">
        <v>100</v>
      </c>
      <c r="C135">
        <v>1000</v>
      </c>
      <c r="D135">
        <v>2</v>
      </c>
      <c r="E135">
        <v>22231.03628</v>
      </c>
      <c r="F135">
        <v>3869.2983220000001</v>
      </c>
      <c r="G135">
        <v>7743.5194060000003</v>
      </c>
      <c r="H135">
        <v>7788.7195629999997</v>
      </c>
      <c r="I135">
        <v>1729.051817</v>
      </c>
      <c r="J135">
        <v>465.72808320000001</v>
      </c>
      <c r="K135">
        <v>634.71908619999999</v>
      </c>
      <c r="L135">
        <v>3</v>
      </c>
      <c r="M135">
        <v>0.291574846</v>
      </c>
      <c r="O135">
        <v>99</v>
      </c>
      <c r="P135">
        <v>9.3337520000000007E-3</v>
      </c>
      <c r="Q135">
        <v>0.8</v>
      </c>
      <c r="R135">
        <v>9.1939781999999998E-2</v>
      </c>
      <c r="S135" t="s">
        <v>19</v>
      </c>
    </row>
    <row r="136" spans="1:19" x14ac:dyDescent="0.35">
      <c r="A136">
        <v>2</v>
      </c>
      <c r="B136">
        <v>100</v>
      </c>
      <c r="C136">
        <v>1000</v>
      </c>
      <c r="D136">
        <v>1</v>
      </c>
      <c r="E136">
        <v>24092.030129999999</v>
      </c>
      <c r="F136">
        <v>5378.5640059999996</v>
      </c>
      <c r="G136">
        <v>7886.9606199999998</v>
      </c>
      <c r="H136">
        <v>7935.3814519999996</v>
      </c>
      <c r="I136">
        <v>1792.7600319999999</v>
      </c>
      <c r="J136">
        <v>465.72808320000001</v>
      </c>
      <c r="K136">
        <v>632.63593730000002</v>
      </c>
      <c r="L136">
        <v>3</v>
      </c>
      <c r="M136">
        <v>0.29706521200000002</v>
      </c>
      <c r="O136">
        <v>251</v>
      </c>
      <c r="P136">
        <v>9.9106850000000007E-3</v>
      </c>
      <c r="Q136">
        <v>0.6</v>
      </c>
      <c r="R136">
        <v>0.24517275099999999</v>
      </c>
      <c r="S136" t="s">
        <v>19</v>
      </c>
    </row>
    <row r="137" spans="1:19" x14ac:dyDescent="0.35">
      <c r="A137">
        <v>2</v>
      </c>
      <c r="B137">
        <v>100</v>
      </c>
      <c r="C137">
        <v>1000</v>
      </c>
      <c r="D137">
        <v>2</v>
      </c>
      <c r="E137">
        <v>23621.345549999998</v>
      </c>
      <c r="F137">
        <v>5319.6910449999996</v>
      </c>
      <c r="G137">
        <v>7713.7107310000001</v>
      </c>
      <c r="H137">
        <v>7756.8518450000001</v>
      </c>
      <c r="I137">
        <v>1735.2153860000001</v>
      </c>
      <c r="J137">
        <v>465.72808320000001</v>
      </c>
      <c r="K137">
        <v>630.14846209999996</v>
      </c>
      <c r="L137">
        <v>3</v>
      </c>
      <c r="M137">
        <v>0.29038186100000002</v>
      </c>
      <c r="O137">
        <v>256</v>
      </c>
      <c r="P137">
        <v>9.6906059999999992E-3</v>
      </c>
      <c r="Q137">
        <v>0.6</v>
      </c>
      <c r="R137">
        <v>0.24517275099999999</v>
      </c>
      <c r="S137" t="s">
        <v>19</v>
      </c>
    </row>
    <row r="138" spans="1:19" x14ac:dyDescent="0.35">
      <c r="A138">
        <v>2</v>
      </c>
      <c r="B138">
        <v>100</v>
      </c>
      <c r="C138">
        <v>1000</v>
      </c>
      <c r="D138">
        <v>1</v>
      </c>
      <c r="E138">
        <v>26667.312030000001</v>
      </c>
      <c r="F138">
        <v>6407.6206320000001</v>
      </c>
      <c r="G138">
        <v>8883.9505599999993</v>
      </c>
      <c r="H138">
        <v>8912.5002889999996</v>
      </c>
      <c r="I138">
        <v>1477.5137970000001</v>
      </c>
      <c r="J138">
        <v>465.72808320000001</v>
      </c>
      <c r="K138">
        <v>519.99866789999999</v>
      </c>
      <c r="L138">
        <v>2</v>
      </c>
      <c r="M138">
        <v>0.33364417400000002</v>
      </c>
      <c r="O138">
        <v>300</v>
      </c>
      <c r="P138">
        <v>1.9804075000000001E-2</v>
      </c>
      <c r="Q138">
        <v>0.4</v>
      </c>
      <c r="R138">
        <v>0.55163868900000002</v>
      </c>
      <c r="S138" t="s">
        <v>19</v>
      </c>
    </row>
    <row r="139" spans="1:19" x14ac:dyDescent="0.35">
      <c r="A139">
        <v>2</v>
      </c>
      <c r="B139">
        <v>100</v>
      </c>
      <c r="C139">
        <v>1000</v>
      </c>
      <c r="D139">
        <v>2</v>
      </c>
      <c r="E139">
        <v>25966.329099999999</v>
      </c>
      <c r="F139">
        <v>6282.4276630000004</v>
      </c>
      <c r="G139">
        <v>8621.9522980000002</v>
      </c>
      <c r="H139">
        <v>8655.4454440000009</v>
      </c>
      <c r="I139">
        <v>1424.6401470000001</v>
      </c>
      <c r="J139">
        <v>465.72808320000001</v>
      </c>
      <c r="K139">
        <v>516.13546670000005</v>
      </c>
      <c r="L139">
        <v>2</v>
      </c>
      <c r="M139">
        <v>0.32402118899999999</v>
      </c>
      <c r="O139">
        <v>216</v>
      </c>
      <c r="P139">
        <v>8.6858809999999995E-3</v>
      </c>
      <c r="Q139">
        <v>0.4</v>
      </c>
      <c r="R139">
        <v>0.55163868900000002</v>
      </c>
      <c r="S139" t="s">
        <v>19</v>
      </c>
    </row>
    <row r="140" spans="1:19" x14ac:dyDescent="0.35">
      <c r="A140">
        <v>2</v>
      </c>
      <c r="B140">
        <v>100</v>
      </c>
      <c r="C140">
        <v>2000</v>
      </c>
      <c r="D140">
        <v>1</v>
      </c>
      <c r="E140">
        <v>25215.114290000001</v>
      </c>
      <c r="F140">
        <v>5010.3208560000003</v>
      </c>
      <c r="G140">
        <v>8855.3387519999997</v>
      </c>
      <c r="H140">
        <v>8887.7908640000005</v>
      </c>
      <c r="I140">
        <v>1475.3837100000001</v>
      </c>
      <c r="J140">
        <v>465.72808320000001</v>
      </c>
      <c r="K140">
        <v>520.55202359999998</v>
      </c>
      <c r="L140">
        <v>2</v>
      </c>
      <c r="M140">
        <v>0.33271916299999998</v>
      </c>
      <c r="O140">
        <v>98</v>
      </c>
      <c r="P140">
        <v>8.6092459999999992E-3</v>
      </c>
      <c r="Q140">
        <v>0.8</v>
      </c>
      <c r="R140">
        <v>0.12654726799999999</v>
      </c>
      <c r="S140" t="s">
        <v>19</v>
      </c>
    </row>
    <row r="141" spans="1:19" x14ac:dyDescent="0.35">
      <c r="A141">
        <v>2</v>
      </c>
      <c r="B141">
        <v>100</v>
      </c>
      <c r="C141">
        <v>2000</v>
      </c>
      <c r="D141">
        <v>2</v>
      </c>
      <c r="E141">
        <v>24702.95376</v>
      </c>
      <c r="F141">
        <v>4986.4445910000004</v>
      </c>
      <c r="G141">
        <v>8635.7199679999994</v>
      </c>
      <c r="H141">
        <v>8666.2940510000008</v>
      </c>
      <c r="I141">
        <v>1429.259004</v>
      </c>
      <c r="J141">
        <v>465.72808320000001</v>
      </c>
      <c r="K141">
        <v>519.50806</v>
      </c>
      <c r="L141">
        <v>2</v>
      </c>
      <c r="M141">
        <v>0.32442731299999999</v>
      </c>
      <c r="O141">
        <v>22</v>
      </c>
      <c r="P141">
        <v>9.4649079999999993E-3</v>
      </c>
      <c r="Q141">
        <v>0.8</v>
      </c>
      <c r="R141">
        <v>0.12654726799999999</v>
      </c>
      <c r="S141" t="s">
        <v>19</v>
      </c>
    </row>
    <row r="142" spans="1:19" x14ac:dyDescent="0.35">
      <c r="A142">
        <v>2</v>
      </c>
      <c r="B142">
        <v>100</v>
      </c>
      <c r="C142">
        <v>2000</v>
      </c>
      <c r="D142">
        <v>1</v>
      </c>
      <c r="E142">
        <v>26956.008949999999</v>
      </c>
      <c r="F142">
        <v>6696.3174339999996</v>
      </c>
      <c r="G142">
        <v>8883.9505599999993</v>
      </c>
      <c r="H142">
        <v>8912.5002889999996</v>
      </c>
      <c r="I142">
        <v>1477.5138380000001</v>
      </c>
      <c r="J142">
        <v>465.72808320000001</v>
      </c>
      <c r="K142">
        <v>519.99874090000003</v>
      </c>
      <c r="L142">
        <v>2</v>
      </c>
      <c r="M142">
        <v>0.33364417400000002</v>
      </c>
      <c r="O142">
        <v>18</v>
      </c>
      <c r="P142">
        <v>5.3102690000000003E-3</v>
      </c>
      <c r="Q142">
        <v>0.6</v>
      </c>
      <c r="R142">
        <v>0.337459381</v>
      </c>
      <c r="S142" t="s">
        <v>19</v>
      </c>
    </row>
    <row r="143" spans="1:19" x14ac:dyDescent="0.35">
      <c r="A143">
        <v>2</v>
      </c>
      <c r="B143">
        <v>100</v>
      </c>
      <c r="C143">
        <v>2000</v>
      </c>
      <c r="D143">
        <v>2</v>
      </c>
      <c r="E143">
        <v>26289.973720000002</v>
      </c>
      <c r="F143">
        <v>6633.5197609999996</v>
      </c>
      <c r="G143">
        <v>8606.5397659999999</v>
      </c>
      <c r="H143">
        <v>8633.1959229999993</v>
      </c>
      <c r="I143">
        <v>1430.9913959999999</v>
      </c>
      <c r="J143">
        <v>465.72808320000001</v>
      </c>
      <c r="K143">
        <v>519.99878939999996</v>
      </c>
      <c r="L143">
        <v>2</v>
      </c>
      <c r="M143">
        <v>0.32318826699999997</v>
      </c>
      <c r="O143">
        <v>274</v>
      </c>
      <c r="P143">
        <v>9.92234E-3</v>
      </c>
      <c r="Q143">
        <v>0.6</v>
      </c>
      <c r="R143">
        <v>0.337459381</v>
      </c>
      <c r="S143" t="s">
        <v>19</v>
      </c>
    </row>
    <row r="144" spans="1:19" x14ac:dyDescent="0.35">
      <c r="A144">
        <v>2</v>
      </c>
      <c r="B144">
        <v>100</v>
      </c>
      <c r="C144">
        <v>2000</v>
      </c>
      <c r="D144">
        <v>1</v>
      </c>
      <c r="E144">
        <v>29500.48848</v>
      </c>
      <c r="F144">
        <v>6302.0044330000001</v>
      </c>
      <c r="G144">
        <v>10651.412410000001</v>
      </c>
      <c r="H144">
        <v>10664.875319999999</v>
      </c>
      <c r="I144">
        <v>1046.1835550000001</v>
      </c>
      <c r="J144">
        <v>465.72808320000001</v>
      </c>
      <c r="K144">
        <v>370.28467599999999</v>
      </c>
      <c r="L144">
        <v>1</v>
      </c>
      <c r="M144">
        <v>0.39924526199999999</v>
      </c>
      <c r="O144">
        <v>36</v>
      </c>
      <c r="P144">
        <v>2.0195479999999999E-3</v>
      </c>
      <c r="Q144">
        <v>0.4</v>
      </c>
      <c r="R144">
        <v>0.75928360699999997</v>
      </c>
      <c r="S144" t="s">
        <v>19</v>
      </c>
    </row>
    <row r="145" spans="1:19" x14ac:dyDescent="0.35">
      <c r="A145">
        <v>2</v>
      </c>
      <c r="B145">
        <v>100</v>
      </c>
      <c r="C145">
        <v>2000</v>
      </c>
      <c r="D145">
        <v>2</v>
      </c>
      <c r="E145">
        <v>28766.185870000001</v>
      </c>
      <c r="F145">
        <v>6197.9697889999998</v>
      </c>
      <c r="G145">
        <v>10352.913060000001</v>
      </c>
      <c r="H145">
        <v>10367.36125</v>
      </c>
      <c r="I145">
        <v>1011.928936</v>
      </c>
      <c r="J145">
        <v>465.72808320000001</v>
      </c>
      <c r="K145">
        <v>370.28475559999998</v>
      </c>
      <c r="L145">
        <v>1</v>
      </c>
      <c r="M145">
        <v>0.38810767099999999</v>
      </c>
      <c r="O145">
        <v>300</v>
      </c>
      <c r="P145">
        <v>1.5630112000000002E-2</v>
      </c>
      <c r="Q145">
        <v>0.4</v>
      </c>
      <c r="R145">
        <v>0.75928360699999997</v>
      </c>
      <c r="S145" t="s">
        <v>19</v>
      </c>
    </row>
    <row r="146" spans="1:19" x14ac:dyDescent="0.35">
      <c r="A146">
        <v>3</v>
      </c>
      <c r="B146">
        <v>10</v>
      </c>
      <c r="C146">
        <v>500</v>
      </c>
      <c r="D146">
        <v>1</v>
      </c>
      <c r="E146">
        <v>20363.36536</v>
      </c>
      <c r="F146">
        <v>4377.7493969999996</v>
      </c>
      <c r="G146">
        <v>6458.5760799999998</v>
      </c>
      <c r="H146">
        <v>4972.7018010000002</v>
      </c>
      <c r="I146">
        <v>2734.7176829999999</v>
      </c>
      <c r="J146">
        <v>582.49031109999999</v>
      </c>
      <c r="K146">
        <v>1237.1300859999999</v>
      </c>
      <c r="L146">
        <v>7</v>
      </c>
      <c r="M146">
        <v>0.74804944200000001</v>
      </c>
      <c r="O146">
        <v>55</v>
      </c>
      <c r="P146">
        <v>6.895984E-3</v>
      </c>
      <c r="Q146">
        <v>0.8</v>
      </c>
      <c r="R146">
        <v>5.5248177000000002E-2</v>
      </c>
      <c r="S146" t="s">
        <v>19</v>
      </c>
    </row>
    <row r="147" spans="1:19" x14ac:dyDescent="0.35">
      <c r="A147">
        <v>3</v>
      </c>
      <c r="B147">
        <v>10</v>
      </c>
      <c r="C147">
        <v>500</v>
      </c>
      <c r="D147">
        <v>2</v>
      </c>
      <c r="E147">
        <v>20473.218079999999</v>
      </c>
      <c r="F147">
        <v>3815.5883760000002</v>
      </c>
      <c r="G147">
        <v>7181.6740810000001</v>
      </c>
      <c r="H147">
        <v>5202.8984119999996</v>
      </c>
      <c r="I147">
        <v>2537.4606600000002</v>
      </c>
      <c r="J147">
        <v>582.49031109999999</v>
      </c>
      <c r="K147">
        <v>1153.106239</v>
      </c>
      <c r="L147">
        <v>6</v>
      </c>
      <c r="M147">
        <v>0.78267819199999999</v>
      </c>
      <c r="O147">
        <v>45</v>
      </c>
      <c r="P147">
        <v>9.0616310000000005E-3</v>
      </c>
      <c r="Q147">
        <v>0.8</v>
      </c>
      <c r="R147">
        <v>5.5248177000000002E-2</v>
      </c>
      <c r="S147" t="s">
        <v>19</v>
      </c>
    </row>
    <row r="148" spans="1:19" x14ac:dyDescent="0.35">
      <c r="A148">
        <v>3</v>
      </c>
      <c r="B148">
        <v>10</v>
      </c>
      <c r="C148">
        <v>500</v>
      </c>
      <c r="D148">
        <v>1</v>
      </c>
      <c r="E148">
        <v>21677.504239999998</v>
      </c>
      <c r="F148">
        <v>4490.8239569999996</v>
      </c>
      <c r="G148">
        <v>7822.992362</v>
      </c>
      <c r="H148">
        <v>5402.9912029999996</v>
      </c>
      <c r="I148">
        <v>2324.6432490000002</v>
      </c>
      <c r="J148">
        <v>582.49031109999999</v>
      </c>
      <c r="K148">
        <v>1053.5631550000001</v>
      </c>
      <c r="L148">
        <v>5</v>
      </c>
      <c r="M148">
        <v>0.81277838800000002</v>
      </c>
      <c r="O148">
        <v>87</v>
      </c>
      <c r="P148">
        <v>8.5400500000000004E-3</v>
      </c>
      <c r="Q148">
        <v>0.6</v>
      </c>
      <c r="R148">
        <v>0.14732847199999999</v>
      </c>
      <c r="S148" t="s">
        <v>19</v>
      </c>
    </row>
    <row r="149" spans="1:19" x14ac:dyDescent="0.35">
      <c r="A149">
        <v>3</v>
      </c>
      <c r="B149">
        <v>10</v>
      </c>
      <c r="C149">
        <v>500</v>
      </c>
      <c r="D149">
        <v>2</v>
      </c>
      <c r="E149">
        <v>21702.282879999999</v>
      </c>
      <c r="F149">
        <v>4471.5109560000001</v>
      </c>
      <c r="G149">
        <v>7919.6871309999997</v>
      </c>
      <c r="H149">
        <v>5383.1600909999997</v>
      </c>
      <c r="I149">
        <v>2297.8536060000001</v>
      </c>
      <c r="J149">
        <v>582.49031109999999</v>
      </c>
      <c r="K149">
        <v>1047.580788</v>
      </c>
      <c r="L149">
        <v>5</v>
      </c>
      <c r="M149">
        <v>0.80979517000000001</v>
      </c>
      <c r="O149">
        <v>124</v>
      </c>
      <c r="P149">
        <v>8.7711630000000002E-3</v>
      </c>
      <c r="Q149">
        <v>0.6</v>
      </c>
      <c r="R149">
        <v>0.14732847199999999</v>
      </c>
      <c r="S149" t="s">
        <v>19</v>
      </c>
    </row>
    <row r="150" spans="1:19" x14ac:dyDescent="0.35">
      <c r="A150">
        <v>3</v>
      </c>
      <c r="B150">
        <v>10</v>
      </c>
      <c r="C150">
        <v>500</v>
      </c>
      <c r="D150">
        <v>1</v>
      </c>
      <c r="E150">
        <v>24213.507809999999</v>
      </c>
      <c r="F150">
        <v>6004.0585160000001</v>
      </c>
      <c r="G150">
        <v>8941.9417919999996</v>
      </c>
      <c r="H150">
        <v>5665.26559</v>
      </c>
      <c r="I150">
        <v>2078.7435700000001</v>
      </c>
      <c r="J150">
        <v>582.49031109999999</v>
      </c>
      <c r="K150">
        <v>941.00803229999997</v>
      </c>
      <c r="L150">
        <v>4</v>
      </c>
      <c r="M150">
        <v>0.85223263599999999</v>
      </c>
      <c r="O150">
        <v>300</v>
      </c>
      <c r="P150">
        <v>1.8725189999999999E-2</v>
      </c>
      <c r="Q150">
        <v>0.4</v>
      </c>
      <c r="R150">
        <v>0.33148906299999997</v>
      </c>
      <c r="S150" t="s">
        <v>19</v>
      </c>
    </row>
    <row r="151" spans="1:19" x14ac:dyDescent="0.35">
      <c r="A151">
        <v>3</v>
      </c>
      <c r="B151">
        <v>10</v>
      </c>
      <c r="C151">
        <v>500</v>
      </c>
      <c r="D151">
        <v>2</v>
      </c>
      <c r="E151">
        <v>24369.9581</v>
      </c>
      <c r="F151">
        <v>5965.2523339999998</v>
      </c>
      <c r="G151">
        <v>9275.8060569999998</v>
      </c>
      <c r="H151">
        <v>5555.9243560000004</v>
      </c>
      <c r="I151">
        <v>2052.3742120000002</v>
      </c>
      <c r="J151">
        <v>582.49031109999999</v>
      </c>
      <c r="K151">
        <v>938.11082690000001</v>
      </c>
      <c r="L151">
        <v>4</v>
      </c>
      <c r="M151">
        <v>0.83578430400000003</v>
      </c>
      <c r="O151">
        <v>301</v>
      </c>
      <c r="P151">
        <v>3.3299329000000003E-2</v>
      </c>
      <c r="Q151">
        <v>0.4</v>
      </c>
      <c r="R151">
        <v>0.33148906299999997</v>
      </c>
      <c r="S151" t="s">
        <v>19</v>
      </c>
    </row>
    <row r="152" spans="1:19" x14ac:dyDescent="0.35">
      <c r="A152">
        <v>3</v>
      </c>
      <c r="B152">
        <v>10</v>
      </c>
      <c r="C152">
        <v>1000</v>
      </c>
      <c r="D152">
        <v>1</v>
      </c>
      <c r="E152">
        <v>23114.686740000001</v>
      </c>
      <c r="F152">
        <v>4937.4239289999996</v>
      </c>
      <c r="G152">
        <v>8909.2337659999994</v>
      </c>
      <c r="H152">
        <v>5662.2651390000001</v>
      </c>
      <c r="I152">
        <v>2081.1800750000002</v>
      </c>
      <c r="J152">
        <v>582.49031109999999</v>
      </c>
      <c r="K152">
        <v>942.09351849999996</v>
      </c>
      <c r="L152">
        <v>4</v>
      </c>
      <c r="M152">
        <v>0.85178127400000003</v>
      </c>
      <c r="O152">
        <v>51</v>
      </c>
      <c r="P152">
        <v>6.5711579999999997E-3</v>
      </c>
      <c r="Q152">
        <v>0.8</v>
      </c>
      <c r="R152">
        <v>7.7517292000000002E-2</v>
      </c>
      <c r="S152" t="s">
        <v>19</v>
      </c>
    </row>
    <row r="153" spans="1:19" x14ac:dyDescent="0.35">
      <c r="A153">
        <v>3</v>
      </c>
      <c r="B153">
        <v>10</v>
      </c>
      <c r="C153">
        <v>1000</v>
      </c>
      <c r="D153">
        <v>2</v>
      </c>
      <c r="E153">
        <v>23041.283340000002</v>
      </c>
      <c r="F153">
        <v>3814.2287700000002</v>
      </c>
      <c r="G153">
        <v>10199.78918</v>
      </c>
      <c r="H153">
        <v>5818.8165730000001</v>
      </c>
      <c r="I153">
        <v>1805.3113129999999</v>
      </c>
      <c r="J153">
        <v>582.49031109999999</v>
      </c>
      <c r="K153">
        <v>820.64719300000002</v>
      </c>
      <c r="L153">
        <v>3</v>
      </c>
      <c r="M153">
        <v>0.87533149200000004</v>
      </c>
      <c r="O153">
        <v>34</v>
      </c>
      <c r="P153">
        <v>7.9130239999999994E-3</v>
      </c>
      <c r="Q153">
        <v>0.8</v>
      </c>
      <c r="R153">
        <v>7.7517292000000002E-2</v>
      </c>
      <c r="S153" t="s">
        <v>19</v>
      </c>
    </row>
    <row r="154" spans="1:19" x14ac:dyDescent="0.35">
      <c r="A154">
        <v>3</v>
      </c>
      <c r="B154">
        <v>10</v>
      </c>
      <c r="C154">
        <v>1000</v>
      </c>
      <c r="D154">
        <v>1</v>
      </c>
      <c r="E154">
        <v>24605.82674</v>
      </c>
      <c r="F154">
        <v>6497.616696</v>
      </c>
      <c r="G154">
        <v>8884.7558800000006</v>
      </c>
      <c r="H154">
        <v>5620.3273099999997</v>
      </c>
      <c r="I154">
        <v>2079.2367669999999</v>
      </c>
      <c r="J154">
        <v>582.49031109999999</v>
      </c>
      <c r="K154">
        <v>941.39977569999996</v>
      </c>
      <c r="L154">
        <v>4</v>
      </c>
      <c r="M154">
        <v>0.84547251700000003</v>
      </c>
      <c r="O154">
        <v>72</v>
      </c>
      <c r="P154">
        <v>9.1772109999999994E-3</v>
      </c>
      <c r="Q154">
        <v>0.6</v>
      </c>
      <c r="R154">
        <v>0.20671277900000001</v>
      </c>
      <c r="S154" t="s">
        <v>19</v>
      </c>
    </row>
    <row r="155" spans="1:19" x14ac:dyDescent="0.35">
      <c r="A155">
        <v>3</v>
      </c>
      <c r="B155">
        <v>10</v>
      </c>
      <c r="C155">
        <v>1000</v>
      </c>
      <c r="D155">
        <v>2</v>
      </c>
      <c r="E155">
        <v>24334.807870000001</v>
      </c>
      <c r="F155">
        <v>5166.935888</v>
      </c>
      <c r="G155">
        <v>10158.501759999999</v>
      </c>
      <c r="H155">
        <v>5806.1712319999997</v>
      </c>
      <c r="I155">
        <v>1802.983373</v>
      </c>
      <c r="J155">
        <v>582.49031109999999</v>
      </c>
      <c r="K155">
        <v>817.72529829999996</v>
      </c>
      <c r="L155">
        <v>3</v>
      </c>
      <c r="M155">
        <v>0.87342923900000002</v>
      </c>
      <c r="O155">
        <v>47</v>
      </c>
      <c r="P155">
        <v>4.7383979999999996E-3</v>
      </c>
      <c r="Q155">
        <v>0.6</v>
      </c>
      <c r="R155">
        <v>0.20671277900000001</v>
      </c>
      <c r="S155" t="s">
        <v>19</v>
      </c>
    </row>
    <row r="156" spans="1:19" x14ac:dyDescent="0.35">
      <c r="A156">
        <v>3</v>
      </c>
      <c r="B156">
        <v>10</v>
      </c>
      <c r="C156">
        <v>1000</v>
      </c>
      <c r="D156">
        <v>1</v>
      </c>
      <c r="E156">
        <v>27293.886409999999</v>
      </c>
      <c r="F156">
        <v>7881.258718</v>
      </c>
      <c r="G156">
        <v>10383.14603</v>
      </c>
      <c r="H156">
        <v>5823.24413</v>
      </c>
      <c r="I156">
        <v>1803.919003</v>
      </c>
      <c r="J156">
        <v>582.49031109999999</v>
      </c>
      <c r="K156">
        <v>819.82822069999997</v>
      </c>
      <c r="L156">
        <v>3</v>
      </c>
      <c r="M156">
        <v>0.87599753499999999</v>
      </c>
      <c r="O156">
        <v>112</v>
      </c>
      <c r="P156">
        <v>8.8705669999999993E-3</v>
      </c>
      <c r="Q156">
        <v>0.4</v>
      </c>
      <c r="R156">
        <v>0.46510375300000001</v>
      </c>
      <c r="S156" t="s">
        <v>19</v>
      </c>
    </row>
    <row r="157" spans="1:19" x14ac:dyDescent="0.35">
      <c r="A157">
        <v>3</v>
      </c>
      <c r="B157">
        <v>10</v>
      </c>
      <c r="C157">
        <v>1000</v>
      </c>
      <c r="D157">
        <v>2</v>
      </c>
      <c r="E157">
        <v>27056.724999999999</v>
      </c>
      <c r="F157">
        <v>7885.165422</v>
      </c>
      <c r="G157">
        <v>10094.03578</v>
      </c>
      <c r="H157">
        <v>5869.1863460000004</v>
      </c>
      <c r="I157">
        <v>1804.679132</v>
      </c>
      <c r="J157">
        <v>582.49031109999999</v>
      </c>
      <c r="K157">
        <v>821.16800169999999</v>
      </c>
      <c r="L157">
        <v>3</v>
      </c>
      <c r="M157">
        <v>0.88290867699999998</v>
      </c>
      <c r="O157">
        <v>182</v>
      </c>
      <c r="P157">
        <v>9.6321089999999998E-3</v>
      </c>
      <c r="Q157">
        <v>0.4</v>
      </c>
      <c r="R157">
        <v>0.46510375300000001</v>
      </c>
      <c r="S157" t="s">
        <v>19</v>
      </c>
    </row>
    <row r="158" spans="1:19" x14ac:dyDescent="0.35">
      <c r="A158">
        <v>3</v>
      </c>
      <c r="B158">
        <v>10</v>
      </c>
      <c r="C158">
        <v>2000</v>
      </c>
      <c r="D158">
        <v>1</v>
      </c>
      <c r="E158">
        <v>26990.391049999998</v>
      </c>
      <c r="F158">
        <v>5223.19704</v>
      </c>
      <c r="G158">
        <v>12908.241040000001</v>
      </c>
      <c r="H158">
        <v>6135.4541049999998</v>
      </c>
      <c r="I158">
        <v>1471.6337450000001</v>
      </c>
      <c r="J158">
        <v>582.49031109999999</v>
      </c>
      <c r="K158">
        <v>669.37481219999995</v>
      </c>
      <c r="L158">
        <v>2</v>
      </c>
      <c r="M158">
        <v>0.92296365300000005</v>
      </c>
      <c r="O158">
        <v>47</v>
      </c>
      <c r="P158">
        <v>9.8456889999999995E-3</v>
      </c>
      <c r="Q158">
        <v>0.8</v>
      </c>
      <c r="R158">
        <v>0.14282953700000001</v>
      </c>
      <c r="S158" t="s">
        <v>19</v>
      </c>
    </row>
    <row r="159" spans="1:19" x14ac:dyDescent="0.35">
      <c r="A159">
        <v>3</v>
      </c>
      <c r="B159">
        <v>10</v>
      </c>
      <c r="C159">
        <v>2000</v>
      </c>
      <c r="D159">
        <v>2</v>
      </c>
      <c r="E159">
        <v>26726.079000000002</v>
      </c>
      <c r="F159">
        <v>7500.2581550000004</v>
      </c>
      <c r="G159">
        <v>10203.086240000001</v>
      </c>
      <c r="H159">
        <v>5814.2850680000001</v>
      </c>
      <c r="I159">
        <v>1805.311545</v>
      </c>
      <c r="J159">
        <v>582.49031109999999</v>
      </c>
      <c r="K159">
        <v>820.64767859999995</v>
      </c>
      <c r="L159">
        <v>3</v>
      </c>
      <c r="M159">
        <v>0.874649813</v>
      </c>
      <c r="O159">
        <v>29</v>
      </c>
      <c r="P159">
        <v>8.9235500000000006E-3</v>
      </c>
      <c r="Q159">
        <v>0.8</v>
      </c>
      <c r="R159">
        <v>0.14282953700000001</v>
      </c>
      <c r="S159" t="s">
        <v>19</v>
      </c>
    </row>
    <row r="160" spans="1:19" x14ac:dyDescent="0.35">
      <c r="A160">
        <v>3</v>
      </c>
      <c r="B160">
        <v>10</v>
      </c>
      <c r="C160">
        <v>2000</v>
      </c>
      <c r="D160">
        <v>1</v>
      </c>
      <c r="E160">
        <v>29092.181649999999</v>
      </c>
      <c r="F160">
        <v>7266.7853400000004</v>
      </c>
      <c r="G160">
        <v>12969.02151</v>
      </c>
      <c r="H160">
        <v>6129.642245</v>
      </c>
      <c r="I160">
        <v>1474.030786</v>
      </c>
      <c r="J160">
        <v>582.49031109999999</v>
      </c>
      <c r="K160">
        <v>670.21145579999995</v>
      </c>
      <c r="L160">
        <v>2</v>
      </c>
      <c r="M160">
        <v>0.92208936799999996</v>
      </c>
      <c r="O160">
        <v>187</v>
      </c>
      <c r="P160">
        <v>9.3735880000000004E-3</v>
      </c>
      <c r="Q160">
        <v>0.6</v>
      </c>
      <c r="R160">
        <v>0.38087876399999998</v>
      </c>
      <c r="S160" t="s">
        <v>19</v>
      </c>
    </row>
    <row r="161" spans="1:19" x14ac:dyDescent="0.35">
      <c r="A161">
        <v>3</v>
      </c>
      <c r="B161">
        <v>10</v>
      </c>
      <c r="C161">
        <v>2000</v>
      </c>
      <c r="D161">
        <v>2</v>
      </c>
      <c r="E161">
        <v>29181.635480000001</v>
      </c>
      <c r="F161">
        <v>9996.863566</v>
      </c>
      <c r="G161">
        <v>10166.02823</v>
      </c>
      <c r="H161">
        <v>5812.8046919999997</v>
      </c>
      <c r="I161">
        <v>1803.877927</v>
      </c>
      <c r="J161">
        <v>582.49031109999999</v>
      </c>
      <c r="K161">
        <v>819.57075510000004</v>
      </c>
      <c r="L161">
        <v>3</v>
      </c>
      <c r="M161">
        <v>0.87442711799999995</v>
      </c>
      <c r="O161">
        <v>85</v>
      </c>
      <c r="P161">
        <v>9.0017550000000002E-3</v>
      </c>
      <c r="Q161">
        <v>0.6</v>
      </c>
      <c r="R161">
        <v>0.38087876399999998</v>
      </c>
      <c r="S161" t="s">
        <v>19</v>
      </c>
    </row>
    <row r="162" spans="1:19" x14ac:dyDescent="0.35">
      <c r="A162">
        <v>3</v>
      </c>
      <c r="B162">
        <v>10</v>
      </c>
      <c r="C162">
        <v>2000</v>
      </c>
      <c r="D162">
        <v>1</v>
      </c>
      <c r="E162">
        <v>33123.51801</v>
      </c>
      <c r="F162">
        <v>11345.74993</v>
      </c>
      <c r="G162">
        <v>12916.899170000001</v>
      </c>
      <c r="H162">
        <v>6135.4541049999998</v>
      </c>
      <c r="I162">
        <v>1472.944782</v>
      </c>
      <c r="J162">
        <v>582.49031109999999</v>
      </c>
      <c r="K162">
        <v>669.97972110000001</v>
      </c>
      <c r="L162">
        <v>2</v>
      </c>
      <c r="M162">
        <v>0.92296365300000005</v>
      </c>
      <c r="O162">
        <v>300</v>
      </c>
      <c r="P162">
        <v>2.3818547999999998E-2</v>
      </c>
      <c r="Q162">
        <v>0.4</v>
      </c>
      <c r="R162">
        <v>0.85697721900000001</v>
      </c>
      <c r="S162" t="s">
        <v>19</v>
      </c>
    </row>
    <row r="163" spans="1:19" x14ac:dyDescent="0.35">
      <c r="A163">
        <v>3</v>
      </c>
      <c r="B163">
        <v>10</v>
      </c>
      <c r="C163">
        <v>2000</v>
      </c>
      <c r="D163">
        <v>2</v>
      </c>
      <c r="E163">
        <v>33290.388279999999</v>
      </c>
      <c r="F163">
        <v>11335.933129999999</v>
      </c>
      <c r="G163">
        <v>13131.944310000001</v>
      </c>
      <c r="H163">
        <v>6099.9598109999997</v>
      </c>
      <c r="I163">
        <v>1469.9703059999999</v>
      </c>
      <c r="J163">
        <v>582.49031109999999</v>
      </c>
      <c r="K163">
        <v>670.09041149999996</v>
      </c>
      <c r="L163">
        <v>2</v>
      </c>
      <c r="M163">
        <v>0.917624204</v>
      </c>
      <c r="O163">
        <v>300</v>
      </c>
      <c r="P163">
        <v>5.6155036999999998E-2</v>
      </c>
      <c r="Q163">
        <v>0.4</v>
      </c>
      <c r="R163">
        <v>0.85697721900000001</v>
      </c>
      <c r="S163" t="s">
        <v>19</v>
      </c>
    </row>
    <row r="164" spans="1:19" x14ac:dyDescent="0.35">
      <c r="A164">
        <v>3</v>
      </c>
      <c r="B164">
        <v>40</v>
      </c>
      <c r="C164">
        <v>500</v>
      </c>
      <c r="D164">
        <v>1</v>
      </c>
      <c r="E164">
        <v>19996.395960000002</v>
      </c>
      <c r="F164">
        <v>3195.8654999999999</v>
      </c>
      <c r="G164">
        <v>6388.4774440000001</v>
      </c>
      <c r="H164">
        <v>6440.4097359999996</v>
      </c>
      <c r="I164">
        <v>2332.6428999999998</v>
      </c>
      <c r="J164">
        <v>582.49031109999999</v>
      </c>
      <c r="K164">
        <v>1056.5100649999999</v>
      </c>
      <c r="L164">
        <v>5</v>
      </c>
      <c r="M164">
        <v>0.60772027200000001</v>
      </c>
      <c r="O164">
        <v>115</v>
      </c>
      <c r="P164">
        <v>9.5279679999999995E-3</v>
      </c>
      <c r="Q164">
        <v>0.8</v>
      </c>
      <c r="R164">
        <v>5.1330340000000002E-2</v>
      </c>
      <c r="S164" t="s">
        <v>19</v>
      </c>
    </row>
    <row r="165" spans="1:19" x14ac:dyDescent="0.35">
      <c r="A165">
        <v>3</v>
      </c>
      <c r="B165">
        <v>40</v>
      </c>
      <c r="C165">
        <v>500</v>
      </c>
      <c r="D165">
        <v>2</v>
      </c>
      <c r="E165">
        <v>19965.295010000002</v>
      </c>
      <c r="F165">
        <v>3192.5354179999999</v>
      </c>
      <c r="G165">
        <v>6455.403558</v>
      </c>
      <c r="H165">
        <v>6361.9316399999998</v>
      </c>
      <c r="I165">
        <v>2317.4447279999999</v>
      </c>
      <c r="J165">
        <v>582.49031109999999</v>
      </c>
      <c r="K165">
        <v>1055.489358</v>
      </c>
      <c r="L165">
        <v>5</v>
      </c>
      <c r="M165">
        <v>0.60031504000000002</v>
      </c>
      <c r="O165">
        <v>76</v>
      </c>
      <c r="P165">
        <v>9.712699E-3</v>
      </c>
      <c r="Q165">
        <v>0.8</v>
      </c>
      <c r="R165">
        <v>5.1330340000000002E-2</v>
      </c>
      <c r="S165" t="s">
        <v>19</v>
      </c>
    </row>
    <row r="166" spans="1:19" x14ac:dyDescent="0.35">
      <c r="A166">
        <v>3</v>
      </c>
      <c r="B166">
        <v>40</v>
      </c>
      <c r="C166">
        <v>500</v>
      </c>
      <c r="D166">
        <v>1</v>
      </c>
      <c r="E166">
        <v>21133.157940000001</v>
      </c>
      <c r="F166">
        <v>4344.4978959999999</v>
      </c>
      <c r="G166">
        <v>6412.9280559999997</v>
      </c>
      <c r="H166">
        <v>6424.441143</v>
      </c>
      <c r="I166">
        <v>2316.6887099999999</v>
      </c>
      <c r="J166">
        <v>582.49031109999999</v>
      </c>
      <c r="K166">
        <v>1052.111825</v>
      </c>
      <c r="L166">
        <v>5</v>
      </c>
      <c r="M166">
        <v>0.60621346799999998</v>
      </c>
      <c r="O166">
        <v>300</v>
      </c>
      <c r="P166">
        <v>1.2026465E-2</v>
      </c>
      <c r="Q166">
        <v>0.6</v>
      </c>
      <c r="R166">
        <v>0.136880907</v>
      </c>
      <c r="S166" t="s">
        <v>19</v>
      </c>
    </row>
    <row r="167" spans="1:19" x14ac:dyDescent="0.35">
      <c r="A167">
        <v>3</v>
      </c>
      <c r="B167">
        <v>40</v>
      </c>
      <c r="C167">
        <v>500</v>
      </c>
      <c r="D167">
        <v>2</v>
      </c>
      <c r="E167">
        <v>21109.20882</v>
      </c>
      <c r="F167">
        <v>4344.3214120000002</v>
      </c>
      <c r="G167">
        <v>6448.1287650000004</v>
      </c>
      <c r="H167">
        <v>6365.7901279999996</v>
      </c>
      <c r="I167">
        <v>2314.2246369999998</v>
      </c>
      <c r="J167">
        <v>582.49031109999999</v>
      </c>
      <c r="K167">
        <v>1054.253567</v>
      </c>
      <c r="L167">
        <v>5</v>
      </c>
      <c r="M167">
        <v>0.60067912899999998</v>
      </c>
      <c r="O167">
        <v>301</v>
      </c>
      <c r="P167">
        <v>1.2693061E-2</v>
      </c>
      <c r="Q167">
        <v>0.6</v>
      </c>
      <c r="R167">
        <v>0.136880907</v>
      </c>
      <c r="S167" t="s">
        <v>19</v>
      </c>
    </row>
    <row r="168" spans="1:19" x14ac:dyDescent="0.35">
      <c r="A168">
        <v>3</v>
      </c>
      <c r="B168">
        <v>40</v>
      </c>
      <c r="C168">
        <v>500</v>
      </c>
      <c r="D168">
        <v>1</v>
      </c>
      <c r="E168">
        <v>23262.975060000001</v>
      </c>
      <c r="F168">
        <v>5728.046292</v>
      </c>
      <c r="G168">
        <v>7041.7565070000001</v>
      </c>
      <c r="H168">
        <v>6884.4939020000002</v>
      </c>
      <c r="I168">
        <v>2083.384955</v>
      </c>
      <c r="J168">
        <v>582.49031109999999</v>
      </c>
      <c r="K168">
        <v>942.80309069999998</v>
      </c>
      <c r="L168">
        <v>4</v>
      </c>
      <c r="M168">
        <v>0.64962427499999997</v>
      </c>
      <c r="O168">
        <v>300</v>
      </c>
      <c r="P168">
        <v>2.0322313000000002E-2</v>
      </c>
      <c r="Q168">
        <v>0.4</v>
      </c>
      <c r="R168">
        <v>0.30798204200000001</v>
      </c>
      <c r="S168" t="s">
        <v>19</v>
      </c>
    </row>
    <row r="169" spans="1:19" x14ac:dyDescent="0.35">
      <c r="A169">
        <v>3</v>
      </c>
      <c r="B169">
        <v>40</v>
      </c>
      <c r="C169">
        <v>500</v>
      </c>
      <c r="D169">
        <v>2</v>
      </c>
      <c r="E169">
        <v>22988.94757</v>
      </c>
      <c r="F169">
        <v>4732.7828010000003</v>
      </c>
      <c r="G169">
        <v>7698.1218479999998</v>
      </c>
      <c r="H169">
        <v>7351.3875930000004</v>
      </c>
      <c r="I169">
        <v>1805.0760439999999</v>
      </c>
      <c r="J169">
        <v>582.49031109999999</v>
      </c>
      <c r="K169">
        <v>819.088975</v>
      </c>
      <c r="L169">
        <v>3</v>
      </c>
      <c r="M169">
        <v>0.69368059699999995</v>
      </c>
      <c r="O169">
        <v>209</v>
      </c>
      <c r="P169">
        <v>9.8488410000000005E-3</v>
      </c>
      <c r="Q169">
        <v>0.4</v>
      </c>
      <c r="R169">
        <v>0.30798204200000001</v>
      </c>
      <c r="S169" t="s">
        <v>19</v>
      </c>
    </row>
    <row r="170" spans="1:19" x14ac:dyDescent="0.35">
      <c r="A170">
        <v>3</v>
      </c>
      <c r="B170">
        <v>40</v>
      </c>
      <c r="C170">
        <v>1000</v>
      </c>
      <c r="D170">
        <v>1</v>
      </c>
      <c r="E170">
        <v>22202.037329999999</v>
      </c>
      <c r="F170">
        <v>3750.3835819999999</v>
      </c>
      <c r="G170">
        <v>7913.735936</v>
      </c>
      <c r="H170">
        <v>7326.6989279999998</v>
      </c>
      <c r="I170">
        <v>1807.8142539999999</v>
      </c>
      <c r="J170">
        <v>582.49031109999999</v>
      </c>
      <c r="K170">
        <v>820.91431650000004</v>
      </c>
      <c r="L170">
        <v>3</v>
      </c>
      <c r="M170">
        <v>0.69135096200000001</v>
      </c>
      <c r="O170">
        <v>41</v>
      </c>
      <c r="P170">
        <v>9.1835200000000006E-3</v>
      </c>
      <c r="Q170">
        <v>0.8</v>
      </c>
      <c r="R170">
        <v>7.1363736999999997E-2</v>
      </c>
      <c r="S170" t="s">
        <v>19</v>
      </c>
    </row>
    <row r="171" spans="1:19" x14ac:dyDescent="0.35">
      <c r="A171">
        <v>3</v>
      </c>
      <c r="B171">
        <v>40</v>
      </c>
      <c r="C171">
        <v>1000</v>
      </c>
      <c r="D171">
        <v>2</v>
      </c>
      <c r="E171">
        <v>22062.753700000001</v>
      </c>
      <c r="F171">
        <v>3749.7743719999999</v>
      </c>
      <c r="G171">
        <v>7729.6194400000004</v>
      </c>
      <c r="H171">
        <v>7374.275173</v>
      </c>
      <c r="I171">
        <v>1805.680128</v>
      </c>
      <c r="J171">
        <v>582.49031109999999</v>
      </c>
      <c r="K171">
        <v>820.91427180000005</v>
      </c>
      <c r="L171">
        <v>3</v>
      </c>
      <c r="M171">
        <v>0.69584027999999998</v>
      </c>
      <c r="O171">
        <v>30</v>
      </c>
      <c r="P171">
        <v>9.8705670000000002E-3</v>
      </c>
      <c r="Q171">
        <v>0.8</v>
      </c>
      <c r="R171">
        <v>7.1363736999999997E-2</v>
      </c>
      <c r="S171" t="s">
        <v>19</v>
      </c>
    </row>
    <row r="172" spans="1:19" x14ac:dyDescent="0.35">
      <c r="A172">
        <v>3</v>
      </c>
      <c r="B172">
        <v>40</v>
      </c>
      <c r="C172">
        <v>1000</v>
      </c>
      <c r="D172">
        <v>1</v>
      </c>
      <c r="E172">
        <v>23433.360929999999</v>
      </c>
      <c r="F172">
        <v>5000.478204</v>
      </c>
      <c r="G172">
        <v>7845.7022989999996</v>
      </c>
      <c r="H172">
        <v>7376.6770889999998</v>
      </c>
      <c r="I172">
        <v>1807.082226</v>
      </c>
      <c r="J172">
        <v>582.49031109999999</v>
      </c>
      <c r="K172">
        <v>820.93080129999998</v>
      </c>
      <c r="L172">
        <v>3</v>
      </c>
      <c r="M172">
        <v>0.69606692599999997</v>
      </c>
      <c r="O172">
        <v>80</v>
      </c>
      <c r="P172">
        <v>9.2689490000000003E-3</v>
      </c>
      <c r="Q172">
        <v>0.6</v>
      </c>
      <c r="R172">
        <v>0.19030330000000001</v>
      </c>
      <c r="S172" t="s">
        <v>19</v>
      </c>
    </row>
    <row r="173" spans="1:19" x14ac:dyDescent="0.35">
      <c r="A173">
        <v>3</v>
      </c>
      <c r="B173">
        <v>40</v>
      </c>
      <c r="C173">
        <v>1000</v>
      </c>
      <c r="D173">
        <v>2</v>
      </c>
      <c r="E173">
        <v>23281.179489999999</v>
      </c>
      <c r="F173">
        <v>4998.829804</v>
      </c>
      <c r="G173">
        <v>7695.709546</v>
      </c>
      <c r="H173">
        <v>7378.3022940000001</v>
      </c>
      <c r="I173">
        <v>1804.679269</v>
      </c>
      <c r="J173">
        <v>582.49031109999999</v>
      </c>
      <c r="K173">
        <v>821.16826700000001</v>
      </c>
      <c r="L173">
        <v>3</v>
      </c>
      <c r="M173">
        <v>0.696220281</v>
      </c>
      <c r="O173">
        <v>88</v>
      </c>
      <c r="P173">
        <v>8.5295890000000006E-3</v>
      </c>
      <c r="Q173">
        <v>0.6</v>
      </c>
      <c r="R173">
        <v>0.19030330000000001</v>
      </c>
      <c r="S173" t="s">
        <v>19</v>
      </c>
    </row>
    <row r="174" spans="1:19" x14ac:dyDescent="0.35">
      <c r="A174">
        <v>3</v>
      </c>
      <c r="B174">
        <v>40</v>
      </c>
      <c r="C174">
        <v>1000</v>
      </c>
      <c r="D174">
        <v>1</v>
      </c>
      <c r="E174">
        <v>25767.67916</v>
      </c>
      <c r="F174">
        <v>5594.2372480000004</v>
      </c>
      <c r="G174">
        <v>9318.5768499999995</v>
      </c>
      <c r="H174">
        <v>8173.831561</v>
      </c>
      <c r="I174">
        <v>1441.2236519999999</v>
      </c>
      <c r="J174">
        <v>582.49031109999999</v>
      </c>
      <c r="K174">
        <v>657.3195399</v>
      </c>
      <c r="L174">
        <v>2</v>
      </c>
      <c r="M174">
        <v>0.77128681899999996</v>
      </c>
      <c r="O174">
        <v>208</v>
      </c>
      <c r="P174">
        <v>8.596912E-3</v>
      </c>
      <c r="Q174">
        <v>0.4</v>
      </c>
      <c r="R174">
        <v>0.42818242499999998</v>
      </c>
      <c r="S174" t="s">
        <v>19</v>
      </c>
    </row>
    <row r="175" spans="1:19" x14ac:dyDescent="0.35">
      <c r="A175">
        <v>3</v>
      </c>
      <c r="B175">
        <v>40</v>
      </c>
      <c r="C175">
        <v>1000</v>
      </c>
      <c r="D175">
        <v>2</v>
      </c>
      <c r="E175">
        <v>25726.379789999999</v>
      </c>
      <c r="F175">
        <v>7493.2580669999998</v>
      </c>
      <c r="G175">
        <v>7683.9081640000004</v>
      </c>
      <c r="H175">
        <v>7343.2748009999996</v>
      </c>
      <c r="I175">
        <v>1803.8778600000001</v>
      </c>
      <c r="J175">
        <v>582.49031109999999</v>
      </c>
      <c r="K175">
        <v>819.57058619999998</v>
      </c>
      <c r="L175">
        <v>3</v>
      </c>
      <c r="M175">
        <v>0.69291506999999997</v>
      </c>
      <c r="O175">
        <v>228</v>
      </c>
      <c r="P175">
        <v>6.8543179999999999E-3</v>
      </c>
      <c r="Q175">
        <v>0.4</v>
      </c>
      <c r="R175">
        <v>0.42818242499999998</v>
      </c>
      <c r="S175" t="s">
        <v>19</v>
      </c>
    </row>
    <row r="176" spans="1:19" x14ac:dyDescent="0.35">
      <c r="A176">
        <v>3</v>
      </c>
      <c r="B176">
        <v>40</v>
      </c>
      <c r="C176">
        <v>2000</v>
      </c>
      <c r="D176">
        <v>1</v>
      </c>
      <c r="E176">
        <v>25230.822820000001</v>
      </c>
      <c r="F176">
        <v>5004.7508509999998</v>
      </c>
      <c r="G176">
        <v>9242.9492009999994</v>
      </c>
      <c r="H176">
        <v>8265.1092540000009</v>
      </c>
      <c r="I176">
        <v>1467.23397</v>
      </c>
      <c r="J176">
        <v>582.49031109999999</v>
      </c>
      <c r="K176">
        <v>668.28923369999995</v>
      </c>
      <c r="L176">
        <v>2</v>
      </c>
      <c r="M176">
        <v>0.77989982800000002</v>
      </c>
      <c r="O176">
        <v>69</v>
      </c>
      <c r="P176">
        <v>7.4361879999999998E-3</v>
      </c>
      <c r="Q176">
        <v>0.8</v>
      </c>
      <c r="R176">
        <v>0.11762350000000001</v>
      </c>
      <c r="S176" t="s">
        <v>19</v>
      </c>
    </row>
    <row r="177" spans="1:19" x14ac:dyDescent="0.35">
      <c r="A177">
        <v>3</v>
      </c>
      <c r="B177">
        <v>40</v>
      </c>
      <c r="C177">
        <v>2000</v>
      </c>
      <c r="D177">
        <v>2</v>
      </c>
      <c r="E177">
        <v>25127.578839999998</v>
      </c>
      <c r="F177">
        <v>4991.830269</v>
      </c>
      <c r="G177">
        <v>9236.9058490000007</v>
      </c>
      <c r="H177">
        <v>8208.2911349999995</v>
      </c>
      <c r="I177">
        <v>1448.3034769999999</v>
      </c>
      <c r="J177">
        <v>582.49031109999999</v>
      </c>
      <c r="K177">
        <v>659.75779769999997</v>
      </c>
      <c r="L177">
        <v>2</v>
      </c>
      <c r="M177">
        <v>0.77453844400000005</v>
      </c>
      <c r="O177">
        <v>103</v>
      </c>
      <c r="P177">
        <v>6.8156600000000003E-3</v>
      </c>
      <c r="Q177">
        <v>0.8</v>
      </c>
      <c r="R177">
        <v>0.11762350000000001</v>
      </c>
      <c r="S177" t="s">
        <v>19</v>
      </c>
    </row>
    <row r="178" spans="1:19" x14ac:dyDescent="0.35">
      <c r="A178">
        <v>3</v>
      </c>
      <c r="B178">
        <v>40</v>
      </c>
      <c r="C178">
        <v>2000</v>
      </c>
      <c r="D178">
        <v>1</v>
      </c>
      <c r="E178">
        <v>26792.689190000001</v>
      </c>
      <c r="F178">
        <v>6636.4128199999996</v>
      </c>
      <c r="G178">
        <v>9304.5954820000006</v>
      </c>
      <c r="H178">
        <v>8167.8783160000003</v>
      </c>
      <c r="I178">
        <v>1443.6629579999999</v>
      </c>
      <c r="J178">
        <v>582.49031109999999</v>
      </c>
      <c r="K178">
        <v>657.64930159999994</v>
      </c>
      <c r="L178">
        <v>2</v>
      </c>
      <c r="M178">
        <v>0.77072506799999996</v>
      </c>
      <c r="O178">
        <v>270</v>
      </c>
      <c r="P178">
        <v>9.5996810000000005E-3</v>
      </c>
      <c r="Q178">
        <v>0.6</v>
      </c>
      <c r="R178">
        <v>0.31366266599999998</v>
      </c>
      <c r="S178" t="s">
        <v>19</v>
      </c>
    </row>
    <row r="179" spans="1:19" x14ac:dyDescent="0.35">
      <c r="A179">
        <v>3</v>
      </c>
      <c r="B179">
        <v>40</v>
      </c>
      <c r="C179">
        <v>2000</v>
      </c>
      <c r="D179">
        <v>2</v>
      </c>
      <c r="E179">
        <v>26883.29666</v>
      </c>
      <c r="F179">
        <v>6670.2502059999997</v>
      </c>
      <c r="G179">
        <v>9320.4971409999998</v>
      </c>
      <c r="H179">
        <v>8181.7771739999998</v>
      </c>
      <c r="I179">
        <v>1461.7574010000001</v>
      </c>
      <c r="J179">
        <v>582.49031109999999</v>
      </c>
      <c r="K179">
        <v>666.52442589999998</v>
      </c>
      <c r="L179">
        <v>2</v>
      </c>
      <c r="M179">
        <v>0.772036571</v>
      </c>
      <c r="O179">
        <v>67</v>
      </c>
      <c r="P179">
        <v>9.6057650000000005E-3</v>
      </c>
      <c r="Q179">
        <v>0.6</v>
      </c>
      <c r="R179">
        <v>0.31366266599999998</v>
      </c>
      <c r="S179" t="s">
        <v>19</v>
      </c>
    </row>
    <row r="180" spans="1:19" x14ac:dyDescent="0.35">
      <c r="A180">
        <v>3</v>
      </c>
      <c r="B180">
        <v>40</v>
      </c>
      <c r="C180">
        <v>2000</v>
      </c>
      <c r="D180">
        <v>1</v>
      </c>
      <c r="E180">
        <v>29513.755430000001</v>
      </c>
      <c r="F180">
        <v>6286.8481439999996</v>
      </c>
      <c r="G180">
        <v>11985.65625</v>
      </c>
      <c r="H180">
        <v>9140.1979420000007</v>
      </c>
      <c r="I180">
        <v>1044.2700870000001</v>
      </c>
      <c r="J180">
        <v>582.49031119999995</v>
      </c>
      <c r="K180">
        <v>474.29270179999997</v>
      </c>
      <c r="L180">
        <v>1</v>
      </c>
      <c r="M180">
        <v>0.86247363600000004</v>
      </c>
      <c r="O180">
        <v>13</v>
      </c>
      <c r="P180">
        <v>0</v>
      </c>
      <c r="Q180">
        <v>0.4</v>
      </c>
      <c r="R180">
        <v>0.70574099800000001</v>
      </c>
      <c r="S180" t="s">
        <v>19</v>
      </c>
    </row>
    <row r="181" spans="1:19" x14ac:dyDescent="0.35">
      <c r="A181">
        <v>3</v>
      </c>
      <c r="B181">
        <v>40</v>
      </c>
      <c r="C181">
        <v>2000</v>
      </c>
      <c r="D181">
        <v>2</v>
      </c>
      <c r="E181">
        <v>29561.789059999999</v>
      </c>
      <c r="F181">
        <v>6282.9601400000001</v>
      </c>
      <c r="G181">
        <v>12070.75866</v>
      </c>
      <c r="H181">
        <v>9108.394413</v>
      </c>
      <c r="I181">
        <v>1042.892685</v>
      </c>
      <c r="J181">
        <v>582.49031109999999</v>
      </c>
      <c r="K181">
        <v>474.29285199999998</v>
      </c>
      <c r="L181">
        <v>1</v>
      </c>
      <c r="M181">
        <v>0.85947263600000001</v>
      </c>
      <c r="O181">
        <v>226</v>
      </c>
      <c r="P181">
        <v>9.8960969999999995E-3</v>
      </c>
      <c r="Q181">
        <v>0.4</v>
      </c>
      <c r="R181">
        <v>0.70574099800000001</v>
      </c>
      <c r="S181" t="s">
        <v>19</v>
      </c>
    </row>
    <row r="182" spans="1:19" x14ac:dyDescent="0.35">
      <c r="A182">
        <v>3</v>
      </c>
      <c r="B182">
        <v>70</v>
      </c>
      <c r="C182">
        <v>500</v>
      </c>
      <c r="D182">
        <v>1</v>
      </c>
      <c r="E182">
        <v>19996.692630000001</v>
      </c>
      <c r="F182">
        <v>3226.7989160000002</v>
      </c>
      <c r="G182">
        <v>6362.8975369999998</v>
      </c>
      <c r="H182">
        <v>6437.9269480000003</v>
      </c>
      <c r="I182">
        <v>2329.7432680000002</v>
      </c>
      <c r="J182">
        <v>582.49031109999999</v>
      </c>
      <c r="K182">
        <v>1056.835646</v>
      </c>
      <c r="L182">
        <v>5</v>
      </c>
      <c r="M182">
        <v>0.45411287900000002</v>
      </c>
      <c r="O182">
        <v>138</v>
      </c>
      <c r="P182">
        <v>8.1527570000000001E-3</v>
      </c>
      <c r="Q182">
        <v>0.8</v>
      </c>
      <c r="R182">
        <v>5.3652884999999997E-2</v>
      </c>
      <c r="S182" t="s">
        <v>19</v>
      </c>
    </row>
    <row r="183" spans="1:19" x14ac:dyDescent="0.35">
      <c r="A183">
        <v>3</v>
      </c>
      <c r="B183">
        <v>70</v>
      </c>
      <c r="C183">
        <v>500</v>
      </c>
      <c r="D183">
        <v>2</v>
      </c>
      <c r="E183">
        <v>19955.35959</v>
      </c>
      <c r="F183">
        <v>3219.8349280000002</v>
      </c>
      <c r="G183">
        <v>6361.9430650000004</v>
      </c>
      <c r="H183">
        <v>6436.9616400000004</v>
      </c>
      <c r="I183">
        <v>2304.1896780000002</v>
      </c>
      <c r="J183">
        <v>582.49031109999999</v>
      </c>
      <c r="K183">
        <v>1049.9399639999999</v>
      </c>
      <c r="L183">
        <v>5</v>
      </c>
      <c r="M183">
        <v>0.454044789</v>
      </c>
      <c r="O183">
        <v>127</v>
      </c>
      <c r="P183">
        <v>9.2385579999999991E-3</v>
      </c>
      <c r="Q183">
        <v>0.8</v>
      </c>
      <c r="R183">
        <v>5.3652884999999997E-2</v>
      </c>
      <c r="S183" t="s">
        <v>19</v>
      </c>
    </row>
    <row r="184" spans="1:19" x14ac:dyDescent="0.35">
      <c r="A184">
        <v>3</v>
      </c>
      <c r="B184">
        <v>70</v>
      </c>
      <c r="C184">
        <v>500</v>
      </c>
      <c r="D184">
        <v>1</v>
      </c>
      <c r="E184">
        <v>21282.723320000001</v>
      </c>
      <c r="F184">
        <v>3732.0957079999998</v>
      </c>
      <c r="G184">
        <v>6938.9738710000001</v>
      </c>
      <c r="H184">
        <v>7002.5978969999996</v>
      </c>
      <c r="I184">
        <v>2083.5690260000001</v>
      </c>
      <c r="J184">
        <v>582.49031109999999</v>
      </c>
      <c r="K184">
        <v>942.99651010000002</v>
      </c>
      <c r="L184">
        <v>4</v>
      </c>
      <c r="M184">
        <v>0.493943146</v>
      </c>
      <c r="O184">
        <v>300</v>
      </c>
      <c r="P184">
        <v>1.7760714E-2</v>
      </c>
      <c r="Q184">
        <v>0.6</v>
      </c>
      <c r="R184">
        <v>0.14307436000000001</v>
      </c>
      <c r="S184" t="s">
        <v>19</v>
      </c>
    </row>
    <row r="185" spans="1:19" x14ac:dyDescent="0.35">
      <c r="A185">
        <v>3</v>
      </c>
      <c r="B185">
        <v>70</v>
      </c>
      <c r="C185">
        <v>500</v>
      </c>
      <c r="D185">
        <v>2</v>
      </c>
      <c r="E185">
        <v>21175.111369999999</v>
      </c>
      <c r="F185">
        <v>4389.3786360000004</v>
      </c>
      <c r="G185">
        <v>6415.7705210000004</v>
      </c>
      <c r="H185">
        <v>6486.0791259999996</v>
      </c>
      <c r="I185">
        <v>2265.1759179999999</v>
      </c>
      <c r="J185">
        <v>582.49031109999999</v>
      </c>
      <c r="K185">
        <v>1036.216862</v>
      </c>
      <c r="L185">
        <v>5</v>
      </c>
      <c r="M185">
        <v>0.45750939499999999</v>
      </c>
      <c r="O185">
        <v>300</v>
      </c>
      <c r="P185">
        <v>1.3680319999999999E-2</v>
      </c>
      <c r="Q185">
        <v>0.6</v>
      </c>
      <c r="R185">
        <v>0.14307436000000001</v>
      </c>
      <c r="S185" t="s">
        <v>19</v>
      </c>
    </row>
    <row r="186" spans="1:19" x14ac:dyDescent="0.35">
      <c r="A186">
        <v>3</v>
      </c>
      <c r="B186">
        <v>70</v>
      </c>
      <c r="C186">
        <v>500</v>
      </c>
      <c r="D186">
        <v>1</v>
      </c>
      <c r="E186">
        <v>23284.2284</v>
      </c>
      <c r="F186">
        <v>4885.9199769999996</v>
      </c>
      <c r="G186">
        <v>7572.9873299999999</v>
      </c>
      <c r="H186">
        <v>7613.3356690000001</v>
      </c>
      <c r="I186">
        <v>1808.105879</v>
      </c>
      <c r="J186">
        <v>582.49031109999999</v>
      </c>
      <c r="K186">
        <v>821.38923720000003</v>
      </c>
      <c r="L186">
        <v>3</v>
      </c>
      <c r="M186">
        <v>0.53702283500000003</v>
      </c>
      <c r="O186">
        <v>300</v>
      </c>
      <c r="P186">
        <v>1.8626178E-2</v>
      </c>
      <c r="Q186">
        <v>0.4</v>
      </c>
      <c r="R186">
        <v>0.32191731000000001</v>
      </c>
      <c r="S186" t="s">
        <v>19</v>
      </c>
    </row>
    <row r="187" spans="1:19" x14ac:dyDescent="0.35">
      <c r="A187">
        <v>3</v>
      </c>
      <c r="B187">
        <v>70</v>
      </c>
      <c r="C187">
        <v>500</v>
      </c>
      <c r="D187">
        <v>2</v>
      </c>
      <c r="E187">
        <v>23158.658090000001</v>
      </c>
      <c r="F187">
        <v>4879.7002060000004</v>
      </c>
      <c r="G187">
        <v>7511.7644339999997</v>
      </c>
      <c r="H187">
        <v>7560.0382739999995</v>
      </c>
      <c r="I187">
        <v>1804.4036739999999</v>
      </c>
      <c r="J187">
        <v>582.49031109999999</v>
      </c>
      <c r="K187">
        <v>820.26118610000003</v>
      </c>
      <c r="L187">
        <v>3</v>
      </c>
      <c r="M187">
        <v>0.53326339</v>
      </c>
      <c r="O187">
        <v>300</v>
      </c>
      <c r="P187">
        <v>1.8045822E-2</v>
      </c>
      <c r="Q187">
        <v>0.4</v>
      </c>
      <c r="R187">
        <v>0.32191731000000001</v>
      </c>
      <c r="S187" t="s">
        <v>19</v>
      </c>
    </row>
    <row r="188" spans="1:19" x14ac:dyDescent="0.35">
      <c r="A188">
        <v>3</v>
      </c>
      <c r="B188">
        <v>70</v>
      </c>
      <c r="C188">
        <v>1000</v>
      </c>
      <c r="D188">
        <v>1</v>
      </c>
      <c r="E188">
        <v>22154.879649999999</v>
      </c>
      <c r="F188">
        <v>3750.4391519999999</v>
      </c>
      <c r="G188">
        <v>7578.1199459999998</v>
      </c>
      <c r="H188">
        <v>7615.1016149999996</v>
      </c>
      <c r="I188">
        <v>1807.8143419999999</v>
      </c>
      <c r="J188">
        <v>582.49031109999999</v>
      </c>
      <c r="K188">
        <v>820.91428780000001</v>
      </c>
      <c r="L188">
        <v>3</v>
      </c>
      <c r="M188">
        <v>0.53714739899999997</v>
      </c>
      <c r="O188">
        <v>52</v>
      </c>
      <c r="P188">
        <v>9.4198379999999998E-3</v>
      </c>
      <c r="Q188">
        <v>0.8</v>
      </c>
      <c r="R188">
        <v>7.1369021000000005E-2</v>
      </c>
      <c r="S188" t="s">
        <v>19</v>
      </c>
    </row>
    <row r="189" spans="1:19" x14ac:dyDescent="0.35">
      <c r="A189">
        <v>3</v>
      </c>
      <c r="B189">
        <v>70</v>
      </c>
      <c r="C189">
        <v>1000</v>
      </c>
      <c r="D189">
        <v>2</v>
      </c>
      <c r="E189">
        <v>22087.703450000001</v>
      </c>
      <c r="F189">
        <v>3748.7338020000002</v>
      </c>
      <c r="G189">
        <v>7542.6454240000003</v>
      </c>
      <c r="H189">
        <v>7591.0789860000004</v>
      </c>
      <c r="I189">
        <v>1803.920797</v>
      </c>
      <c r="J189">
        <v>582.49031109999999</v>
      </c>
      <c r="K189">
        <v>818.83412850000002</v>
      </c>
      <c r="L189">
        <v>3</v>
      </c>
      <c r="M189">
        <v>0.535452912</v>
      </c>
      <c r="O189">
        <v>49</v>
      </c>
      <c r="P189">
        <v>8.3941520000000002E-3</v>
      </c>
      <c r="Q189">
        <v>0.8</v>
      </c>
      <c r="R189">
        <v>7.1369021000000005E-2</v>
      </c>
      <c r="S189" t="s">
        <v>19</v>
      </c>
    </row>
    <row r="190" spans="1:19" x14ac:dyDescent="0.35">
      <c r="A190">
        <v>3</v>
      </c>
      <c r="B190">
        <v>70</v>
      </c>
      <c r="C190">
        <v>1000</v>
      </c>
      <c r="D190">
        <v>1</v>
      </c>
      <c r="E190">
        <v>23391.855780000002</v>
      </c>
      <c r="F190">
        <v>4996.2455980000004</v>
      </c>
      <c r="G190">
        <v>7576.9867119999999</v>
      </c>
      <c r="H190">
        <v>7613.8746080000001</v>
      </c>
      <c r="I190">
        <v>1804.1229080000001</v>
      </c>
      <c r="J190">
        <v>582.49031109999999</v>
      </c>
      <c r="K190">
        <v>818.1356432</v>
      </c>
      <c r="L190">
        <v>3</v>
      </c>
      <c r="M190">
        <v>0.53706085000000003</v>
      </c>
      <c r="O190">
        <v>80</v>
      </c>
      <c r="P190">
        <v>9.3430160000000009E-3</v>
      </c>
      <c r="Q190">
        <v>0.6</v>
      </c>
      <c r="R190">
        <v>0.190317389</v>
      </c>
      <c r="S190" t="s">
        <v>19</v>
      </c>
    </row>
    <row r="191" spans="1:19" x14ac:dyDescent="0.35">
      <c r="A191">
        <v>3</v>
      </c>
      <c r="B191">
        <v>70</v>
      </c>
      <c r="C191">
        <v>1000</v>
      </c>
      <c r="D191">
        <v>2</v>
      </c>
      <c r="E191">
        <v>23248.772860000001</v>
      </c>
      <c r="F191">
        <v>4998.9776439999996</v>
      </c>
      <c r="G191">
        <v>7499.4727050000001</v>
      </c>
      <c r="H191">
        <v>7541.9848419999998</v>
      </c>
      <c r="I191">
        <v>1804.6792069999999</v>
      </c>
      <c r="J191">
        <v>582.49031109999999</v>
      </c>
      <c r="K191">
        <v>821.16814590000001</v>
      </c>
      <c r="L191">
        <v>3</v>
      </c>
      <c r="M191">
        <v>0.53198995199999999</v>
      </c>
      <c r="O191">
        <v>84</v>
      </c>
      <c r="P191">
        <v>8.4365299999999994E-3</v>
      </c>
      <c r="Q191">
        <v>0.6</v>
      </c>
      <c r="R191">
        <v>0.190317389</v>
      </c>
      <c r="S191" t="s">
        <v>19</v>
      </c>
    </row>
    <row r="192" spans="1:19" x14ac:dyDescent="0.35">
      <c r="A192">
        <v>3</v>
      </c>
      <c r="B192">
        <v>70</v>
      </c>
      <c r="C192">
        <v>1000</v>
      </c>
      <c r="D192">
        <v>1</v>
      </c>
      <c r="E192">
        <v>25853.52189</v>
      </c>
      <c r="F192">
        <v>5654.5312759999997</v>
      </c>
      <c r="G192">
        <v>8797.4540300000008</v>
      </c>
      <c r="H192">
        <v>8685.4575700000005</v>
      </c>
      <c r="I192">
        <v>1465.7333180000001</v>
      </c>
      <c r="J192">
        <v>582.49031109999999</v>
      </c>
      <c r="K192">
        <v>667.85538759999997</v>
      </c>
      <c r="L192">
        <v>2</v>
      </c>
      <c r="M192">
        <v>0.61264723499999996</v>
      </c>
      <c r="O192">
        <v>300</v>
      </c>
      <c r="P192">
        <v>2.5809037999999999E-2</v>
      </c>
      <c r="Q192">
        <v>0.4</v>
      </c>
      <c r="R192">
        <v>0.42821412399999997</v>
      </c>
      <c r="S192" t="s">
        <v>19</v>
      </c>
    </row>
    <row r="193" spans="1:19" x14ac:dyDescent="0.35">
      <c r="A193">
        <v>3</v>
      </c>
      <c r="B193">
        <v>70</v>
      </c>
      <c r="C193">
        <v>1000</v>
      </c>
      <c r="D193">
        <v>2</v>
      </c>
      <c r="E193">
        <v>25706.23589</v>
      </c>
      <c r="F193">
        <v>7497.8899730000003</v>
      </c>
      <c r="G193">
        <v>7475.8116620000001</v>
      </c>
      <c r="H193">
        <v>7524.0855030000002</v>
      </c>
      <c r="I193">
        <v>1805.3112779999999</v>
      </c>
      <c r="J193">
        <v>582.49031109999999</v>
      </c>
      <c r="K193">
        <v>820.64716039999996</v>
      </c>
      <c r="L193">
        <v>3</v>
      </c>
      <c r="M193">
        <v>0.53072738399999997</v>
      </c>
      <c r="O193">
        <v>279</v>
      </c>
      <c r="P193">
        <v>9.6767759999999998E-3</v>
      </c>
      <c r="Q193">
        <v>0.4</v>
      </c>
      <c r="R193">
        <v>0.42821412399999997</v>
      </c>
      <c r="S193" t="s">
        <v>19</v>
      </c>
    </row>
    <row r="194" spans="1:19" x14ac:dyDescent="0.35">
      <c r="A194">
        <v>3</v>
      </c>
      <c r="B194">
        <v>70</v>
      </c>
      <c r="C194">
        <v>2000</v>
      </c>
      <c r="D194">
        <v>1</v>
      </c>
      <c r="E194">
        <v>25167.342820000002</v>
      </c>
      <c r="F194">
        <v>5116.625387</v>
      </c>
      <c r="G194">
        <v>8714.1142180000006</v>
      </c>
      <c r="H194">
        <v>8643.7973149999998</v>
      </c>
      <c r="I194">
        <v>1449.8626200000001</v>
      </c>
      <c r="J194">
        <v>582.49031109999999</v>
      </c>
      <c r="K194">
        <v>660.45297240000002</v>
      </c>
      <c r="L194">
        <v>2</v>
      </c>
      <c r="M194">
        <v>0.60970864000000002</v>
      </c>
      <c r="O194">
        <v>94</v>
      </c>
      <c r="P194">
        <v>7.6301770000000001E-3</v>
      </c>
      <c r="Q194">
        <v>0.8</v>
      </c>
      <c r="R194">
        <v>0.132281801</v>
      </c>
      <c r="S194" t="s">
        <v>19</v>
      </c>
    </row>
    <row r="195" spans="1:19" x14ac:dyDescent="0.35">
      <c r="A195">
        <v>3</v>
      </c>
      <c r="B195">
        <v>70</v>
      </c>
      <c r="C195">
        <v>2000</v>
      </c>
      <c r="D195">
        <v>2</v>
      </c>
      <c r="E195">
        <v>25125.057339999999</v>
      </c>
      <c r="F195">
        <v>5113.1971620000004</v>
      </c>
      <c r="G195">
        <v>8661.7611899999993</v>
      </c>
      <c r="H195">
        <v>8663.7720979999995</v>
      </c>
      <c r="I195">
        <v>1446.187504</v>
      </c>
      <c r="J195">
        <v>582.49031109999999</v>
      </c>
      <c r="K195">
        <v>657.64907040000003</v>
      </c>
      <c r="L195">
        <v>2</v>
      </c>
      <c r="M195">
        <v>0.61111760400000004</v>
      </c>
      <c r="O195">
        <v>118</v>
      </c>
      <c r="P195">
        <v>8.7037610000000008E-3</v>
      </c>
      <c r="Q195">
        <v>0.8</v>
      </c>
      <c r="R195">
        <v>0.132281801</v>
      </c>
      <c r="S195" t="s">
        <v>19</v>
      </c>
    </row>
    <row r="196" spans="1:19" x14ac:dyDescent="0.35">
      <c r="A196">
        <v>3</v>
      </c>
      <c r="B196">
        <v>70</v>
      </c>
      <c r="C196">
        <v>2000</v>
      </c>
      <c r="D196">
        <v>1</v>
      </c>
      <c r="E196">
        <v>26963.489239999999</v>
      </c>
      <c r="F196">
        <v>4142.7011780000003</v>
      </c>
      <c r="G196">
        <v>10536.34634</v>
      </c>
      <c r="H196">
        <v>10183.388499999999</v>
      </c>
      <c r="I196">
        <v>1044.2701219999999</v>
      </c>
      <c r="J196">
        <v>582.49031109999999</v>
      </c>
      <c r="K196">
        <v>474.29278099999999</v>
      </c>
      <c r="L196">
        <v>1</v>
      </c>
      <c r="M196">
        <v>0.71830698100000001</v>
      </c>
      <c r="O196">
        <v>16</v>
      </c>
      <c r="P196">
        <v>5.501532E-3</v>
      </c>
      <c r="Q196">
        <v>0.6</v>
      </c>
      <c r="R196">
        <v>0.35275146899999998</v>
      </c>
      <c r="S196" t="s">
        <v>19</v>
      </c>
    </row>
    <row r="197" spans="1:19" x14ac:dyDescent="0.35">
      <c r="A197">
        <v>3</v>
      </c>
      <c r="B197">
        <v>70</v>
      </c>
      <c r="C197">
        <v>2000</v>
      </c>
      <c r="D197">
        <v>2</v>
      </c>
      <c r="E197">
        <v>26980.562279999998</v>
      </c>
      <c r="F197">
        <v>4140.7574130000003</v>
      </c>
      <c r="G197">
        <v>10603.13436</v>
      </c>
      <c r="H197">
        <v>10136.994860000001</v>
      </c>
      <c r="I197">
        <v>1042.892621</v>
      </c>
      <c r="J197">
        <v>582.49031109999999</v>
      </c>
      <c r="K197">
        <v>474.2927085</v>
      </c>
      <c r="L197">
        <v>1</v>
      </c>
      <c r="M197">
        <v>0.71503450700000004</v>
      </c>
      <c r="O197">
        <v>54</v>
      </c>
      <c r="P197">
        <v>4.265563E-3</v>
      </c>
      <c r="Q197">
        <v>0.6</v>
      </c>
      <c r="R197">
        <v>0.35275146899999998</v>
      </c>
      <c r="S197" t="s">
        <v>19</v>
      </c>
    </row>
    <row r="198" spans="1:19" x14ac:dyDescent="0.35">
      <c r="A198">
        <v>3</v>
      </c>
      <c r="B198">
        <v>70</v>
      </c>
      <c r="C198">
        <v>2000</v>
      </c>
      <c r="D198">
        <v>1</v>
      </c>
      <c r="E198">
        <v>29665.71371</v>
      </c>
      <c r="F198">
        <v>6821.0778069999997</v>
      </c>
      <c r="G198">
        <v>10600.90516</v>
      </c>
      <c r="H198">
        <v>10142.67749</v>
      </c>
      <c r="I198">
        <v>1044.270133</v>
      </c>
      <c r="J198">
        <v>582.49031109999999</v>
      </c>
      <c r="K198">
        <v>474.29281950000001</v>
      </c>
      <c r="L198">
        <v>1</v>
      </c>
      <c r="M198">
        <v>0.715435343</v>
      </c>
      <c r="O198">
        <v>39</v>
      </c>
      <c r="P198">
        <v>8.03909E-4</v>
      </c>
      <c r="Q198">
        <v>0.4</v>
      </c>
      <c r="R198">
        <v>0.793690805</v>
      </c>
      <c r="S198" t="s">
        <v>19</v>
      </c>
    </row>
    <row r="199" spans="1:19" x14ac:dyDescent="0.35">
      <c r="A199">
        <v>3</v>
      </c>
      <c r="B199">
        <v>70</v>
      </c>
      <c r="C199">
        <v>2000</v>
      </c>
      <c r="D199">
        <v>2</v>
      </c>
      <c r="E199">
        <v>30813.618699999999</v>
      </c>
      <c r="F199">
        <v>10781.4823</v>
      </c>
      <c r="G199">
        <v>8672.4402919999993</v>
      </c>
      <c r="H199">
        <v>8641.1465649999991</v>
      </c>
      <c r="I199">
        <v>1466.684679</v>
      </c>
      <c r="J199">
        <v>582.49031109999999</v>
      </c>
      <c r="K199">
        <v>669.37455739999996</v>
      </c>
      <c r="L199">
        <v>2</v>
      </c>
      <c r="M199">
        <v>0.60952166399999996</v>
      </c>
      <c r="O199">
        <v>301</v>
      </c>
      <c r="P199">
        <v>3.7550266999999998E-2</v>
      </c>
      <c r="Q199">
        <v>0.4</v>
      </c>
      <c r="R199">
        <v>0.793690805</v>
      </c>
      <c r="S199" t="s">
        <v>19</v>
      </c>
    </row>
    <row r="200" spans="1:19" x14ac:dyDescent="0.35">
      <c r="A200">
        <v>3</v>
      </c>
      <c r="B200">
        <v>100</v>
      </c>
      <c r="C200">
        <v>500</v>
      </c>
      <c r="D200">
        <v>1</v>
      </c>
      <c r="E200">
        <v>20038.220549999998</v>
      </c>
      <c r="F200">
        <v>3248.4608010000002</v>
      </c>
      <c r="G200">
        <v>6376.8997669999999</v>
      </c>
      <c r="H200">
        <v>6452.2516530000003</v>
      </c>
      <c r="I200">
        <v>2324.7470440000002</v>
      </c>
      <c r="J200">
        <v>582.49031109999999</v>
      </c>
      <c r="K200">
        <v>1053.370979</v>
      </c>
      <c r="L200">
        <v>5</v>
      </c>
      <c r="M200">
        <v>0.24778515100000001</v>
      </c>
      <c r="O200">
        <v>142</v>
      </c>
      <c r="P200">
        <v>9.8398689999999994E-3</v>
      </c>
      <c r="Q200">
        <v>0.8</v>
      </c>
      <c r="R200">
        <v>5.5390368000000002E-2</v>
      </c>
      <c r="S200" t="s">
        <v>19</v>
      </c>
    </row>
    <row r="201" spans="1:19" x14ac:dyDescent="0.35">
      <c r="A201">
        <v>3</v>
      </c>
      <c r="B201">
        <v>100</v>
      </c>
      <c r="C201">
        <v>500</v>
      </c>
      <c r="D201">
        <v>2</v>
      </c>
      <c r="E201">
        <v>19973.33238</v>
      </c>
      <c r="F201">
        <v>3243.879645</v>
      </c>
      <c r="G201">
        <v>6357.251252</v>
      </c>
      <c r="H201">
        <v>6432.2698270000001</v>
      </c>
      <c r="I201">
        <v>2307.045036</v>
      </c>
      <c r="J201">
        <v>582.49031109999999</v>
      </c>
      <c r="K201">
        <v>1050.3963060000001</v>
      </c>
      <c r="L201">
        <v>5</v>
      </c>
      <c r="M201">
        <v>0.24701779099999999</v>
      </c>
      <c r="O201">
        <v>238</v>
      </c>
      <c r="P201">
        <v>9.4210730000000003E-3</v>
      </c>
      <c r="Q201">
        <v>0.8</v>
      </c>
      <c r="R201">
        <v>5.5390368000000002E-2</v>
      </c>
      <c r="S201" t="s">
        <v>19</v>
      </c>
    </row>
    <row r="202" spans="1:19" x14ac:dyDescent="0.35">
      <c r="A202">
        <v>3</v>
      </c>
      <c r="B202">
        <v>100</v>
      </c>
      <c r="C202">
        <v>500</v>
      </c>
      <c r="D202">
        <v>1</v>
      </c>
      <c r="E202">
        <v>21273.247530000001</v>
      </c>
      <c r="F202">
        <v>4488.4594010000001</v>
      </c>
      <c r="G202">
        <v>6380.8680860000004</v>
      </c>
      <c r="H202">
        <v>6455.8974969999999</v>
      </c>
      <c r="I202">
        <v>2314.092146</v>
      </c>
      <c r="J202">
        <v>582.49031109999999</v>
      </c>
      <c r="K202">
        <v>1051.4400900000001</v>
      </c>
      <c r="L202">
        <v>5</v>
      </c>
      <c r="M202">
        <v>0.247925162</v>
      </c>
      <c r="O202">
        <v>300</v>
      </c>
      <c r="P202">
        <v>1.3434308000000001E-2</v>
      </c>
      <c r="Q202">
        <v>0.6</v>
      </c>
      <c r="R202">
        <v>0.147707648</v>
      </c>
      <c r="S202" t="s">
        <v>19</v>
      </c>
    </row>
    <row r="203" spans="1:19" x14ac:dyDescent="0.35">
      <c r="A203">
        <v>3</v>
      </c>
      <c r="B203">
        <v>100</v>
      </c>
      <c r="C203">
        <v>500</v>
      </c>
      <c r="D203">
        <v>2</v>
      </c>
      <c r="E203">
        <v>21354.97681</v>
      </c>
      <c r="F203">
        <v>4483.9056680000003</v>
      </c>
      <c r="G203">
        <v>6432.4564879999998</v>
      </c>
      <c r="H203">
        <v>6498.2994449999997</v>
      </c>
      <c r="I203">
        <v>2305.9791279999999</v>
      </c>
      <c r="J203">
        <v>582.49031109999999</v>
      </c>
      <c r="K203">
        <v>1051.8457659999999</v>
      </c>
      <c r="L203">
        <v>5</v>
      </c>
      <c r="M203">
        <v>0.249553519</v>
      </c>
      <c r="O203">
        <v>301</v>
      </c>
      <c r="P203">
        <v>2.2083385000000001E-2</v>
      </c>
      <c r="Q203">
        <v>0.6</v>
      </c>
      <c r="R203">
        <v>0.147707648</v>
      </c>
      <c r="S203" t="s">
        <v>19</v>
      </c>
    </row>
    <row r="204" spans="1:19" x14ac:dyDescent="0.35">
      <c r="A204">
        <v>3</v>
      </c>
      <c r="B204">
        <v>100</v>
      </c>
      <c r="C204">
        <v>500</v>
      </c>
      <c r="D204">
        <v>1</v>
      </c>
      <c r="E204">
        <v>23357.209760000002</v>
      </c>
      <c r="F204">
        <v>4992.7767299999996</v>
      </c>
      <c r="G204">
        <v>7553.9085889999997</v>
      </c>
      <c r="H204">
        <v>7600.6393509999998</v>
      </c>
      <c r="I204">
        <v>1806.6221410000001</v>
      </c>
      <c r="J204">
        <v>582.49031109999999</v>
      </c>
      <c r="K204">
        <v>820.77264209999998</v>
      </c>
      <c r="L204">
        <v>3</v>
      </c>
      <c r="M204">
        <v>0.29188656400000002</v>
      </c>
      <c r="O204">
        <v>300</v>
      </c>
      <c r="P204">
        <v>1.4585941E-2</v>
      </c>
      <c r="Q204">
        <v>0.4</v>
      </c>
      <c r="R204">
        <v>0.33234220799999997</v>
      </c>
      <c r="S204" t="s">
        <v>19</v>
      </c>
    </row>
    <row r="205" spans="1:19" x14ac:dyDescent="0.35">
      <c r="A205">
        <v>3</v>
      </c>
      <c r="B205">
        <v>100</v>
      </c>
      <c r="C205">
        <v>500</v>
      </c>
      <c r="D205">
        <v>2</v>
      </c>
      <c r="E205">
        <v>23394.482120000001</v>
      </c>
      <c r="F205">
        <v>4991.420032</v>
      </c>
      <c r="G205">
        <v>7573.9937790000004</v>
      </c>
      <c r="H205">
        <v>7620.2037680000003</v>
      </c>
      <c r="I205">
        <v>1805.681198</v>
      </c>
      <c r="J205">
        <v>582.49031109999999</v>
      </c>
      <c r="K205">
        <v>820.69302660000005</v>
      </c>
      <c r="L205">
        <v>3</v>
      </c>
      <c r="M205">
        <v>0.29263789499999998</v>
      </c>
      <c r="O205">
        <v>300</v>
      </c>
      <c r="P205">
        <v>2.3200456000000001E-2</v>
      </c>
      <c r="Q205">
        <v>0.4</v>
      </c>
      <c r="R205">
        <v>0.33234220799999997</v>
      </c>
      <c r="S205" t="s">
        <v>19</v>
      </c>
    </row>
    <row r="206" spans="1:19" x14ac:dyDescent="0.35">
      <c r="A206">
        <v>3</v>
      </c>
      <c r="B206">
        <v>100</v>
      </c>
      <c r="C206">
        <v>1000</v>
      </c>
      <c r="D206">
        <v>1</v>
      </c>
      <c r="E206">
        <v>22091.264340000002</v>
      </c>
      <c r="F206">
        <v>3751.1678240000001</v>
      </c>
      <c r="G206">
        <v>7542.7018500000004</v>
      </c>
      <c r="H206">
        <v>7585.5858660000004</v>
      </c>
      <c r="I206">
        <v>1808.1509160000001</v>
      </c>
      <c r="J206">
        <v>582.49031109999999</v>
      </c>
      <c r="K206">
        <v>821.16757619999998</v>
      </c>
      <c r="L206">
        <v>3</v>
      </c>
      <c r="M206">
        <v>0.29130846700000002</v>
      </c>
      <c r="O206">
        <v>58</v>
      </c>
      <c r="P206">
        <v>4.5419450000000004E-3</v>
      </c>
      <c r="Q206">
        <v>0.8</v>
      </c>
      <c r="R206">
        <v>7.1422292999999998E-2</v>
      </c>
      <c r="S206" t="s">
        <v>19</v>
      </c>
    </row>
    <row r="207" spans="1:19" x14ac:dyDescent="0.35">
      <c r="A207">
        <v>3</v>
      </c>
      <c r="B207">
        <v>100</v>
      </c>
      <c r="C207">
        <v>1000</v>
      </c>
      <c r="D207">
        <v>2</v>
      </c>
      <c r="E207">
        <v>22005.565500000001</v>
      </c>
      <c r="F207">
        <v>3750.2079869999998</v>
      </c>
      <c r="G207">
        <v>7502.1981489999998</v>
      </c>
      <c r="H207">
        <v>7544.7102860000005</v>
      </c>
      <c r="I207">
        <v>1805.3113880000001</v>
      </c>
      <c r="J207">
        <v>582.49031109999999</v>
      </c>
      <c r="K207">
        <v>820.64737920000005</v>
      </c>
      <c r="L207">
        <v>3</v>
      </c>
      <c r="M207">
        <v>0.289738726</v>
      </c>
      <c r="O207">
        <v>74</v>
      </c>
      <c r="P207">
        <v>7.9412990000000006E-3</v>
      </c>
      <c r="Q207">
        <v>0.8</v>
      </c>
      <c r="R207">
        <v>7.1422292999999998E-2</v>
      </c>
      <c r="S207" t="s">
        <v>19</v>
      </c>
    </row>
    <row r="208" spans="1:19" x14ac:dyDescent="0.35">
      <c r="A208">
        <v>3</v>
      </c>
      <c r="B208">
        <v>100</v>
      </c>
      <c r="C208">
        <v>1000</v>
      </c>
      <c r="D208">
        <v>1</v>
      </c>
      <c r="E208">
        <v>23415.883900000001</v>
      </c>
      <c r="F208">
        <v>4994.7774600000002</v>
      </c>
      <c r="G208">
        <v>7589.9461140000003</v>
      </c>
      <c r="H208">
        <v>7630.2944530000004</v>
      </c>
      <c r="I208">
        <v>1799.411732</v>
      </c>
      <c r="J208">
        <v>582.49031109999999</v>
      </c>
      <c r="K208">
        <v>818.96383149999997</v>
      </c>
      <c r="L208">
        <v>3</v>
      </c>
      <c r="M208">
        <v>0.29302540599999999</v>
      </c>
      <c r="O208">
        <v>143</v>
      </c>
      <c r="P208">
        <v>9.9152660000000007E-3</v>
      </c>
      <c r="Q208">
        <v>0.6</v>
      </c>
      <c r="R208">
        <v>0.190459448</v>
      </c>
      <c r="S208" t="s">
        <v>19</v>
      </c>
    </row>
    <row r="209" spans="1:19" x14ac:dyDescent="0.35">
      <c r="A209">
        <v>3</v>
      </c>
      <c r="B209">
        <v>100</v>
      </c>
      <c r="C209">
        <v>1000</v>
      </c>
      <c r="D209">
        <v>2</v>
      </c>
      <c r="E209">
        <v>23194.45881</v>
      </c>
      <c r="F209">
        <v>4998.6422970000003</v>
      </c>
      <c r="G209">
        <v>7470.7220189999998</v>
      </c>
      <c r="H209">
        <v>7519.155581</v>
      </c>
      <c r="I209">
        <v>1803.877915</v>
      </c>
      <c r="J209">
        <v>582.49031109999999</v>
      </c>
      <c r="K209">
        <v>819.57069239999998</v>
      </c>
      <c r="L209">
        <v>3</v>
      </c>
      <c r="M209">
        <v>0.28875735200000002</v>
      </c>
      <c r="O209">
        <v>98</v>
      </c>
      <c r="P209">
        <v>3.335073E-3</v>
      </c>
      <c r="Q209">
        <v>0.6</v>
      </c>
      <c r="R209">
        <v>0.190459448</v>
      </c>
      <c r="S209" t="s">
        <v>19</v>
      </c>
    </row>
    <row r="210" spans="1:19" x14ac:dyDescent="0.35">
      <c r="A210">
        <v>3</v>
      </c>
      <c r="B210">
        <v>100</v>
      </c>
      <c r="C210">
        <v>1000</v>
      </c>
      <c r="D210">
        <v>1</v>
      </c>
      <c r="E210">
        <v>25700.234469999999</v>
      </c>
      <c r="F210">
        <v>5646.6097829999999</v>
      </c>
      <c r="G210">
        <v>8658.8539870000004</v>
      </c>
      <c r="H210">
        <v>8684.9043579999998</v>
      </c>
      <c r="I210">
        <v>1462.061841</v>
      </c>
      <c r="J210">
        <v>582.49031109999999</v>
      </c>
      <c r="K210">
        <v>665.31418880000001</v>
      </c>
      <c r="L210">
        <v>2</v>
      </c>
      <c r="M210">
        <v>0.33352548100000001</v>
      </c>
      <c r="O210">
        <v>291</v>
      </c>
      <c r="P210">
        <v>8.6691809999999998E-3</v>
      </c>
      <c r="Q210">
        <v>0.4</v>
      </c>
      <c r="R210">
        <v>0.42853375799999999</v>
      </c>
      <c r="S210" t="s">
        <v>19</v>
      </c>
    </row>
    <row r="211" spans="1:19" x14ac:dyDescent="0.35">
      <c r="A211">
        <v>3</v>
      </c>
      <c r="B211">
        <v>100</v>
      </c>
      <c r="C211">
        <v>1000</v>
      </c>
      <c r="D211">
        <v>2</v>
      </c>
      <c r="E211">
        <v>25771.93578</v>
      </c>
      <c r="F211">
        <v>7501.9741180000001</v>
      </c>
      <c r="G211">
        <v>7508.7264489999998</v>
      </c>
      <c r="H211">
        <v>7552.3624810000001</v>
      </c>
      <c r="I211">
        <v>1805.2148790000001</v>
      </c>
      <c r="J211">
        <v>582.49031109999999</v>
      </c>
      <c r="K211">
        <v>821.1675401</v>
      </c>
      <c r="L211">
        <v>3</v>
      </c>
      <c r="M211">
        <v>0.29003259300000001</v>
      </c>
      <c r="O211">
        <v>300</v>
      </c>
      <c r="P211">
        <v>3.9120216999999999E-2</v>
      </c>
      <c r="Q211">
        <v>0.4</v>
      </c>
      <c r="R211">
        <v>0.42853375799999999</v>
      </c>
      <c r="S211" t="s">
        <v>19</v>
      </c>
    </row>
    <row r="212" spans="1:19" x14ac:dyDescent="0.35">
      <c r="A212">
        <v>3</v>
      </c>
      <c r="B212">
        <v>100</v>
      </c>
      <c r="C212">
        <v>2000</v>
      </c>
      <c r="D212">
        <v>1</v>
      </c>
      <c r="E212">
        <v>25002.242490000001</v>
      </c>
      <c r="F212">
        <v>4991.9079220000003</v>
      </c>
      <c r="G212">
        <v>8647.8600119999992</v>
      </c>
      <c r="H212">
        <v>8678.6716080000006</v>
      </c>
      <c r="I212">
        <v>1443.6630829999999</v>
      </c>
      <c r="J212">
        <v>582.49031109999999</v>
      </c>
      <c r="K212">
        <v>657.64955520000001</v>
      </c>
      <c r="L212">
        <v>2</v>
      </c>
      <c r="M212">
        <v>0.33328612499999999</v>
      </c>
      <c r="O212">
        <v>148</v>
      </c>
      <c r="P212">
        <v>9.3968820000000005E-3</v>
      </c>
      <c r="Q212">
        <v>0.8</v>
      </c>
      <c r="R212">
        <v>0.118010512</v>
      </c>
      <c r="S212" t="s">
        <v>19</v>
      </c>
    </row>
    <row r="213" spans="1:19" x14ac:dyDescent="0.35">
      <c r="A213">
        <v>3</v>
      </c>
      <c r="B213">
        <v>100</v>
      </c>
      <c r="C213">
        <v>2000</v>
      </c>
      <c r="D213">
        <v>2</v>
      </c>
      <c r="E213">
        <v>25130.876690000001</v>
      </c>
      <c r="F213">
        <v>5009.9226779999999</v>
      </c>
      <c r="G213">
        <v>8686.5676039999998</v>
      </c>
      <c r="H213">
        <v>8712.4200020000007</v>
      </c>
      <c r="I213">
        <v>1469.928265</v>
      </c>
      <c r="J213">
        <v>582.49031109999999</v>
      </c>
      <c r="K213">
        <v>669.54782909999994</v>
      </c>
      <c r="L213">
        <v>2</v>
      </c>
      <c r="M213">
        <v>0.33458216099999999</v>
      </c>
      <c r="O213">
        <v>12</v>
      </c>
      <c r="P213">
        <v>6.1338019999999998E-3</v>
      </c>
      <c r="Q213">
        <v>0.8</v>
      </c>
      <c r="R213">
        <v>0.118010512</v>
      </c>
      <c r="S213" t="s">
        <v>19</v>
      </c>
    </row>
    <row r="214" spans="1:19" x14ac:dyDescent="0.35">
      <c r="A214">
        <v>3</v>
      </c>
      <c r="B214">
        <v>100</v>
      </c>
      <c r="C214">
        <v>2000</v>
      </c>
      <c r="D214">
        <v>1</v>
      </c>
      <c r="E214">
        <v>26655.420760000001</v>
      </c>
      <c r="F214">
        <v>6645.0869009999997</v>
      </c>
      <c r="G214">
        <v>8647.8600119999992</v>
      </c>
      <c r="H214">
        <v>8678.6716080000006</v>
      </c>
      <c r="I214">
        <v>1443.6628209999999</v>
      </c>
      <c r="J214">
        <v>582.49031109999999</v>
      </c>
      <c r="K214">
        <v>657.6491082</v>
      </c>
      <c r="L214">
        <v>2</v>
      </c>
      <c r="M214">
        <v>0.33328612499999999</v>
      </c>
      <c r="O214">
        <v>197</v>
      </c>
      <c r="P214">
        <v>8.0860099999999994E-3</v>
      </c>
      <c r="Q214">
        <v>0.6</v>
      </c>
      <c r="R214">
        <v>0.31469469900000002</v>
      </c>
      <c r="S214" t="s">
        <v>19</v>
      </c>
    </row>
    <row r="215" spans="1:19" x14ac:dyDescent="0.35">
      <c r="A215">
        <v>3</v>
      </c>
      <c r="B215">
        <v>100</v>
      </c>
      <c r="C215">
        <v>2000</v>
      </c>
      <c r="D215">
        <v>2</v>
      </c>
      <c r="E215">
        <v>26659.563239999999</v>
      </c>
      <c r="F215">
        <v>6648.2649080000001</v>
      </c>
      <c r="G215">
        <v>8645.9719010000008</v>
      </c>
      <c r="H215">
        <v>8678.9995130000007</v>
      </c>
      <c r="I215">
        <v>1446.1875090000001</v>
      </c>
      <c r="J215">
        <v>582.49031109999999</v>
      </c>
      <c r="K215">
        <v>657.64909550000004</v>
      </c>
      <c r="L215">
        <v>2</v>
      </c>
      <c r="M215">
        <v>0.33329871799999999</v>
      </c>
      <c r="O215">
        <v>252</v>
      </c>
      <c r="P215">
        <v>8.3929680000000007E-3</v>
      </c>
      <c r="Q215">
        <v>0.6</v>
      </c>
      <c r="R215">
        <v>0.31469469900000002</v>
      </c>
      <c r="S215" t="s">
        <v>19</v>
      </c>
    </row>
    <row r="216" spans="1:19" x14ac:dyDescent="0.35">
      <c r="A216">
        <v>3</v>
      </c>
      <c r="B216">
        <v>100</v>
      </c>
      <c r="C216">
        <v>2000</v>
      </c>
      <c r="D216">
        <v>1</v>
      </c>
      <c r="E216">
        <v>30116.755949999999</v>
      </c>
      <c r="F216">
        <v>10063.88343</v>
      </c>
      <c r="G216">
        <v>8651.9872649999998</v>
      </c>
      <c r="H216">
        <v>8677.3839009999992</v>
      </c>
      <c r="I216">
        <v>1471.6343979999999</v>
      </c>
      <c r="J216">
        <v>582.49031109999999</v>
      </c>
      <c r="K216">
        <v>669.37664529999995</v>
      </c>
      <c r="L216">
        <v>2</v>
      </c>
      <c r="M216">
        <v>0.33323667400000001</v>
      </c>
      <c r="O216">
        <v>300</v>
      </c>
      <c r="P216">
        <v>0.119472419</v>
      </c>
      <c r="Q216">
        <v>0.4</v>
      </c>
      <c r="R216">
        <v>0.70806307300000004</v>
      </c>
      <c r="S216" t="s">
        <v>19</v>
      </c>
    </row>
    <row r="217" spans="1:19" x14ac:dyDescent="0.35">
      <c r="A217">
        <v>3</v>
      </c>
      <c r="B217">
        <v>100</v>
      </c>
      <c r="C217">
        <v>2000</v>
      </c>
      <c r="D217">
        <v>2</v>
      </c>
      <c r="E217">
        <v>29153.481469999999</v>
      </c>
      <c r="F217">
        <v>6297.0593150000004</v>
      </c>
      <c r="G217">
        <v>10370.62593</v>
      </c>
      <c r="H217">
        <v>10386.11787</v>
      </c>
      <c r="I217">
        <v>1042.892658</v>
      </c>
      <c r="J217">
        <v>582.49031109999999</v>
      </c>
      <c r="K217">
        <v>474.29538639999998</v>
      </c>
      <c r="L217">
        <v>1</v>
      </c>
      <c r="M217">
        <v>0.39885700699999999</v>
      </c>
      <c r="O217">
        <v>300</v>
      </c>
      <c r="P217">
        <v>1.9041162E-2</v>
      </c>
      <c r="Q217">
        <v>0.4</v>
      </c>
      <c r="R217">
        <v>0.70806307300000004</v>
      </c>
      <c r="S217" t="s">
        <v>19</v>
      </c>
    </row>
    <row r="218" spans="1:19" x14ac:dyDescent="0.35">
      <c r="A218">
        <v>4</v>
      </c>
      <c r="B218">
        <v>10</v>
      </c>
      <c r="C218">
        <v>500</v>
      </c>
      <c r="D218">
        <v>1</v>
      </c>
      <c r="E218">
        <v>20069.339019999999</v>
      </c>
      <c r="F218">
        <v>3200.444262</v>
      </c>
      <c r="G218">
        <v>7418.6638670000002</v>
      </c>
      <c r="H218">
        <v>5401.621134</v>
      </c>
      <c r="I218">
        <v>2372.3694500000001</v>
      </c>
      <c r="J218">
        <v>606.80188980000003</v>
      </c>
      <c r="K218">
        <v>1069.438418</v>
      </c>
      <c r="L218">
        <v>5</v>
      </c>
      <c r="M218">
        <v>0.81964595100000004</v>
      </c>
      <c r="O218">
        <v>32</v>
      </c>
      <c r="P218">
        <v>6.389362E-3</v>
      </c>
      <c r="Q218">
        <v>0.8</v>
      </c>
      <c r="R218">
        <v>5.0877641000000001E-2</v>
      </c>
      <c r="S218" t="s">
        <v>19</v>
      </c>
    </row>
    <row r="219" spans="1:19" x14ac:dyDescent="0.35">
      <c r="A219">
        <v>4</v>
      </c>
      <c r="B219">
        <v>10</v>
      </c>
      <c r="C219">
        <v>500</v>
      </c>
      <c r="D219">
        <v>2</v>
      </c>
      <c r="E219">
        <v>19787.105469999999</v>
      </c>
      <c r="F219">
        <v>3180.7013200000001</v>
      </c>
      <c r="G219">
        <v>7349.0789320000003</v>
      </c>
      <c r="H219">
        <v>5305.7273349999996</v>
      </c>
      <c r="I219">
        <v>2277.9626309999999</v>
      </c>
      <c r="J219">
        <v>606.80188980000003</v>
      </c>
      <c r="K219">
        <v>1066.8333600000001</v>
      </c>
      <c r="L219">
        <v>5</v>
      </c>
      <c r="M219">
        <v>0.80509495499999995</v>
      </c>
      <c r="O219">
        <v>36</v>
      </c>
      <c r="P219">
        <v>1.6700809999999999E-3</v>
      </c>
      <c r="Q219">
        <v>0.8</v>
      </c>
      <c r="R219">
        <v>5.0877641000000001E-2</v>
      </c>
      <c r="S219" t="s">
        <v>19</v>
      </c>
    </row>
    <row r="220" spans="1:19" x14ac:dyDescent="0.35">
      <c r="A220">
        <v>4</v>
      </c>
      <c r="B220">
        <v>10</v>
      </c>
      <c r="C220">
        <v>500</v>
      </c>
      <c r="D220">
        <v>1</v>
      </c>
      <c r="E220">
        <v>21246.104480000002</v>
      </c>
      <c r="F220">
        <v>4364.6000119999999</v>
      </c>
      <c r="G220">
        <v>7475.3253000000004</v>
      </c>
      <c r="H220">
        <v>5363.560536</v>
      </c>
      <c r="I220">
        <v>2368.8511020000001</v>
      </c>
      <c r="J220">
        <v>606.80188980000003</v>
      </c>
      <c r="K220">
        <v>1066.9656379999999</v>
      </c>
      <c r="L220">
        <v>5</v>
      </c>
      <c r="M220">
        <v>0.813870608</v>
      </c>
      <c r="O220">
        <v>20</v>
      </c>
      <c r="P220">
        <v>9.3470359999999995E-3</v>
      </c>
      <c r="Q220">
        <v>0.6</v>
      </c>
      <c r="R220">
        <v>0.13567371</v>
      </c>
      <c r="S220" t="s">
        <v>19</v>
      </c>
    </row>
    <row r="221" spans="1:19" x14ac:dyDescent="0.35">
      <c r="A221">
        <v>4</v>
      </c>
      <c r="B221">
        <v>10</v>
      </c>
      <c r="C221">
        <v>500</v>
      </c>
      <c r="D221">
        <v>2</v>
      </c>
      <c r="E221">
        <v>20998.1921</v>
      </c>
      <c r="F221">
        <v>4308.8596699999998</v>
      </c>
      <c r="G221">
        <v>7443.6967459999996</v>
      </c>
      <c r="H221">
        <v>5305.7273349999996</v>
      </c>
      <c r="I221">
        <v>2268.8161380000001</v>
      </c>
      <c r="J221">
        <v>606.80188980000003</v>
      </c>
      <c r="K221">
        <v>1064.2903180000001</v>
      </c>
      <c r="L221">
        <v>5</v>
      </c>
      <c r="M221">
        <v>0.80509495499999995</v>
      </c>
      <c r="O221">
        <v>55</v>
      </c>
      <c r="P221">
        <v>6.3674170000000002E-3</v>
      </c>
      <c r="Q221">
        <v>0.6</v>
      </c>
      <c r="R221">
        <v>0.13567371</v>
      </c>
      <c r="S221" t="s">
        <v>19</v>
      </c>
    </row>
    <row r="222" spans="1:19" x14ac:dyDescent="0.35">
      <c r="A222">
        <v>4</v>
      </c>
      <c r="B222">
        <v>10</v>
      </c>
      <c r="C222">
        <v>500</v>
      </c>
      <c r="D222">
        <v>1</v>
      </c>
      <c r="E222">
        <v>23574.82345</v>
      </c>
      <c r="F222">
        <v>6698.9492250000003</v>
      </c>
      <c r="G222">
        <v>7426.8320489999996</v>
      </c>
      <c r="H222">
        <v>5403.4759519999998</v>
      </c>
      <c r="I222">
        <v>2370.030397</v>
      </c>
      <c r="J222">
        <v>606.80188980000003</v>
      </c>
      <c r="K222">
        <v>1068.733937</v>
      </c>
      <c r="L222">
        <v>5</v>
      </c>
      <c r="M222">
        <v>0.81992740200000003</v>
      </c>
      <c r="O222">
        <v>78</v>
      </c>
      <c r="P222">
        <v>7.6892530000000001E-3</v>
      </c>
      <c r="Q222">
        <v>0.4</v>
      </c>
      <c r="R222">
        <v>0.30526584699999998</v>
      </c>
      <c r="S222" t="s">
        <v>19</v>
      </c>
    </row>
    <row r="223" spans="1:19" x14ac:dyDescent="0.35">
      <c r="A223">
        <v>4</v>
      </c>
      <c r="B223">
        <v>10</v>
      </c>
      <c r="C223">
        <v>500</v>
      </c>
      <c r="D223">
        <v>2</v>
      </c>
      <c r="E223">
        <v>23145.946540000001</v>
      </c>
      <c r="F223">
        <v>5676.2923709999995</v>
      </c>
      <c r="G223">
        <v>8318.4980469999991</v>
      </c>
      <c r="H223">
        <v>5533.6240699999998</v>
      </c>
      <c r="I223">
        <v>2053.1984050000001</v>
      </c>
      <c r="J223">
        <v>606.80188980000003</v>
      </c>
      <c r="K223">
        <v>957.53175759999999</v>
      </c>
      <c r="L223">
        <v>4</v>
      </c>
      <c r="M223">
        <v>0.83967617299999997</v>
      </c>
      <c r="O223">
        <v>62</v>
      </c>
      <c r="P223">
        <v>6.1136539999999996E-3</v>
      </c>
      <c r="Q223">
        <v>0.4</v>
      </c>
      <c r="R223">
        <v>0.30526584699999998</v>
      </c>
      <c r="S223" t="s">
        <v>19</v>
      </c>
    </row>
    <row r="224" spans="1:19" x14ac:dyDescent="0.35">
      <c r="A224">
        <v>4</v>
      </c>
      <c r="B224">
        <v>10</v>
      </c>
      <c r="C224">
        <v>1000</v>
      </c>
      <c r="D224">
        <v>1</v>
      </c>
      <c r="E224">
        <v>23052.534220000001</v>
      </c>
      <c r="F224">
        <v>5076.7211180000004</v>
      </c>
      <c r="G224">
        <v>8657.8384389999992</v>
      </c>
      <c r="H224">
        <v>5631.588624</v>
      </c>
      <c r="I224">
        <v>2123.4801389999998</v>
      </c>
      <c r="J224">
        <v>606.80188980000003</v>
      </c>
      <c r="K224">
        <v>956.10401379999996</v>
      </c>
      <c r="L224">
        <v>4</v>
      </c>
      <c r="M224">
        <v>0.85454138599999996</v>
      </c>
      <c r="O224">
        <v>29</v>
      </c>
      <c r="P224">
        <v>7.6235160000000003E-3</v>
      </c>
      <c r="Q224">
        <v>0.8</v>
      </c>
      <c r="R224">
        <v>8.7407996000000002E-2</v>
      </c>
      <c r="S224" t="s">
        <v>19</v>
      </c>
    </row>
    <row r="225" spans="1:19" x14ac:dyDescent="0.35">
      <c r="A225">
        <v>4</v>
      </c>
      <c r="B225">
        <v>10</v>
      </c>
      <c r="C225">
        <v>1000</v>
      </c>
      <c r="D225">
        <v>2</v>
      </c>
      <c r="E225">
        <v>22650.264080000001</v>
      </c>
      <c r="F225">
        <v>5052.8151280000002</v>
      </c>
      <c r="G225">
        <v>8445.8135610000008</v>
      </c>
      <c r="H225">
        <v>5533.6240699999998</v>
      </c>
      <c r="I225">
        <v>2054.10149</v>
      </c>
      <c r="J225">
        <v>606.80188980000003</v>
      </c>
      <c r="K225">
        <v>957.10793699999999</v>
      </c>
      <c r="L225">
        <v>4</v>
      </c>
      <c r="M225">
        <v>0.83967617299999997</v>
      </c>
      <c r="O225">
        <v>31</v>
      </c>
      <c r="P225">
        <v>8.4025920000000004E-3</v>
      </c>
      <c r="Q225">
        <v>0.8</v>
      </c>
      <c r="R225">
        <v>8.7407996000000002E-2</v>
      </c>
      <c r="S225" t="s">
        <v>19</v>
      </c>
    </row>
    <row r="226" spans="1:19" x14ac:dyDescent="0.35">
      <c r="A226">
        <v>4</v>
      </c>
      <c r="B226">
        <v>10</v>
      </c>
      <c r="C226">
        <v>1000</v>
      </c>
      <c r="D226">
        <v>1</v>
      </c>
      <c r="E226">
        <v>24873.58324</v>
      </c>
      <c r="F226">
        <v>6870.1384319999997</v>
      </c>
      <c r="G226">
        <v>8694.5799509999997</v>
      </c>
      <c r="H226">
        <v>5623.6778039999999</v>
      </c>
      <c r="I226">
        <v>2122.4590090000002</v>
      </c>
      <c r="J226">
        <v>606.80188980000003</v>
      </c>
      <c r="K226">
        <v>955.92615020000005</v>
      </c>
      <c r="L226">
        <v>4</v>
      </c>
      <c r="M226">
        <v>0.85334099299999999</v>
      </c>
      <c r="O226">
        <v>44</v>
      </c>
      <c r="P226">
        <v>6.1980810000000002E-3</v>
      </c>
      <c r="Q226">
        <v>0.6</v>
      </c>
      <c r="R226">
        <v>0.23308798999999999</v>
      </c>
      <c r="S226" t="s">
        <v>19</v>
      </c>
    </row>
    <row r="227" spans="1:19" x14ac:dyDescent="0.35">
      <c r="A227">
        <v>4</v>
      </c>
      <c r="B227">
        <v>10</v>
      </c>
      <c r="C227">
        <v>1000</v>
      </c>
      <c r="D227">
        <v>2</v>
      </c>
      <c r="E227">
        <v>24276.714739999999</v>
      </c>
      <c r="F227">
        <v>6807.0603609999998</v>
      </c>
      <c r="G227">
        <v>8318.4980469999991</v>
      </c>
      <c r="H227">
        <v>5533.6240699999998</v>
      </c>
      <c r="I227">
        <v>2053.1984769999999</v>
      </c>
      <c r="J227">
        <v>606.80188980000003</v>
      </c>
      <c r="K227">
        <v>957.53189729999997</v>
      </c>
      <c r="L227">
        <v>4</v>
      </c>
      <c r="M227">
        <v>0.83967617299999997</v>
      </c>
      <c r="O227">
        <v>36</v>
      </c>
      <c r="P227">
        <v>3.260593E-3</v>
      </c>
      <c r="Q227">
        <v>0.6</v>
      </c>
      <c r="R227">
        <v>0.23308798999999999</v>
      </c>
      <c r="S227" t="s">
        <v>19</v>
      </c>
    </row>
    <row r="228" spans="1:19" x14ac:dyDescent="0.35">
      <c r="A228">
        <v>4</v>
      </c>
      <c r="B228">
        <v>10</v>
      </c>
      <c r="C228">
        <v>1000</v>
      </c>
      <c r="D228">
        <v>1</v>
      </c>
      <c r="E228">
        <v>28402.320240000001</v>
      </c>
      <c r="F228">
        <v>10456.64163</v>
      </c>
      <c r="G228">
        <v>8671.1593379999995</v>
      </c>
      <c r="H228">
        <v>5589.8898840000002</v>
      </c>
      <c r="I228">
        <v>2122.7828060000002</v>
      </c>
      <c r="J228">
        <v>606.80188980000003</v>
      </c>
      <c r="K228">
        <v>955.04469759999995</v>
      </c>
      <c r="L228">
        <v>4</v>
      </c>
      <c r="M228">
        <v>0.848213989</v>
      </c>
      <c r="O228">
        <v>108</v>
      </c>
      <c r="P228">
        <v>9.4413829999999994E-3</v>
      </c>
      <c r="Q228">
        <v>0.4</v>
      </c>
      <c r="R228">
        <v>0.52444797700000001</v>
      </c>
      <c r="S228" t="s">
        <v>19</v>
      </c>
    </row>
    <row r="229" spans="1:19" x14ac:dyDescent="0.35">
      <c r="A229">
        <v>4</v>
      </c>
      <c r="B229">
        <v>10</v>
      </c>
      <c r="C229">
        <v>1000</v>
      </c>
      <c r="D229">
        <v>2</v>
      </c>
      <c r="E229">
        <v>27824.858250000001</v>
      </c>
      <c r="F229">
        <v>10306.319589999999</v>
      </c>
      <c r="G229">
        <v>8371.9424589999999</v>
      </c>
      <c r="H229">
        <v>5533.6240699999998</v>
      </c>
      <c r="I229">
        <v>2049.105325</v>
      </c>
      <c r="J229">
        <v>606.80188980000003</v>
      </c>
      <c r="K229">
        <v>957.06491140000003</v>
      </c>
      <c r="L229">
        <v>4</v>
      </c>
      <c r="M229">
        <v>0.83967617299999997</v>
      </c>
      <c r="O229">
        <v>193</v>
      </c>
      <c r="P229">
        <v>8.1697820000000004E-3</v>
      </c>
      <c r="Q229">
        <v>0.4</v>
      </c>
      <c r="R229">
        <v>0.52444797700000001</v>
      </c>
      <c r="S229" t="s">
        <v>19</v>
      </c>
    </row>
    <row r="230" spans="1:19" x14ac:dyDescent="0.35">
      <c r="A230">
        <v>4</v>
      </c>
      <c r="B230">
        <v>10</v>
      </c>
      <c r="C230">
        <v>2000</v>
      </c>
      <c r="D230">
        <v>1</v>
      </c>
      <c r="E230">
        <v>28014.47237</v>
      </c>
      <c r="F230">
        <v>7750.5450119999996</v>
      </c>
      <c r="G230">
        <v>11094.20472</v>
      </c>
      <c r="H230">
        <v>5903.5126270000001</v>
      </c>
      <c r="I230">
        <v>1832.7347580000001</v>
      </c>
      <c r="J230">
        <v>606.80188980000003</v>
      </c>
      <c r="K230">
        <v>826.67335709999998</v>
      </c>
      <c r="L230">
        <v>3</v>
      </c>
      <c r="M230">
        <v>0.89580333400000001</v>
      </c>
      <c r="O230">
        <v>36</v>
      </c>
      <c r="P230">
        <v>6.1110460000000002E-3</v>
      </c>
      <c r="Q230">
        <v>0.8</v>
      </c>
      <c r="R230">
        <v>0.16456152399999999</v>
      </c>
      <c r="S230" t="s">
        <v>19</v>
      </c>
    </row>
    <row r="231" spans="1:19" x14ac:dyDescent="0.35">
      <c r="A231">
        <v>4</v>
      </c>
      <c r="B231">
        <v>10</v>
      </c>
      <c r="C231">
        <v>2000</v>
      </c>
      <c r="D231">
        <v>2</v>
      </c>
      <c r="E231">
        <v>27317.162359999998</v>
      </c>
      <c r="F231">
        <v>7705.2048800000002</v>
      </c>
      <c r="G231">
        <v>10544.00157</v>
      </c>
      <c r="H231">
        <v>5870.6261210000002</v>
      </c>
      <c r="I231">
        <v>1767.0603639999999</v>
      </c>
      <c r="J231">
        <v>606.80188980000003</v>
      </c>
      <c r="K231">
        <v>823.46753699999999</v>
      </c>
      <c r="L231">
        <v>3</v>
      </c>
      <c r="M231">
        <v>0.89081311100000005</v>
      </c>
      <c r="O231">
        <v>85</v>
      </c>
      <c r="P231">
        <v>8.3479569999999996E-3</v>
      </c>
      <c r="Q231">
        <v>0.8</v>
      </c>
      <c r="R231">
        <v>0.16456152399999999</v>
      </c>
      <c r="S231" t="s">
        <v>19</v>
      </c>
    </row>
    <row r="232" spans="1:19" x14ac:dyDescent="0.35">
      <c r="A232">
        <v>4</v>
      </c>
      <c r="B232">
        <v>10</v>
      </c>
      <c r="C232">
        <v>2000</v>
      </c>
      <c r="D232">
        <v>1</v>
      </c>
      <c r="E232">
        <v>30690.704679999999</v>
      </c>
      <c r="F232">
        <v>7823.1432379999997</v>
      </c>
      <c r="G232">
        <v>13927.71335</v>
      </c>
      <c r="H232">
        <v>6155.017777</v>
      </c>
      <c r="I232">
        <v>1501.800311</v>
      </c>
      <c r="J232">
        <v>606.80188980000003</v>
      </c>
      <c r="K232">
        <v>676.22812039999997</v>
      </c>
      <c r="L232">
        <v>2</v>
      </c>
      <c r="M232">
        <v>0.93396690999999998</v>
      </c>
      <c r="O232">
        <v>14</v>
      </c>
      <c r="P232">
        <v>4.4544830000000004E-3</v>
      </c>
      <c r="Q232">
        <v>0.6</v>
      </c>
      <c r="R232">
        <v>0.43883073099999997</v>
      </c>
      <c r="S232" t="s">
        <v>19</v>
      </c>
    </row>
    <row r="233" spans="1:19" x14ac:dyDescent="0.35">
      <c r="A233">
        <v>4</v>
      </c>
      <c r="B233">
        <v>10</v>
      </c>
      <c r="C233">
        <v>2000</v>
      </c>
      <c r="D233">
        <v>2</v>
      </c>
      <c r="E233">
        <v>30181.907810000001</v>
      </c>
      <c r="F233">
        <v>7718.8418739999997</v>
      </c>
      <c r="G233">
        <v>13575.127420000001</v>
      </c>
      <c r="H233">
        <v>6162.528233</v>
      </c>
      <c r="I233">
        <v>1445.690145</v>
      </c>
      <c r="J233">
        <v>606.80188980000003</v>
      </c>
      <c r="K233">
        <v>672.91824310000004</v>
      </c>
      <c r="L233">
        <v>2</v>
      </c>
      <c r="M233">
        <v>0.93510655200000004</v>
      </c>
      <c r="O233">
        <v>300</v>
      </c>
      <c r="P233">
        <v>4.7586102999999998E-2</v>
      </c>
      <c r="Q233">
        <v>0.6</v>
      </c>
      <c r="R233">
        <v>0.43883073099999997</v>
      </c>
      <c r="S233" t="s">
        <v>19</v>
      </c>
    </row>
    <row r="234" spans="1:19" x14ac:dyDescent="0.35">
      <c r="A234">
        <v>4</v>
      </c>
      <c r="B234">
        <v>10</v>
      </c>
      <c r="C234">
        <v>2000</v>
      </c>
      <c r="D234">
        <v>1</v>
      </c>
      <c r="E234">
        <v>35386.529309999998</v>
      </c>
      <c r="F234">
        <v>12573.88258</v>
      </c>
      <c r="G234">
        <v>13899.935960000001</v>
      </c>
      <c r="H234">
        <v>6135.0180319999999</v>
      </c>
      <c r="I234">
        <v>1497.066382</v>
      </c>
      <c r="J234">
        <v>606.80188980000003</v>
      </c>
      <c r="K234">
        <v>673.82446909999999</v>
      </c>
      <c r="L234">
        <v>2</v>
      </c>
      <c r="M234">
        <v>0.93093213399999997</v>
      </c>
      <c r="O234">
        <v>292</v>
      </c>
      <c r="P234">
        <v>9.7014079999999999E-3</v>
      </c>
      <c r="Q234">
        <v>0.4</v>
      </c>
      <c r="R234">
        <v>0.98736914600000003</v>
      </c>
      <c r="S234" t="s">
        <v>19</v>
      </c>
    </row>
    <row r="235" spans="1:19" x14ac:dyDescent="0.35">
      <c r="A235">
        <v>4</v>
      </c>
      <c r="B235">
        <v>10</v>
      </c>
      <c r="C235">
        <v>2000</v>
      </c>
      <c r="D235">
        <v>2</v>
      </c>
      <c r="E235">
        <v>34418.855969999997</v>
      </c>
      <c r="F235">
        <v>12382.059569999999</v>
      </c>
      <c r="G235">
        <v>13190.76391</v>
      </c>
      <c r="H235">
        <v>6116.908977</v>
      </c>
      <c r="I235">
        <v>1448.497124</v>
      </c>
      <c r="J235">
        <v>606.80188980000003</v>
      </c>
      <c r="K235">
        <v>673.82450459999995</v>
      </c>
      <c r="L235">
        <v>2</v>
      </c>
      <c r="M235">
        <v>0.92818425199999999</v>
      </c>
      <c r="O235">
        <v>300</v>
      </c>
      <c r="P235">
        <v>4.1412246999999999E-2</v>
      </c>
      <c r="Q235">
        <v>0.4</v>
      </c>
      <c r="R235">
        <v>0.98736914600000003</v>
      </c>
      <c r="S235" t="s">
        <v>19</v>
      </c>
    </row>
    <row r="236" spans="1:19" x14ac:dyDescent="0.35">
      <c r="A236">
        <v>4</v>
      </c>
      <c r="B236">
        <v>40</v>
      </c>
      <c r="C236">
        <v>500</v>
      </c>
      <c r="D236">
        <v>1</v>
      </c>
      <c r="E236">
        <v>19736.772290000001</v>
      </c>
      <c r="F236">
        <v>3162.571007</v>
      </c>
      <c r="G236">
        <v>6246.5021349999997</v>
      </c>
      <c r="H236">
        <v>6304.5010199999997</v>
      </c>
      <c r="I236">
        <v>2352.2031280000001</v>
      </c>
      <c r="J236">
        <v>606.80188980000003</v>
      </c>
      <c r="K236">
        <v>1064.1931050000001</v>
      </c>
      <c r="L236">
        <v>5</v>
      </c>
      <c r="M236">
        <v>0.57782492100000005</v>
      </c>
      <c r="O236">
        <v>44</v>
      </c>
      <c r="P236">
        <v>8.6537449999999991E-3</v>
      </c>
      <c r="Q236">
        <v>0.8</v>
      </c>
      <c r="R236">
        <v>4.8484643000000001E-2</v>
      </c>
      <c r="S236" t="s">
        <v>19</v>
      </c>
    </row>
    <row r="237" spans="1:19" x14ac:dyDescent="0.35">
      <c r="A237">
        <v>4</v>
      </c>
      <c r="B237">
        <v>40</v>
      </c>
      <c r="C237">
        <v>500</v>
      </c>
      <c r="D237">
        <v>2</v>
      </c>
      <c r="E237">
        <v>19394.794239999999</v>
      </c>
      <c r="F237">
        <v>3150.8882920000001</v>
      </c>
      <c r="G237">
        <v>6151.5020649999997</v>
      </c>
      <c r="H237">
        <v>6129.445017</v>
      </c>
      <c r="I237">
        <v>2286.854793</v>
      </c>
      <c r="J237">
        <v>606.80188980000003</v>
      </c>
      <c r="K237">
        <v>1069.302185</v>
      </c>
      <c r="L237">
        <v>5</v>
      </c>
      <c r="M237">
        <v>0.56178055599999999</v>
      </c>
      <c r="O237">
        <v>48</v>
      </c>
      <c r="P237">
        <v>3.6561010000000001E-3</v>
      </c>
      <c r="Q237">
        <v>0.8</v>
      </c>
      <c r="R237">
        <v>4.8484643000000001E-2</v>
      </c>
      <c r="S237" t="s">
        <v>19</v>
      </c>
    </row>
    <row r="238" spans="1:19" x14ac:dyDescent="0.35">
      <c r="A238">
        <v>4</v>
      </c>
      <c r="B238">
        <v>40</v>
      </c>
      <c r="C238">
        <v>500</v>
      </c>
      <c r="D238">
        <v>1</v>
      </c>
      <c r="E238">
        <v>20809.84808</v>
      </c>
      <c r="F238">
        <v>4271.4743490000001</v>
      </c>
      <c r="G238">
        <v>6219.0717789999999</v>
      </c>
      <c r="H238">
        <v>6287.1738180000002</v>
      </c>
      <c r="I238">
        <v>2361.1157579999999</v>
      </c>
      <c r="J238">
        <v>606.80188980000003</v>
      </c>
      <c r="K238">
        <v>1064.2104870000001</v>
      </c>
      <c r="L238">
        <v>5</v>
      </c>
      <c r="M238">
        <v>0.57623683599999997</v>
      </c>
      <c r="O238">
        <v>56</v>
      </c>
      <c r="P238">
        <v>8.9846769999999999E-3</v>
      </c>
      <c r="Q238">
        <v>0.6</v>
      </c>
      <c r="R238">
        <v>0.12929238100000001</v>
      </c>
      <c r="S238" t="s">
        <v>19</v>
      </c>
    </row>
    <row r="239" spans="1:19" x14ac:dyDescent="0.35">
      <c r="A239">
        <v>4</v>
      </c>
      <c r="B239">
        <v>40</v>
      </c>
      <c r="C239">
        <v>500</v>
      </c>
      <c r="D239">
        <v>2</v>
      </c>
      <c r="E239">
        <v>20497.30876</v>
      </c>
      <c r="F239">
        <v>3553.5975130000002</v>
      </c>
      <c r="G239">
        <v>6673.1072709999999</v>
      </c>
      <c r="H239">
        <v>6659.7629100000004</v>
      </c>
      <c r="I239">
        <v>2047.763019</v>
      </c>
      <c r="J239">
        <v>606.80188980000003</v>
      </c>
      <c r="K239">
        <v>956.27615230000004</v>
      </c>
      <c r="L239">
        <v>4</v>
      </c>
      <c r="M239">
        <v>0.610385654</v>
      </c>
      <c r="O239">
        <v>73</v>
      </c>
      <c r="P239">
        <v>9.4782679999999998E-3</v>
      </c>
      <c r="Q239">
        <v>0.6</v>
      </c>
      <c r="R239">
        <v>0.12929238100000001</v>
      </c>
      <c r="S239" t="s">
        <v>19</v>
      </c>
    </row>
    <row r="240" spans="1:19" x14ac:dyDescent="0.35">
      <c r="A240">
        <v>4</v>
      </c>
      <c r="B240">
        <v>40</v>
      </c>
      <c r="C240">
        <v>500</v>
      </c>
      <c r="D240">
        <v>1</v>
      </c>
      <c r="E240">
        <v>22889.43893</v>
      </c>
      <c r="F240">
        <v>5582.4272680000004</v>
      </c>
      <c r="G240">
        <v>6870.4305430000004</v>
      </c>
      <c r="H240">
        <v>6751.1177509999998</v>
      </c>
      <c r="I240">
        <v>2122.2843170000001</v>
      </c>
      <c r="J240">
        <v>606.80188980000003</v>
      </c>
      <c r="K240">
        <v>956.37716260000002</v>
      </c>
      <c r="L240">
        <v>4</v>
      </c>
      <c r="M240">
        <v>0.618758578</v>
      </c>
      <c r="O240">
        <v>158</v>
      </c>
      <c r="P240">
        <v>9.8396390000000007E-3</v>
      </c>
      <c r="Q240">
        <v>0.4</v>
      </c>
      <c r="R240">
        <v>0.29090785800000002</v>
      </c>
      <c r="S240" t="s">
        <v>19</v>
      </c>
    </row>
    <row r="241" spans="1:19" x14ac:dyDescent="0.35">
      <c r="A241">
        <v>4</v>
      </c>
      <c r="B241">
        <v>40</v>
      </c>
      <c r="C241">
        <v>500</v>
      </c>
      <c r="D241">
        <v>2</v>
      </c>
      <c r="E241">
        <v>22431.643120000001</v>
      </c>
      <c r="F241">
        <v>5498.9782919999998</v>
      </c>
      <c r="G241">
        <v>6666.1300430000001</v>
      </c>
      <c r="H241">
        <v>6652.7856810000003</v>
      </c>
      <c r="I241">
        <v>2049.93345</v>
      </c>
      <c r="J241">
        <v>606.80188980000003</v>
      </c>
      <c r="K241">
        <v>957.01376259999995</v>
      </c>
      <c r="L241">
        <v>4</v>
      </c>
      <c r="M241">
        <v>0.60974617200000003</v>
      </c>
      <c r="O241">
        <v>133</v>
      </c>
      <c r="P241">
        <v>8.045066E-3</v>
      </c>
      <c r="Q241">
        <v>0.4</v>
      </c>
      <c r="R241">
        <v>0.29090785800000002</v>
      </c>
      <c r="S241" t="s">
        <v>19</v>
      </c>
    </row>
    <row r="242" spans="1:19" x14ac:dyDescent="0.35">
      <c r="A242">
        <v>4</v>
      </c>
      <c r="B242">
        <v>40</v>
      </c>
      <c r="C242">
        <v>1000</v>
      </c>
      <c r="D242">
        <v>1</v>
      </c>
      <c r="E242">
        <v>22337.959169999998</v>
      </c>
      <c r="F242">
        <v>5011.8075090000002</v>
      </c>
      <c r="G242">
        <v>6874.6877139999997</v>
      </c>
      <c r="H242">
        <v>6767.0273880000004</v>
      </c>
      <c r="I242">
        <v>2122.361617</v>
      </c>
      <c r="J242">
        <v>606.80188980000003</v>
      </c>
      <c r="K242">
        <v>955.2730487</v>
      </c>
      <c r="L242">
        <v>4</v>
      </c>
      <c r="M242">
        <v>0.62021674000000004</v>
      </c>
      <c r="O242">
        <v>38</v>
      </c>
      <c r="P242">
        <v>4.8451919999999999E-3</v>
      </c>
      <c r="Q242">
        <v>0.8</v>
      </c>
      <c r="R242">
        <v>8.2190351999999994E-2</v>
      </c>
      <c r="S242" t="s">
        <v>19</v>
      </c>
    </row>
    <row r="243" spans="1:19" x14ac:dyDescent="0.35">
      <c r="A243">
        <v>4</v>
      </c>
      <c r="B243">
        <v>40</v>
      </c>
      <c r="C243">
        <v>1000</v>
      </c>
      <c r="D243">
        <v>2</v>
      </c>
      <c r="E243">
        <v>21921.23401</v>
      </c>
      <c r="F243">
        <v>4988.5684460000002</v>
      </c>
      <c r="G243">
        <v>6666.1300430000001</v>
      </c>
      <c r="H243">
        <v>6652.7856810000003</v>
      </c>
      <c r="I243">
        <v>2049.9338980000002</v>
      </c>
      <c r="J243">
        <v>606.80188980000003</v>
      </c>
      <c r="K243">
        <v>957.01405550000004</v>
      </c>
      <c r="L243">
        <v>4</v>
      </c>
      <c r="M243">
        <v>0.60974617200000003</v>
      </c>
      <c r="O243">
        <v>61</v>
      </c>
      <c r="P243">
        <v>9.6479410000000002E-3</v>
      </c>
      <c r="Q243">
        <v>0.8</v>
      </c>
      <c r="R243">
        <v>8.2190351999999994E-2</v>
      </c>
      <c r="S243" t="s">
        <v>19</v>
      </c>
    </row>
    <row r="244" spans="1:19" x14ac:dyDescent="0.35">
      <c r="A244">
        <v>4</v>
      </c>
      <c r="B244">
        <v>40</v>
      </c>
      <c r="C244">
        <v>1000</v>
      </c>
      <c r="D244">
        <v>1</v>
      </c>
      <c r="E244">
        <v>24024.30572</v>
      </c>
      <c r="F244">
        <v>6698.153687</v>
      </c>
      <c r="G244">
        <v>6874.6877139999997</v>
      </c>
      <c r="H244">
        <v>6767.0273880000004</v>
      </c>
      <c r="I244">
        <v>2122.3617469999999</v>
      </c>
      <c r="J244">
        <v>606.80188980000003</v>
      </c>
      <c r="K244">
        <v>955.27329450000002</v>
      </c>
      <c r="L244">
        <v>4</v>
      </c>
      <c r="M244">
        <v>0.62021674000000004</v>
      </c>
      <c r="O244">
        <v>77</v>
      </c>
      <c r="P244">
        <v>7.9818040000000003E-3</v>
      </c>
      <c r="Q244">
        <v>0.6</v>
      </c>
      <c r="R244">
        <v>0.219174273</v>
      </c>
      <c r="S244" t="s">
        <v>19</v>
      </c>
    </row>
    <row r="245" spans="1:19" x14ac:dyDescent="0.35">
      <c r="A245">
        <v>4</v>
      </c>
      <c r="B245">
        <v>40</v>
      </c>
      <c r="C245">
        <v>1000</v>
      </c>
      <c r="D245">
        <v>2</v>
      </c>
      <c r="E245">
        <v>23624.583699999999</v>
      </c>
      <c r="F245">
        <v>6625.8713690000004</v>
      </c>
      <c r="G245">
        <v>6736.9609449999998</v>
      </c>
      <c r="H245">
        <v>6659.7629100000004</v>
      </c>
      <c r="I245">
        <v>2041.6490329999999</v>
      </c>
      <c r="J245">
        <v>606.80188980000003</v>
      </c>
      <c r="K245">
        <v>953.53755660000002</v>
      </c>
      <c r="L245">
        <v>4</v>
      </c>
      <c r="M245">
        <v>0.610385654</v>
      </c>
      <c r="O245">
        <v>81</v>
      </c>
      <c r="P245">
        <v>9.2754929999999992E-3</v>
      </c>
      <c r="Q245">
        <v>0.6</v>
      </c>
      <c r="R245">
        <v>0.219174273</v>
      </c>
      <c r="S245" t="s">
        <v>19</v>
      </c>
    </row>
    <row r="246" spans="1:19" x14ac:dyDescent="0.35">
      <c r="A246">
        <v>4</v>
      </c>
      <c r="B246">
        <v>40</v>
      </c>
      <c r="C246">
        <v>1000</v>
      </c>
      <c r="D246">
        <v>1</v>
      </c>
      <c r="E246">
        <v>27439.787779999999</v>
      </c>
      <c r="F246">
        <v>10029.982840000001</v>
      </c>
      <c r="G246">
        <v>6968.1213879999996</v>
      </c>
      <c r="H246">
        <v>6777.9622289999998</v>
      </c>
      <c r="I246">
        <v>2108.29016</v>
      </c>
      <c r="J246">
        <v>606.80188980000003</v>
      </c>
      <c r="K246">
        <v>948.62927479999996</v>
      </c>
      <c r="L246">
        <v>4</v>
      </c>
      <c r="M246">
        <v>0.62121894799999999</v>
      </c>
      <c r="O246">
        <v>300</v>
      </c>
      <c r="P246">
        <v>2.0745131999999999E-2</v>
      </c>
      <c r="Q246">
        <v>0.4</v>
      </c>
      <c r="R246">
        <v>0.49314211400000002</v>
      </c>
      <c r="S246" t="s">
        <v>19</v>
      </c>
    </row>
    <row r="247" spans="1:19" x14ac:dyDescent="0.35">
      <c r="A247">
        <v>4</v>
      </c>
      <c r="B247">
        <v>40</v>
      </c>
      <c r="C247">
        <v>1000</v>
      </c>
      <c r="D247">
        <v>2</v>
      </c>
      <c r="E247">
        <v>26622.639910000002</v>
      </c>
      <c r="F247">
        <v>8001.1367980000005</v>
      </c>
      <c r="G247">
        <v>8153.0130680000002</v>
      </c>
      <c r="H247">
        <v>7326.3455750000003</v>
      </c>
      <c r="I247">
        <v>1732.0226929999999</v>
      </c>
      <c r="J247">
        <v>606.80188980000003</v>
      </c>
      <c r="K247">
        <v>803.31988869999998</v>
      </c>
      <c r="L247">
        <v>3</v>
      </c>
      <c r="M247">
        <v>0.67147979599999996</v>
      </c>
      <c r="O247">
        <v>300</v>
      </c>
      <c r="P247">
        <v>3.5972854999999998E-2</v>
      </c>
      <c r="Q247">
        <v>0.4</v>
      </c>
      <c r="R247">
        <v>0.49314211400000002</v>
      </c>
      <c r="S247" t="s">
        <v>19</v>
      </c>
    </row>
    <row r="248" spans="1:19" x14ac:dyDescent="0.35">
      <c r="A248">
        <v>4</v>
      </c>
      <c r="B248">
        <v>40</v>
      </c>
      <c r="C248">
        <v>2000</v>
      </c>
      <c r="D248">
        <v>1</v>
      </c>
      <c r="E248">
        <v>25889.716469999999</v>
      </c>
      <c r="F248">
        <v>5013.3854009999995</v>
      </c>
      <c r="G248">
        <v>9647.9450990000005</v>
      </c>
      <c r="H248">
        <v>8446.2427719999996</v>
      </c>
      <c r="I248">
        <v>1500.127823</v>
      </c>
      <c r="J248">
        <v>606.80188980000003</v>
      </c>
      <c r="K248">
        <v>675.21348639999997</v>
      </c>
      <c r="L248">
        <v>2</v>
      </c>
      <c r="M248">
        <v>0.77412146500000001</v>
      </c>
      <c r="O248">
        <v>14</v>
      </c>
      <c r="P248">
        <v>3.5199519999999998E-3</v>
      </c>
      <c r="Q248">
        <v>0.8</v>
      </c>
      <c r="R248">
        <v>0.116462805</v>
      </c>
      <c r="S248" t="s">
        <v>19</v>
      </c>
    </row>
    <row r="249" spans="1:19" x14ac:dyDescent="0.35">
      <c r="A249">
        <v>4</v>
      </c>
      <c r="B249">
        <v>40</v>
      </c>
      <c r="C249">
        <v>2000</v>
      </c>
      <c r="D249">
        <v>2</v>
      </c>
      <c r="E249">
        <v>25226.280200000001</v>
      </c>
      <c r="F249">
        <v>4990.0773939999999</v>
      </c>
      <c r="G249">
        <v>9274.8841979999997</v>
      </c>
      <c r="H249">
        <v>8229.2085590000006</v>
      </c>
      <c r="I249">
        <v>1450.094713</v>
      </c>
      <c r="J249">
        <v>606.80188980000003</v>
      </c>
      <c r="K249">
        <v>675.21344050000005</v>
      </c>
      <c r="L249">
        <v>2</v>
      </c>
      <c r="M249">
        <v>0.75422968000000001</v>
      </c>
      <c r="O249">
        <v>25</v>
      </c>
      <c r="P249">
        <v>9.3161719999999993E-3</v>
      </c>
      <c r="Q249">
        <v>0.8</v>
      </c>
      <c r="R249">
        <v>0.116462805</v>
      </c>
      <c r="S249" t="s">
        <v>19</v>
      </c>
    </row>
    <row r="250" spans="1:19" x14ac:dyDescent="0.35">
      <c r="A250">
        <v>4</v>
      </c>
      <c r="B250">
        <v>40</v>
      </c>
      <c r="C250">
        <v>2000</v>
      </c>
      <c r="D250">
        <v>1</v>
      </c>
      <c r="E250">
        <v>27545.285199999998</v>
      </c>
      <c r="F250">
        <v>6693.2284959999997</v>
      </c>
      <c r="G250">
        <v>9633.4289279999994</v>
      </c>
      <c r="H250">
        <v>8443.8363399999998</v>
      </c>
      <c r="I250">
        <v>1495.434133</v>
      </c>
      <c r="J250">
        <v>606.8018902</v>
      </c>
      <c r="K250">
        <v>672.55541679999999</v>
      </c>
      <c r="L250">
        <v>2</v>
      </c>
      <c r="M250">
        <v>0.7739009</v>
      </c>
      <c r="O250">
        <v>159</v>
      </c>
      <c r="P250">
        <v>9.3786049999999999E-3</v>
      </c>
      <c r="Q250">
        <v>0.6</v>
      </c>
      <c r="R250">
        <v>0.31056747899999998</v>
      </c>
      <c r="S250" t="s">
        <v>19</v>
      </c>
    </row>
    <row r="251" spans="1:19" x14ac:dyDescent="0.35">
      <c r="A251">
        <v>4</v>
      </c>
      <c r="B251">
        <v>40</v>
      </c>
      <c r="C251">
        <v>2000</v>
      </c>
      <c r="D251">
        <v>2</v>
      </c>
      <c r="E251">
        <v>26948.476719999999</v>
      </c>
      <c r="F251">
        <v>6636.4977799999997</v>
      </c>
      <c r="G251">
        <v>9332.3438129999995</v>
      </c>
      <c r="H251">
        <v>8250.5104269999993</v>
      </c>
      <c r="I251">
        <v>1448.4971700000001</v>
      </c>
      <c r="J251">
        <v>606.80188980000003</v>
      </c>
      <c r="K251">
        <v>673.82563819999996</v>
      </c>
      <c r="L251">
        <v>2</v>
      </c>
      <c r="M251">
        <v>0.75618205500000002</v>
      </c>
      <c r="O251">
        <v>100</v>
      </c>
      <c r="P251">
        <v>9.1816090000000003E-3</v>
      </c>
      <c r="Q251">
        <v>0.6</v>
      </c>
      <c r="R251">
        <v>0.31056747899999998</v>
      </c>
      <c r="S251" t="s">
        <v>19</v>
      </c>
    </row>
    <row r="252" spans="1:19" x14ac:dyDescent="0.35">
      <c r="A252">
        <v>4</v>
      </c>
      <c r="B252">
        <v>40</v>
      </c>
      <c r="C252">
        <v>2000</v>
      </c>
      <c r="D252">
        <v>1</v>
      </c>
      <c r="E252">
        <v>30619.394179999999</v>
      </c>
      <c r="F252">
        <v>6312.3818369999999</v>
      </c>
      <c r="G252">
        <v>12496.00397</v>
      </c>
      <c r="H252">
        <v>9661.3741840000002</v>
      </c>
      <c r="I252">
        <v>1063.719965</v>
      </c>
      <c r="J252">
        <v>606.80188980000003</v>
      </c>
      <c r="K252">
        <v>479.11233120000003</v>
      </c>
      <c r="L252">
        <v>1</v>
      </c>
      <c r="M252">
        <v>0.88549161300000001</v>
      </c>
      <c r="O252">
        <v>213</v>
      </c>
      <c r="P252">
        <v>9.6271949999999998E-3</v>
      </c>
      <c r="Q252">
        <v>0.4</v>
      </c>
      <c r="R252">
        <v>0.69877682900000004</v>
      </c>
      <c r="S252" t="s">
        <v>19</v>
      </c>
    </row>
    <row r="253" spans="1:19" x14ac:dyDescent="0.35">
      <c r="A253">
        <v>4</v>
      </c>
      <c r="B253">
        <v>40</v>
      </c>
      <c r="C253">
        <v>2000</v>
      </c>
      <c r="D253">
        <v>2</v>
      </c>
      <c r="E253">
        <v>30136.858110000001</v>
      </c>
      <c r="F253">
        <v>9932.129852</v>
      </c>
      <c r="G253">
        <v>9262.2125359999991</v>
      </c>
      <c r="H253">
        <v>8213.3875000000007</v>
      </c>
      <c r="I253">
        <v>1448.4976380000001</v>
      </c>
      <c r="J253">
        <v>606.80188980000003</v>
      </c>
      <c r="K253">
        <v>673.8286928</v>
      </c>
      <c r="L253">
        <v>2</v>
      </c>
      <c r="M253">
        <v>0.75277963699999995</v>
      </c>
      <c r="O253">
        <v>301</v>
      </c>
      <c r="P253">
        <v>4.9470012000000001E-2</v>
      </c>
      <c r="Q253">
        <v>0.4</v>
      </c>
      <c r="R253">
        <v>0.69877682900000004</v>
      </c>
      <c r="S253" t="s">
        <v>19</v>
      </c>
    </row>
    <row r="254" spans="1:19" x14ac:dyDescent="0.35">
      <c r="A254">
        <v>4</v>
      </c>
      <c r="B254">
        <v>70</v>
      </c>
      <c r="C254">
        <v>500</v>
      </c>
      <c r="D254">
        <v>1</v>
      </c>
      <c r="E254">
        <v>19747.401399999999</v>
      </c>
      <c r="F254">
        <v>3163.287041</v>
      </c>
      <c r="G254">
        <v>6233.787671</v>
      </c>
      <c r="H254">
        <v>6314.4266440000001</v>
      </c>
      <c r="I254">
        <v>2362.383707</v>
      </c>
      <c r="J254">
        <v>606.80188980000003</v>
      </c>
      <c r="K254">
        <v>1066.714446</v>
      </c>
      <c r="L254">
        <v>5</v>
      </c>
      <c r="M254">
        <v>0.43287098699999998</v>
      </c>
      <c r="O254">
        <v>49</v>
      </c>
      <c r="P254">
        <v>8.2997790000000002E-3</v>
      </c>
      <c r="Q254">
        <v>0.8</v>
      </c>
      <c r="R254">
        <v>4.8357250999999997E-2</v>
      </c>
      <c r="S254" t="s">
        <v>19</v>
      </c>
    </row>
    <row r="255" spans="1:19" x14ac:dyDescent="0.35">
      <c r="A255">
        <v>4</v>
      </c>
      <c r="B255">
        <v>70</v>
      </c>
      <c r="C255">
        <v>500</v>
      </c>
      <c r="D255">
        <v>2</v>
      </c>
      <c r="E255">
        <v>19465.737720000001</v>
      </c>
      <c r="F255">
        <v>3149.7272720000001</v>
      </c>
      <c r="G255">
        <v>6142.4388449999997</v>
      </c>
      <c r="H255">
        <v>6207.7736070000001</v>
      </c>
      <c r="I255">
        <v>2289.066859</v>
      </c>
      <c r="J255">
        <v>606.80188980000003</v>
      </c>
      <c r="K255">
        <v>1069.9292499999999</v>
      </c>
      <c r="L255">
        <v>5</v>
      </c>
      <c r="M255">
        <v>0.42555963400000002</v>
      </c>
      <c r="O255">
        <v>47</v>
      </c>
      <c r="P255">
        <v>7.9803800000000005E-3</v>
      </c>
      <c r="Q255">
        <v>0.8</v>
      </c>
      <c r="R255">
        <v>4.8357250999999997E-2</v>
      </c>
      <c r="S255" t="s">
        <v>19</v>
      </c>
    </row>
    <row r="256" spans="1:19" x14ac:dyDescent="0.35">
      <c r="A256">
        <v>4</v>
      </c>
      <c r="B256">
        <v>70</v>
      </c>
      <c r="C256">
        <v>500</v>
      </c>
      <c r="D256">
        <v>1</v>
      </c>
      <c r="E256">
        <v>20830.8511</v>
      </c>
      <c r="F256">
        <v>4274.2470869999997</v>
      </c>
      <c r="G256">
        <v>6215.6508560000002</v>
      </c>
      <c r="H256">
        <v>6294.4258749999999</v>
      </c>
      <c r="I256">
        <v>2370.2330860000002</v>
      </c>
      <c r="J256">
        <v>606.80188980000003</v>
      </c>
      <c r="K256">
        <v>1069.492311</v>
      </c>
      <c r="L256">
        <v>5</v>
      </c>
      <c r="M256">
        <v>0.43149988</v>
      </c>
      <c r="O256">
        <v>85</v>
      </c>
      <c r="P256">
        <v>8.8684929999999999E-3</v>
      </c>
      <c r="Q256">
        <v>0.6</v>
      </c>
      <c r="R256">
        <v>0.12895266899999999</v>
      </c>
      <c r="S256" t="s">
        <v>19</v>
      </c>
    </row>
    <row r="257" spans="1:19" x14ac:dyDescent="0.35">
      <c r="A257">
        <v>4</v>
      </c>
      <c r="B257">
        <v>70</v>
      </c>
      <c r="C257">
        <v>500</v>
      </c>
      <c r="D257">
        <v>2</v>
      </c>
      <c r="E257">
        <v>20505.80287</v>
      </c>
      <c r="F257">
        <v>3548.258378</v>
      </c>
      <c r="G257">
        <v>6643.7599259999997</v>
      </c>
      <c r="H257">
        <v>6705.380639</v>
      </c>
      <c r="I257">
        <v>2048.8138869999998</v>
      </c>
      <c r="J257">
        <v>606.80188980000003</v>
      </c>
      <c r="K257">
        <v>952.7881453</v>
      </c>
      <c r="L257">
        <v>4</v>
      </c>
      <c r="M257">
        <v>0.459671938</v>
      </c>
      <c r="O257">
        <v>73</v>
      </c>
      <c r="P257">
        <v>9.6096889999999994E-3</v>
      </c>
      <c r="Q257">
        <v>0.6</v>
      </c>
      <c r="R257">
        <v>0.12895266899999999</v>
      </c>
      <c r="S257" t="s">
        <v>19</v>
      </c>
    </row>
    <row r="258" spans="1:19" x14ac:dyDescent="0.35">
      <c r="A258">
        <v>4</v>
      </c>
      <c r="B258">
        <v>70</v>
      </c>
      <c r="C258">
        <v>500</v>
      </c>
      <c r="D258">
        <v>1</v>
      </c>
      <c r="E258">
        <v>22873.972979999999</v>
      </c>
      <c r="F258">
        <v>5570.0067250000002</v>
      </c>
      <c r="G258">
        <v>6779.7475459999996</v>
      </c>
      <c r="H258">
        <v>6841.3470010000001</v>
      </c>
      <c r="I258">
        <v>2120.1310950000002</v>
      </c>
      <c r="J258">
        <v>606.80188980000003</v>
      </c>
      <c r="K258">
        <v>955.93871960000001</v>
      </c>
      <c r="L258">
        <v>4</v>
      </c>
      <c r="M258">
        <v>0.46899279900000002</v>
      </c>
      <c r="O258">
        <v>301</v>
      </c>
      <c r="P258">
        <v>1.0206397000000001E-2</v>
      </c>
      <c r="Q258">
        <v>0.4</v>
      </c>
      <c r="R258">
        <v>0.290143506</v>
      </c>
      <c r="S258" t="s">
        <v>19</v>
      </c>
    </row>
    <row r="259" spans="1:19" x14ac:dyDescent="0.35">
      <c r="A259">
        <v>4</v>
      </c>
      <c r="B259">
        <v>70</v>
      </c>
      <c r="C259">
        <v>500</v>
      </c>
      <c r="D259">
        <v>2</v>
      </c>
      <c r="E259">
        <v>22420.856090000001</v>
      </c>
      <c r="F259">
        <v>5489.7848679999997</v>
      </c>
      <c r="G259">
        <v>6630.1931359999999</v>
      </c>
      <c r="H259">
        <v>6687.1289479999996</v>
      </c>
      <c r="I259">
        <v>2049.933462</v>
      </c>
      <c r="J259">
        <v>606.80188980000003</v>
      </c>
      <c r="K259">
        <v>957.01378499999998</v>
      </c>
      <c r="L259">
        <v>4</v>
      </c>
      <c r="M259">
        <v>0.458420736</v>
      </c>
      <c r="O259">
        <v>174</v>
      </c>
      <c r="P259">
        <v>9.2797810000000008E-3</v>
      </c>
      <c r="Q259">
        <v>0.4</v>
      </c>
      <c r="R259">
        <v>0.290143506</v>
      </c>
      <c r="S259" t="s">
        <v>19</v>
      </c>
    </row>
    <row r="260" spans="1:19" x14ac:dyDescent="0.35">
      <c r="A260">
        <v>4</v>
      </c>
      <c r="B260">
        <v>70</v>
      </c>
      <c r="C260">
        <v>1000</v>
      </c>
      <c r="D260">
        <v>1</v>
      </c>
      <c r="E260">
        <v>22424.208760000001</v>
      </c>
      <c r="F260">
        <v>5011.7260260000003</v>
      </c>
      <c r="G260">
        <v>6834.0226910000001</v>
      </c>
      <c r="H260">
        <v>6892.1606970000003</v>
      </c>
      <c r="I260">
        <v>2123.5699370000002</v>
      </c>
      <c r="J260">
        <v>606.80188980000003</v>
      </c>
      <c r="K260">
        <v>955.92751840000005</v>
      </c>
      <c r="L260">
        <v>4</v>
      </c>
      <c r="M260">
        <v>0.47247621499999998</v>
      </c>
      <c r="O260">
        <v>42</v>
      </c>
      <c r="P260">
        <v>9.6591379999999994E-3</v>
      </c>
      <c r="Q260">
        <v>0.8</v>
      </c>
      <c r="R260">
        <v>8.2134020000000002E-2</v>
      </c>
      <c r="S260" t="s">
        <v>19</v>
      </c>
    </row>
    <row r="261" spans="1:19" x14ac:dyDescent="0.35">
      <c r="A261">
        <v>4</v>
      </c>
      <c r="B261">
        <v>70</v>
      </c>
      <c r="C261">
        <v>1000</v>
      </c>
      <c r="D261">
        <v>2</v>
      </c>
      <c r="E261">
        <v>21932.57158</v>
      </c>
      <c r="F261">
        <v>4987.8906450000004</v>
      </c>
      <c r="G261">
        <v>6638.8299159999997</v>
      </c>
      <c r="H261">
        <v>6692.1019459999998</v>
      </c>
      <c r="I261">
        <v>2049.9334170000002</v>
      </c>
      <c r="J261">
        <v>606.80188980000003</v>
      </c>
      <c r="K261">
        <v>957.01377060000004</v>
      </c>
      <c r="L261">
        <v>4</v>
      </c>
      <c r="M261">
        <v>0.45876164800000002</v>
      </c>
      <c r="O261">
        <v>35</v>
      </c>
      <c r="P261">
        <v>4.5507100000000003E-3</v>
      </c>
      <c r="Q261">
        <v>0.8</v>
      </c>
      <c r="R261">
        <v>8.2134020000000002E-2</v>
      </c>
      <c r="S261" t="s">
        <v>19</v>
      </c>
    </row>
    <row r="262" spans="1:19" x14ac:dyDescent="0.35">
      <c r="A262">
        <v>4</v>
      </c>
      <c r="B262">
        <v>70</v>
      </c>
      <c r="C262">
        <v>1000</v>
      </c>
      <c r="D262">
        <v>1</v>
      </c>
      <c r="E262">
        <v>23985.791229999999</v>
      </c>
      <c r="F262">
        <v>6699.4484229999998</v>
      </c>
      <c r="G262">
        <v>6768.3588810000001</v>
      </c>
      <c r="H262">
        <v>6829.9583359999997</v>
      </c>
      <c r="I262">
        <v>2124.336976</v>
      </c>
      <c r="J262">
        <v>606.80188980000003</v>
      </c>
      <c r="K262">
        <v>956.88672199999996</v>
      </c>
      <c r="L262">
        <v>4</v>
      </c>
      <c r="M262">
        <v>0.46821207599999998</v>
      </c>
      <c r="O262">
        <v>263</v>
      </c>
      <c r="P262">
        <v>8.8961319999999993E-3</v>
      </c>
      <c r="Q262">
        <v>0.6</v>
      </c>
      <c r="R262">
        <v>0.219024054</v>
      </c>
      <c r="S262" t="s">
        <v>19</v>
      </c>
    </row>
    <row r="263" spans="1:19" x14ac:dyDescent="0.35">
      <c r="A263">
        <v>4</v>
      </c>
      <c r="B263">
        <v>70</v>
      </c>
      <c r="C263">
        <v>1000</v>
      </c>
      <c r="D263">
        <v>2</v>
      </c>
      <c r="E263">
        <v>23575.757310000001</v>
      </c>
      <c r="F263">
        <v>6631.7341500000002</v>
      </c>
      <c r="G263">
        <v>6638.3354429999999</v>
      </c>
      <c r="H263">
        <v>6694.9530340000001</v>
      </c>
      <c r="I263">
        <v>2050.5601860000002</v>
      </c>
      <c r="J263">
        <v>606.80188980000003</v>
      </c>
      <c r="K263">
        <v>953.37260219999996</v>
      </c>
      <c r="L263">
        <v>4</v>
      </c>
      <c r="M263">
        <v>0.45895709800000001</v>
      </c>
      <c r="O263">
        <v>149</v>
      </c>
      <c r="P263">
        <v>7.7899609999999998E-3</v>
      </c>
      <c r="Q263">
        <v>0.6</v>
      </c>
      <c r="R263">
        <v>0.219024054</v>
      </c>
      <c r="S263" t="s">
        <v>19</v>
      </c>
    </row>
    <row r="264" spans="1:19" x14ac:dyDescent="0.35">
      <c r="A264">
        <v>4</v>
      </c>
      <c r="B264">
        <v>70</v>
      </c>
      <c r="C264">
        <v>1000</v>
      </c>
      <c r="D264">
        <v>1</v>
      </c>
      <c r="E264">
        <v>26954.262309999998</v>
      </c>
      <c r="F264">
        <v>6279.2961379999997</v>
      </c>
      <c r="G264">
        <v>8964.5622760000006</v>
      </c>
      <c r="H264">
        <v>8932.7110059999995</v>
      </c>
      <c r="I264">
        <v>1497.0664280000001</v>
      </c>
      <c r="J264">
        <v>606.80188980000003</v>
      </c>
      <c r="K264">
        <v>673.8245766</v>
      </c>
      <c r="L264">
        <v>2</v>
      </c>
      <c r="M264">
        <v>0.61236144599999998</v>
      </c>
      <c r="O264">
        <v>257</v>
      </c>
      <c r="P264">
        <v>9.1086280000000006E-3</v>
      </c>
      <c r="Q264">
        <v>0.4</v>
      </c>
      <c r="R264">
        <v>0.49280412200000001</v>
      </c>
      <c r="S264" t="s">
        <v>19</v>
      </c>
    </row>
    <row r="265" spans="1:19" x14ac:dyDescent="0.35">
      <c r="A265">
        <v>4</v>
      </c>
      <c r="B265">
        <v>70</v>
      </c>
      <c r="C265">
        <v>1000</v>
      </c>
      <c r="D265">
        <v>2</v>
      </c>
      <c r="E265">
        <v>26263.832450000002</v>
      </c>
      <c r="F265">
        <v>6183.5552969999999</v>
      </c>
      <c r="G265">
        <v>8685.1337870000007</v>
      </c>
      <c r="H265">
        <v>8666.0198939999991</v>
      </c>
      <c r="I265">
        <v>1448.4971149999999</v>
      </c>
      <c r="J265">
        <v>606.80188980000003</v>
      </c>
      <c r="K265">
        <v>673.82446949999996</v>
      </c>
      <c r="L265">
        <v>2</v>
      </c>
      <c r="M265">
        <v>0.59407905000000005</v>
      </c>
      <c r="O265">
        <v>254</v>
      </c>
      <c r="P265">
        <v>8.8166189999999995E-3</v>
      </c>
      <c r="Q265">
        <v>0.4</v>
      </c>
      <c r="R265">
        <v>0.49280412200000001</v>
      </c>
      <c r="S265" t="s">
        <v>19</v>
      </c>
    </row>
    <row r="266" spans="1:19" x14ac:dyDescent="0.35">
      <c r="A266">
        <v>4</v>
      </c>
      <c r="B266">
        <v>70</v>
      </c>
      <c r="C266">
        <v>2000</v>
      </c>
      <c r="D266">
        <v>1</v>
      </c>
      <c r="E266">
        <v>25736.377199999999</v>
      </c>
      <c r="F266">
        <v>5013.3863620000002</v>
      </c>
      <c r="G266">
        <v>9022.6237980000005</v>
      </c>
      <c r="H266">
        <v>8918.2237459999997</v>
      </c>
      <c r="I266">
        <v>1500.1278629999999</v>
      </c>
      <c r="J266">
        <v>606.80188980000003</v>
      </c>
      <c r="K266">
        <v>675.21354150000002</v>
      </c>
      <c r="L266">
        <v>2</v>
      </c>
      <c r="M266">
        <v>0.61136830499999995</v>
      </c>
      <c r="O266">
        <v>39</v>
      </c>
      <c r="P266">
        <v>8.0116449999999995E-3</v>
      </c>
      <c r="Q266">
        <v>0.8</v>
      </c>
      <c r="R266">
        <v>0.11646291</v>
      </c>
      <c r="S266" t="s">
        <v>19</v>
      </c>
    </row>
    <row r="267" spans="1:19" x14ac:dyDescent="0.35">
      <c r="A267">
        <v>4</v>
      </c>
      <c r="B267">
        <v>70</v>
      </c>
      <c r="C267">
        <v>2000</v>
      </c>
      <c r="D267">
        <v>2</v>
      </c>
      <c r="E267">
        <v>25068.96472</v>
      </c>
      <c r="F267">
        <v>4988.6871730000003</v>
      </c>
      <c r="G267">
        <v>8685.1337870000007</v>
      </c>
      <c r="H267">
        <v>8666.0198939999991</v>
      </c>
      <c r="I267">
        <v>1448.4972459999999</v>
      </c>
      <c r="J267">
        <v>606.80188980000003</v>
      </c>
      <c r="K267">
        <v>673.82472849999999</v>
      </c>
      <c r="L267">
        <v>2</v>
      </c>
      <c r="M267">
        <v>0.59407905000000005</v>
      </c>
      <c r="O267">
        <v>98</v>
      </c>
      <c r="P267">
        <v>9.5514439999999992E-3</v>
      </c>
      <c r="Q267">
        <v>0.8</v>
      </c>
      <c r="R267">
        <v>0.11646291</v>
      </c>
      <c r="S267" t="s">
        <v>19</v>
      </c>
    </row>
    <row r="268" spans="1:19" x14ac:dyDescent="0.35">
      <c r="A268">
        <v>4</v>
      </c>
      <c r="B268">
        <v>70</v>
      </c>
      <c r="C268">
        <v>2000</v>
      </c>
      <c r="D268">
        <v>1</v>
      </c>
      <c r="E268">
        <v>27425.354640000001</v>
      </c>
      <c r="F268">
        <v>6702.3637259999996</v>
      </c>
      <c r="G268">
        <v>9022.6237980000005</v>
      </c>
      <c r="H268">
        <v>8918.2237459999997</v>
      </c>
      <c r="I268">
        <v>1500.1279730000001</v>
      </c>
      <c r="J268">
        <v>606.80188980000003</v>
      </c>
      <c r="K268">
        <v>675.2135088</v>
      </c>
      <c r="L268">
        <v>2</v>
      </c>
      <c r="M268">
        <v>0.61136830499999995</v>
      </c>
      <c r="O268">
        <v>87</v>
      </c>
      <c r="P268">
        <v>3.6232299999999999E-3</v>
      </c>
      <c r="Q268">
        <v>0.6</v>
      </c>
      <c r="R268">
        <v>0.31056776000000003</v>
      </c>
      <c r="S268" t="s">
        <v>19</v>
      </c>
    </row>
    <row r="269" spans="1:19" x14ac:dyDescent="0.35">
      <c r="A269">
        <v>4</v>
      </c>
      <c r="B269">
        <v>70</v>
      </c>
      <c r="C269">
        <v>2000</v>
      </c>
      <c r="D269">
        <v>2</v>
      </c>
      <c r="E269">
        <v>26739.014729999999</v>
      </c>
      <c r="F269">
        <v>6636.499186</v>
      </c>
      <c r="G269">
        <v>8730.0866750000005</v>
      </c>
      <c r="H269">
        <v>8643.3052580000003</v>
      </c>
      <c r="I269">
        <v>1448.49712</v>
      </c>
      <c r="J269">
        <v>606.80188989999999</v>
      </c>
      <c r="K269">
        <v>673.82459719999997</v>
      </c>
      <c r="L269">
        <v>2</v>
      </c>
      <c r="M269">
        <v>0.59252188400000005</v>
      </c>
      <c r="O269">
        <v>251</v>
      </c>
      <c r="P269">
        <v>6.7560520000000002E-3</v>
      </c>
      <c r="Q269">
        <v>0.6</v>
      </c>
      <c r="R269">
        <v>0.31056776000000003</v>
      </c>
      <c r="S269" t="s">
        <v>19</v>
      </c>
    </row>
    <row r="270" spans="1:19" x14ac:dyDescent="0.35">
      <c r="A270">
        <v>4</v>
      </c>
      <c r="B270">
        <v>70</v>
      </c>
      <c r="C270">
        <v>2000</v>
      </c>
      <c r="D270">
        <v>1</v>
      </c>
      <c r="E270">
        <v>30228.18274</v>
      </c>
      <c r="F270">
        <v>6312.3855739999999</v>
      </c>
      <c r="G270">
        <v>11061.62127</v>
      </c>
      <c r="H270">
        <v>10704.54177</v>
      </c>
      <c r="I270">
        <v>1063.7199459999999</v>
      </c>
      <c r="J270">
        <v>606.80188980000003</v>
      </c>
      <c r="K270">
        <v>479.11229220000001</v>
      </c>
      <c r="L270">
        <v>1</v>
      </c>
      <c r="M270">
        <v>0.733825226</v>
      </c>
      <c r="O270">
        <v>300</v>
      </c>
      <c r="P270">
        <v>3.3463815000000001E-2</v>
      </c>
      <c r="Q270">
        <v>0.4</v>
      </c>
      <c r="R270">
        <v>0.69877745999999996</v>
      </c>
      <c r="S270" t="s">
        <v>19</v>
      </c>
    </row>
    <row r="271" spans="1:19" x14ac:dyDescent="0.35">
      <c r="A271">
        <v>4</v>
      </c>
      <c r="B271">
        <v>70</v>
      </c>
      <c r="C271">
        <v>2000</v>
      </c>
      <c r="D271">
        <v>2</v>
      </c>
      <c r="E271">
        <v>29778.93806</v>
      </c>
      <c r="F271">
        <v>6210.2879869999997</v>
      </c>
      <c r="G271">
        <v>10950.405000000001</v>
      </c>
      <c r="H271">
        <v>10505.13816</v>
      </c>
      <c r="I271">
        <v>1027.1927989999999</v>
      </c>
      <c r="J271">
        <v>606.80188980000003</v>
      </c>
      <c r="K271">
        <v>479.11222120000002</v>
      </c>
      <c r="L271">
        <v>1</v>
      </c>
      <c r="M271">
        <v>0.72015557100000005</v>
      </c>
      <c r="O271">
        <v>300</v>
      </c>
      <c r="P271">
        <v>1.2348448E-2</v>
      </c>
      <c r="Q271">
        <v>0.4</v>
      </c>
      <c r="R271">
        <v>0.69877745999999996</v>
      </c>
      <c r="S271" t="s">
        <v>19</v>
      </c>
    </row>
    <row r="272" spans="1:19" x14ac:dyDescent="0.35">
      <c r="A272">
        <v>4</v>
      </c>
      <c r="B272">
        <v>100</v>
      </c>
      <c r="C272">
        <v>500</v>
      </c>
      <c r="D272">
        <v>1</v>
      </c>
      <c r="E272">
        <v>19671.316459999998</v>
      </c>
      <c r="F272">
        <v>3167.5547390000002</v>
      </c>
      <c r="G272">
        <v>6191.7066619999996</v>
      </c>
      <c r="H272">
        <v>6269.4363359999998</v>
      </c>
      <c r="I272">
        <v>2368.8511659999999</v>
      </c>
      <c r="J272">
        <v>606.80188980000003</v>
      </c>
      <c r="K272">
        <v>1066.9656620000001</v>
      </c>
      <c r="L272">
        <v>5</v>
      </c>
      <c r="M272">
        <v>0.23737092800000001</v>
      </c>
      <c r="O272">
        <v>40</v>
      </c>
      <c r="P272">
        <v>5.6175549999999998E-3</v>
      </c>
      <c r="Q272">
        <v>0.8</v>
      </c>
      <c r="R272">
        <v>4.8573219000000001E-2</v>
      </c>
      <c r="S272" t="s">
        <v>19</v>
      </c>
    </row>
    <row r="273" spans="1:19" x14ac:dyDescent="0.35">
      <c r="A273">
        <v>4</v>
      </c>
      <c r="B273">
        <v>100</v>
      </c>
      <c r="C273">
        <v>500</v>
      </c>
      <c r="D273">
        <v>2</v>
      </c>
      <c r="E273">
        <v>19373.830160000001</v>
      </c>
      <c r="F273">
        <v>3149.8698869999998</v>
      </c>
      <c r="G273">
        <v>6099.7188839999999</v>
      </c>
      <c r="H273">
        <v>6172.6442859999997</v>
      </c>
      <c r="I273">
        <v>2277.962368</v>
      </c>
      <c r="J273">
        <v>606.80188980000003</v>
      </c>
      <c r="K273">
        <v>1066.832844</v>
      </c>
      <c r="L273">
        <v>5</v>
      </c>
      <c r="M273">
        <v>0.23370622499999999</v>
      </c>
      <c r="O273">
        <v>44</v>
      </c>
      <c r="P273">
        <v>3.522772E-3</v>
      </c>
      <c r="Q273">
        <v>0.8</v>
      </c>
      <c r="R273">
        <v>4.8573219000000001E-2</v>
      </c>
      <c r="S273" t="s">
        <v>19</v>
      </c>
    </row>
    <row r="274" spans="1:19" x14ac:dyDescent="0.35">
      <c r="A274">
        <v>4</v>
      </c>
      <c r="B274">
        <v>100</v>
      </c>
      <c r="C274">
        <v>500</v>
      </c>
      <c r="D274">
        <v>1</v>
      </c>
      <c r="E274">
        <v>20815.520629999999</v>
      </c>
      <c r="F274">
        <v>4272.919793</v>
      </c>
      <c r="G274">
        <v>6216.1140820000001</v>
      </c>
      <c r="H274">
        <v>6297.8151019999996</v>
      </c>
      <c r="I274">
        <v>2356.4224389999999</v>
      </c>
      <c r="J274">
        <v>606.80188980000003</v>
      </c>
      <c r="K274">
        <v>1065.4473190000001</v>
      </c>
      <c r="L274">
        <v>5</v>
      </c>
      <c r="M274">
        <v>0.23844539300000001</v>
      </c>
      <c r="O274">
        <v>81</v>
      </c>
      <c r="P274">
        <v>8.5171239999999992E-3</v>
      </c>
      <c r="Q274">
        <v>0.6</v>
      </c>
      <c r="R274">
        <v>0.129528585</v>
      </c>
      <c r="S274" t="s">
        <v>19</v>
      </c>
    </row>
    <row r="275" spans="1:19" x14ac:dyDescent="0.35">
      <c r="A275">
        <v>4</v>
      </c>
      <c r="B275">
        <v>100</v>
      </c>
      <c r="C275">
        <v>500</v>
      </c>
      <c r="D275">
        <v>2</v>
      </c>
      <c r="E275">
        <v>20495.76757</v>
      </c>
      <c r="F275">
        <v>4232.2832330000001</v>
      </c>
      <c r="G275">
        <v>6122.6523539999998</v>
      </c>
      <c r="H275">
        <v>6190.5919780000004</v>
      </c>
      <c r="I275">
        <v>2276.4150960000002</v>
      </c>
      <c r="J275">
        <v>606.80188980000003</v>
      </c>
      <c r="K275">
        <v>1067.023017</v>
      </c>
      <c r="L275">
        <v>5</v>
      </c>
      <c r="M275">
        <v>0.234385754</v>
      </c>
      <c r="O275">
        <v>57</v>
      </c>
      <c r="P275">
        <v>9.4972779999999996E-3</v>
      </c>
      <c r="Q275">
        <v>0.6</v>
      </c>
      <c r="R275">
        <v>0.129528585</v>
      </c>
      <c r="S275" t="s">
        <v>19</v>
      </c>
    </row>
    <row r="276" spans="1:19" x14ac:dyDescent="0.35">
      <c r="A276">
        <v>4</v>
      </c>
      <c r="B276">
        <v>100</v>
      </c>
      <c r="C276">
        <v>500</v>
      </c>
      <c r="D276">
        <v>1</v>
      </c>
      <c r="E276">
        <v>22883.509849999999</v>
      </c>
      <c r="F276">
        <v>5571.7988500000001</v>
      </c>
      <c r="G276">
        <v>6788.3858259999997</v>
      </c>
      <c r="H276">
        <v>6852.5931220000002</v>
      </c>
      <c r="I276">
        <v>2112.0709740000002</v>
      </c>
      <c r="J276">
        <v>606.80188980000003</v>
      </c>
      <c r="K276">
        <v>951.85918900000001</v>
      </c>
      <c r="L276">
        <v>4</v>
      </c>
      <c r="M276">
        <v>0.25945017999999997</v>
      </c>
      <c r="O276">
        <v>300</v>
      </c>
      <c r="P276">
        <v>1.1671658999999999E-2</v>
      </c>
      <c r="Q276">
        <v>0.4</v>
      </c>
      <c r="R276">
        <v>0.29143931699999998</v>
      </c>
      <c r="S276" t="s">
        <v>19</v>
      </c>
    </row>
    <row r="277" spans="1:19" x14ac:dyDescent="0.35">
      <c r="A277">
        <v>4</v>
      </c>
      <c r="B277">
        <v>100</v>
      </c>
      <c r="C277">
        <v>500</v>
      </c>
      <c r="D277">
        <v>2</v>
      </c>
      <c r="E277">
        <v>22456.67583</v>
      </c>
      <c r="F277">
        <v>5499.1393399999997</v>
      </c>
      <c r="G277">
        <v>6642.3609489999999</v>
      </c>
      <c r="H277">
        <v>6706.7716570000002</v>
      </c>
      <c r="I277">
        <v>2048.8138730000001</v>
      </c>
      <c r="J277">
        <v>606.80188980000003</v>
      </c>
      <c r="K277">
        <v>952.78812589999995</v>
      </c>
      <c r="L277">
        <v>4</v>
      </c>
      <c r="M277">
        <v>0.25392914500000002</v>
      </c>
      <c r="O277">
        <v>185</v>
      </c>
      <c r="P277">
        <v>9.1576680000000008E-3</v>
      </c>
      <c r="Q277">
        <v>0.4</v>
      </c>
      <c r="R277">
        <v>0.29143931699999998</v>
      </c>
      <c r="S277" t="s">
        <v>19</v>
      </c>
    </row>
    <row r="278" spans="1:19" x14ac:dyDescent="0.35">
      <c r="A278">
        <v>4</v>
      </c>
      <c r="B278">
        <v>100</v>
      </c>
      <c r="C278">
        <v>1000</v>
      </c>
      <c r="D278">
        <v>1</v>
      </c>
      <c r="E278">
        <v>22426.605800000001</v>
      </c>
      <c r="F278">
        <v>5014.1227559999998</v>
      </c>
      <c r="G278">
        <v>6834.0226910000001</v>
      </c>
      <c r="H278">
        <v>6892.1606970000003</v>
      </c>
      <c r="I278">
        <v>2123.5700390000002</v>
      </c>
      <c r="J278">
        <v>606.80188980000003</v>
      </c>
      <c r="K278">
        <v>955.92773109999996</v>
      </c>
      <c r="L278">
        <v>4</v>
      </c>
      <c r="M278">
        <v>0.26094827199999998</v>
      </c>
      <c r="O278">
        <v>43</v>
      </c>
      <c r="P278">
        <v>9.7863529999999994E-3</v>
      </c>
      <c r="Q278">
        <v>0.8</v>
      </c>
      <c r="R278">
        <v>8.2328582999999997E-2</v>
      </c>
      <c r="S278" t="s">
        <v>19</v>
      </c>
    </row>
    <row r="279" spans="1:19" x14ac:dyDescent="0.35">
      <c r="A279">
        <v>4</v>
      </c>
      <c r="B279">
        <v>100</v>
      </c>
      <c r="C279">
        <v>1000</v>
      </c>
      <c r="D279">
        <v>2</v>
      </c>
      <c r="E279">
        <v>21962.410629999998</v>
      </c>
      <c r="F279">
        <v>4991.4097460000003</v>
      </c>
      <c r="G279">
        <v>6650.199901</v>
      </c>
      <c r="H279">
        <v>6703.471931</v>
      </c>
      <c r="I279">
        <v>2054.0778759999998</v>
      </c>
      <c r="J279">
        <v>606.80188980000003</v>
      </c>
      <c r="K279">
        <v>956.44928500000003</v>
      </c>
      <c r="L279">
        <v>4</v>
      </c>
      <c r="M279">
        <v>0.25380421199999997</v>
      </c>
      <c r="O279">
        <v>66</v>
      </c>
      <c r="P279">
        <v>4.5539140000000001E-3</v>
      </c>
      <c r="Q279">
        <v>0.8</v>
      </c>
      <c r="R279">
        <v>8.2328582999999997E-2</v>
      </c>
      <c r="S279" t="s">
        <v>19</v>
      </c>
    </row>
    <row r="280" spans="1:19" x14ac:dyDescent="0.35">
      <c r="A280">
        <v>4</v>
      </c>
      <c r="B280">
        <v>100</v>
      </c>
      <c r="C280">
        <v>1000</v>
      </c>
      <c r="D280">
        <v>1</v>
      </c>
      <c r="E280">
        <v>24027.608080000002</v>
      </c>
      <c r="F280">
        <v>6706.0326269999996</v>
      </c>
      <c r="G280">
        <v>6785.8672450000004</v>
      </c>
      <c r="H280">
        <v>6847.4666999999999</v>
      </c>
      <c r="I280">
        <v>2124.378232</v>
      </c>
      <c r="J280">
        <v>606.80188980000003</v>
      </c>
      <c r="K280">
        <v>957.06138780000003</v>
      </c>
      <c r="L280">
        <v>4</v>
      </c>
      <c r="M280">
        <v>0.259256086</v>
      </c>
      <c r="O280">
        <v>84</v>
      </c>
      <c r="P280">
        <v>9.026404E-3</v>
      </c>
      <c r="Q280">
        <v>0.6</v>
      </c>
      <c r="R280">
        <v>0.21954288899999999</v>
      </c>
      <c r="S280" t="s">
        <v>19</v>
      </c>
    </row>
    <row r="281" spans="1:19" x14ac:dyDescent="0.35">
      <c r="A281">
        <v>4</v>
      </c>
      <c r="B281">
        <v>100</v>
      </c>
      <c r="C281">
        <v>1000</v>
      </c>
      <c r="D281">
        <v>2</v>
      </c>
      <c r="E281">
        <v>23597.499909999999</v>
      </c>
      <c r="F281">
        <v>6631.8522130000001</v>
      </c>
      <c r="G281">
        <v>6653.906344</v>
      </c>
      <c r="H281">
        <v>6707.9712820000004</v>
      </c>
      <c r="I281">
        <v>2046.053306</v>
      </c>
      <c r="J281">
        <v>606.80188980000003</v>
      </c>
      <c r="K281">
        <v>950.91487489999997</v>
      </c>
      <c r="L281">
        <v>4</v>
      </c>
      <c r="M281">
        <v>0.25397456499999999</v>
      </c>
      <c r="O281">
        <v>116</v>
      </c>
      <c r="P281">
        <v>9.5301980000000001E-3</v>
      </c>
      <c r="Q281">
        <v>0.6</v>
      </c>
      <c r="R281">
        <v>0.21954288899999999</v>
      </c>
      <c r="S281" t="s">
        <v>19</v>
      </c>
    </row>
    <row r="282" spans="1:19" x14ac:dyDescent="0.35">
      <c r="A282">
        <v>4</v>
      </c>
      <c r="B282">
        <v>100</v>
      </c>
      <c r="C282">
        <v>1000</v>
      </c>
      <c r="D282">
        <v>1</v>
      </c>
      <c r="E282">
        <v>27003.70954</v>
      </c>
      <c r="F282">
        <v>6298.2267789999996</v>
      </c>
      <c r="G282">
        <v>8945.9001399999997</v>
      </c>
      <c r="H282">
        <v>8977.4392559999997</v>
      </c>
      <c r="I282">
        <v>1500.1278970000001</v>
      </c>
      <c r="J282">
        <v>606.80188980000003</v>
      </c>
      <c r="K282">
        <v>675.21358239999995</v>
      </c>
      <c r="L282">
        <v>2</v>
      </c>
      <c r="M282">
        <v>0.33990026699999998</v>
      </c>
      <c r="O282">
        <v>301</v>
      </c>
      <c r="P282">
        <v>1.5224570999999999E-2</v>
      </c>
      <c r="Q282">
        <v>0.4</v>
      </c>
      <c r="R282">
        <v>0.49397150099999998</v>
      </c>
      <c r="S282" t="s">
        <v>19</v>
      </c>
    </row>
    <row r="283" spans="1:19" x14ac:dyDescent="0.35">
      <c r="A283">
        <v>4</v>
      </c>
      <c r="B283">
        <v>100</v>
      </c>
      <c r="C283">
        <v>1000</v>
      </c>
      <c r="D283">
        <v>2</v>
      </c>
      <c r="E283">
        <v>26271.72897</v>
      </c>
      <c r="F283">
        <v>6193.4655720000001</v>
      </c>
      <c r="G283">
        <v>8658.5278689999996</v>
      </c>
      <c r="H283">
        <v>8690.6120219999993</v>
      </c>
      <c r="I283">
        <v>1448.4971250000001</v>
      </c>
      <c r="J283">
        <v>606.80188980000003</v>
      </c>
      <c r="K283">
        <v>673.8244899</v>
      </c>
      <c r="L283">
        <v>2</v>
      </c>
      <c r="M283">
        <v>0.32904052700000003</v>
      </c>
      <c r="O283">
        <v>300</v>
      </c>
      <c r="P283">
        <v>1.0402513E-2</v>
      </c>
      <c r="Q283">
        <v>0.4</v>
      </c>
      <c r="R283">
        <v>0.49397150099999998</v>
      </c>
      <c r="S283" t="s">
        <v>19</v>
      </c>
    </row>
    <row r="284" spans="1:19" x14ac:dyDescent="0.35">
      <c r="A284">
        <v>4</v>
      </c>
      <c r="B284">
        <v>100</v>
      </c>
      <c r="C284">
        <v>2000</v>
      </c>
      <c r="D284">
        <v>1</v>
      </c>
      <c r="E284">
        <v>25866.399570000001</v>
      </c>
      <c r="F284">
        <v>5010.2647619999998</v>
      </c>
      <c r="G284">
        <v>9027.0921679999992</v>
      </c>
      <c r="H284">
        <v>9051.349811</v>
      </c>
      <c r="I284">
        <v>1497.066411</v>
      </c>
      <c r="J284">
        <v>606.80188980000003</v>
      </c>
      <c r="K284">
        <v>673.82453099999998</v>
      </c>
      <c r="L284">
        <v>2</v>
      </c>
      <c r="M284">
        <v>0.34269863900000003</v>
      </c>
      <c r="O284">
        <v>46</v>
      </c>
      <c r="P284">
        <v>8.7964810000000001E-3</v>
      </c>
      <c r="Q284">
        <v>0.8</v>
      </c>
      <c r="R284">
        <v>0.116342183</v>
      </c>
      <c r="S284" t="s">
        <v>19</v>
      </c>
    </row>
    <row r="285" spans="1:19" x14ac:dyDescent="0.35">
      <c r="A285">
        <v>4</v>
      </c>
      <c r="B285">
        <v>100</v>
      </c>
      <c r="C285">
        <v>2000</v>
      </c>
      <c r="D285">
        <v>2</v>
      </c>
      <c r="E285">
        <v>25154.685700000002</v>
      </c>
      <c r="F285">
        <v>4987.6621320000004</v>
      </c>
      <c r="G285">
        <v>8709.1962989999993</v>
      </c>
      <c r="H285">
        <v>8728.7037270000001</v>
      </c>
      <c r="I285">
        <v>1448.4971370000001</v>
      </c>
      <c r="J285">
        <v>606.80188980000003</v>
      </c>
      <c r="K285">
        <v>673.82451279999998</v>
      </c>
      <c r="L285">
        <v>2</v>
      </c>
      <c r="M285">
        <v>0.33048274</v>
      </c>
      <c r="O285">
        <v>46</v>
      </c>
      <c r="P285">
        <v>8.5943200000000008E-3</v>
      </c>
      <c r="Q285">
        <v>0.8</v>
      </c>
      <c r="R285">
        <v>0.116342183</v>
      </c>
      <c r="S285" t="s">
        <v>19</v>
      </c>
    </row>
    <row r="286" spans="1:19" x14ac:dyDescent="0.35">
      <c r="A286">
        <v>4</v>
      </c>
      <c r="B286">
        <v>100</v>
      </c>
      <c r="C286">
        <v>2000</v>
      </c>
      <c r="D286">
        <v>1</v>
      </c>
      <c r="E286">
        <v>27366.25275</v>
      </c>
      <c r="F286">
        <v>6694.039256</v>
      </c>
      <c r="G286">
        <v>8931.4908149999992</v>
      </c>
      <c r="H286">
        <v>8963.0299300000006</v>
      </c>
      <c r="I286">
        <v>1497.0663830000001</v>
      </c>
      <c r="J286">
        <v>606.80188980000003</v>
      </c>
      <c r="K286">
        <v>673.82447090000005</v>
      </c>
      <c r="L286">
        <v>2</v>
      </c>
      <c r="M286">
        <v>0.33935470699999998</v>
      </c>
      <c r="O286">
        <v>192</v>
      </c>
      <c r="P286">
        <v>9.1110740000000003E-3</v>
      </c>
      <c r="Q286">
        <v>0.6</v>
      </c>
      <c r="R286">
        <v>0.31024582000000001</v>
      </c>
      <c r="S286" t="s">
        <v>19</v>
      </c>
    </row>
    <row r="287" spans="1:19" x14ac:dyDescent="0.35">
      <c r="A287">
        <v>4</v>
      </c>
      <c r="B287">
        <v>100</v>
      </c>
      <c r="C287">
        <v>2000</v>
      </c>
      <c r="D287">
        <v>2</v>
      </c>
      <c r="E287">
        <v>26712.029589999998</v>
      </c>
      <c r="F287">
        <v>6633.7659460000004</v>
      </c>
      <c r="G287">
        <v>8658.5278689999996</v>
      </c>
      <c r="H287">
        <v>8690.6120219999993</v>
      </c>
      <c r="I287">
        <v>1448.497243</v>
      </c>
      <c r="J287">
        <v>606.80188980000003</v>
      </c>
      <c r="K287">
        <v>673.82461669999998</v>
      </c>
      <c r="L287">
        <v>2</v>
      </c>
      <c r="M287">
        <v>0.32904052700000003</v>
      </c>
      <c r="O287">
        <v>161</v>
      </c>
      <c r="P287">
        <v>8.8175409999999999E-3</v>
      </c>
      <c r="Q287">
        <v>0.6</v>
      </c>
      <c r="R287">
        <v>0.31024582000000001</v>
      </c>
      <c r="S287" t="s">
        <v>19</v>
      </c>
    </row>
    <row r="288" spans="1:19" x14ac:dyDescent="0.35">
      <c r="A288">
        <v>4</v>
      </c>
      <c r="B288">
        <v>100</v>
      </c>
      <c r="C288">
        <v>2000</v>
      </c>
      <c r="D288">
        <v>1</v>
      </c>
      <c r="E288">
        <v>30057.402539999999</v>
      </c>
      <c r="F288">
        <v>6307.9149820000002</v>
      </c>
      <c r="G288">
        <v>10792.100549999999</v>
      </c>
      <c r="H288">
        <v>10807.75303</v>
      </c>
      <c r="I288">
        <v>1063.7198989999999</v>
      </c>
      <c r="J288">
        <v>606.80188959999998</v>
      </c>
      <c r="K288">
        <v>479.11218730000002</v>
      </c>
      <c r="L288">
        <v>1</v>
      </c>
      <c r="M288">
        <v>0.40919888799999998</v>
      </c>
      <c r="O288">
        <v>222</v>
      </c>
      <c r="P288">
        <v>7.8088899999999998E-3</v>
      </c>
      <c r="Q288">
        <v>0.4</v>
      </c>
      <c r="R288">
        <v>0.69805309599999998</v>
      </c>
      <c r="S288" t="s">
        <v>19</v>
      </c>
    </row>
    <row r="289" spans="1:19" x14ac:dyDescent="0.35">
      <c r="A289">
        <v>4</v>
      </c>
      <c r="B289">
        <v>100</v>
      </c>
      <c r="C289">
        <v>2000</v>
      </c>
      <c r="D289">
        <v>2</v>
      </c>
      <c r="E289">
        <v>29748.1849</v>
      </c>
      <c r="F289">
        <v>6205.940122</v>
      </c>
      <c r="G289">
        <v>10706.739729999999</v>
      </c>
      <c r="H289">
        <v>10722.3922</v>
      </c>
      <c r="I289">
        <v>1027.1951529999999</v>
      </c>
      <c r="J289">
        <v>606.80188980000003</v>
      </c>
      <c r="K289">
        <v>479.11580889999999</v>
      </c>
      <c r="L289">
        <v>1</v>
      </c>
      <c r="M289">
        <v>0.40596698799999997</v>
      </c>
      <c r="O289">
        <v>300</v>
      </c>
      <c r="P289">
        <v>3.2915013999999999E-2</v>
      </c>
      <c r="Q289">
        <v>0.4</v>
      </c>
      <c r="R289">
        <v>0.69805309599999998</v>
      </c>
      <c r="S289" t="s">
        <v>19</v>
      </c>
    </row>
    <row r="290" spans="1:19" x14ac:dyDescent="0.35">
      <c r="A290">
        <v>5</v>
      </c>
      <c r="B290">
        <v>10</v>
      </c>
      <c r="C290">
        <v>500</v>
      </c>
      <c r="D290">
        <v>1</v>
      </c>
      <c r="E290">
        <v>20705.223720000002</v>
      </c>
      <c r="F290">
        <v>3784.6070890000001</v>
      </c>
      <c r="G290">
        <v>7242.7123490000004</v>
      </c>
      <c r="H290">
        <v>5272.901605</v>
      </c>
      <c r="I290">
        <v>2595.8971729999998</v>
      </c>
      <c r="J290">
        <v>613.87430119999999</v>
      </c>
      <c r="K290">
        <v>1195.231207</v>
      </c>
      <c r="L290">
        <v>6</v>
      </c>
      <c r="M290">
        <v>0.76030762900000004</v>
      </c>
      <c r="O290">
        <v>55</v>
      </c>
      <c r="P290">
        <v>5.0742699999999996E-3</v>
      </c>
      <c r="Q290">
        <v>0.8</v>
      </c>
      <c r="R290">
        <v>5.1739681000000003E-2</v>
      </c>
      <c r="S290" t="s">
        <v>19</v>
      </c>
    </row>
    <row r="291" spans="1:19" x14ac:dyDescent="0.35">
      <c r="A291">
        <v>5</v>
      </c>
      <c r="B291">
        <v>10</v>
      </c>
      <c r="C291">
        <v>500</v>
      </c>
      <c r="D291">
        <v>2</v>
      </c>
      <c r="E291">
        <v>20861.833350000001</v>
      </c>
      <c r="F291">
        <v>3777.9464859999998</v>
      </c>
      <c r="G291">
        <v>7245.5613560000002</v>
      </c>
      <c r="H291">
        <v>5465.5060739999999</v>
      </c>
      <c r="I291">
        <v>2566.7225790000002</v>
      </c>
      <c r="J291">
        <v>613.87430119999999</v>
      </c>
      <c r="K291">
        <v>1192.2225579999999</v>
      </c>
      <c r="L291">
        <v>6</v>
      </c>
      <c r="M291">
        <v>0.78807955799999996</v>
      </c>
      <c r="O291">
        <v>152</v>
      </c>
      <c r="P291">
        <v>9.8580009999999999E-3</v>
      </c>
      <c r="Q291">
        <v>0.8</v>
      </c>
      <c r="R291">
        <v>5.1739681000000003E-2</v>
      </c>
      <c r="S291" t="s">
        <v>19</v>
      </c>
    </row>
    <row r="292" spans="1:19" x14ac:dyDescent="0.35">
      <c r="A292">
        <v>5</v>
      </c>
      <c r="B292">
        <v>10</v>
      </c>
      <c r="C292">
        <v>500</v>
      </c>
      <c r="D292">
        <v>1</v>
      </c>
      <c r="E292">
        <v>22053.736659999999</v>
      </c>
      <c r="F292">
        <v>5090.5951230000001</v>
      </c>
      <c r="G292">
        <v>7275.0637839999999</v>
      </c>
      <c r="H292">
        <v>5286.138089</v>
      </c>
      <c r="I292">
        <v>2594.4056439999999</v>
      </c>
      <c r="J292">
        <v>613.87430119999999</v>
      </c>
      <c r="K292">
        <v>1193.6597200000001</v>
      </c>
      <c r="L292">
        <v>6</v>
      </c>
      <c r="M292">
        <v>0.76221621799999995</v>
      </c>
      <c r="O292">
        <v>79</v>
      </c>
      <c r="P292">
        <v>9.9121360000000002E-3</v>
      </c>
      <c r="Q292">
        <v>0.6</v>
      </c>
      <c r="R292">
        <v>0.13797248200000001</v>
      </c>
      <c r="S292" t="s">
        <v>19</v>
      </c>
    </row>
    <row r="293" spans="1:19" x14ac:dyDescent="0.35">
      <c r="A293">
        <v>5</v>
      </c>
      <c r="B293">
        <v>10</v>
      </c>
      <c r="C293">
        <v>500</v>
      </c>
      <c r="D293">
        <v>2</v>
      </c>
      <c r="E293">
        <v>22117.771690000001</v>
      </c>
      <c r="F293">
        <v>4380.7764729999999</v>
      </c>
      <c r="G293">
        <v>7912.5637960000004</v>
      </c>
      <c r="H293">
        <v>5802.6738189999996</v>
      </c>
      <c r="I293">
        <v>2328.3733280000001</v>
      </c>
      <c r="J293">
        <v>613.87430119999999</v>
      </c>
      <c r="K293">
        <v>1079.5099760000001</v>
      </c>
      <c r="L293">
        <v>5</v>
      </c>
      <c r="M293">
        <v>0.83669628299999999</v>
      </c>
      <c r="O293">
        <v>122</v>
      </c>
      <c r="P293">
        <v>9.7063459999999994E-3</v>
      </c>
      <c r="Q293">
        <v>0.6</v>
      </c>
      <c r="R293">
        <v>0.13797248200000001</v>
      </c>
      <c r="S293" t="s">
        <v>19</v>
      </c>
    </row>
    <row r="294" spans="1:19" x14ac:dyDescent="0.35">
      <c r="A294">
        <v>5</v>
      </c>
      <c r="B294">
        <v>10</v>
      </c>
      <c r="C294">
        <v>500</v>
      </c>
      <c r="D294">
        <v>1</v>
      </c>
      <c r="E294">
        <v>24419.504529999998</v>
      </c>
      <c r="F294">
        <v>6799.1587360000003</v>
      </c>
      <c r="G294">
        <v>8018.6467350000003</v>
      </c>
      <c r="H294">
        <v>5525.6539229999998</v>
      </c>
      <c r="I294">
        <v>2369.640445</v>
      </c>
      <c r="J294">
        <v>613.87430119999999</v>
      </c>
      <c r="K294">
        <v>1092.530393</v>
      </c>
      <c r="L294">
        <v>5</v>
      </c>
      <c r="M294">
        <v>0.79675236699999996</v>
      </c>
      <c r="O294">
        <v>300</v>
      </c>
      <c r="P294">
        <v>1.1663655E-2</v>
      </c>
      <c r="Q294">
        <v>0.4</v>
      </c>
      <c r="R294">
        <v>0.31043808499999997</v>
      </c>
      <c r="S294" t="s">
        <v>19</v>
      </c>
    </row>
    <row r="295" spans="1:19" x14ac:dyDescent="0.35">
      <c r="A295">
        <v>5</v>
      </c>
      <c r="B295">
        <v>10</v>
      </c>
      <c r="C295">
        <v>500</v>
      </c>
      <c r="D295">
        <v>2</v>
      </c>
      <c r="E295">
        <v>24403.487239999999</v>
      </c>
      <c r="F295">
        <v>5828.2689360000004</v>
      </c>
      <c r="G295">
        <v>8795.3673120000003</v>
      </c>
      <c r="H295">
        <v>6083.0197920000001</v>
      </c>
      <c r="I295">
        <v>2106.1371810000001</v>
      </c>
      <c r="J295">
        <v>613.87430119999999</v>
      </c>
      <c r="K295">
        <v>976.81971369999997</v>
      </c>
      <c r="L295">
        <v>4</v>
      </c>
      <c r="M295">
        <v>0.87711979100000004</v>
      </c>
      <c r="O295">
        <v>300</v>
      </c>
      <c r="P295">
        <v>1.0014563000000001E-2</v>
      </c>
      <c r="Q295">
        <v>0.4</v>
      </c>
      <c r="R295">
        <v>0.31043808499999997</v>
      </c>
      <c r="S295" t="s">
        <v>19</v>
      </c>
    </row>
    <row r="296" spans="1:19" x14ac:dyDescent="0.35">
      <c r="A296">
        <v>5</v>
      </c>
      <c r="B296">
        <v>10</v>
      </c>
      <c r="C296">
        <v>1000</v>
      </c>
      <c r="D296">
        <v>1</v>
      </c>
      <c r="E296">
        <v>23718.58021</v>
      </c>
      <c r="F296">
        <v>5062.002305</v>
      </c>
      <c r="G296">
        <v>9123.6529379999993</v>
      </c>
      <c r="H296">
        <v>5828.5573780000004</v>
      </c>
      <c r="I296">
        <v>2115.2625859999998</v>
      </c>
      <c r="J296">
        <v>613.87430119999999</v>
      </c>
      <c r="K296">
        <v>975.23070270000005</v>
      </c>
      <c r="L296">
        <v>4</v>
      </c>
      <c r="M296">
        <v>0.84042847300000001</v>
      </c>
      <c r="O296">
        <v>63</v>
      </c>
      <c r="P296">
        <v>4.1703799999999996E-3</v>
      </c>
      <c r="Q296">
        <v>0.8</v>
      </c>
      <c r="R296">
        <v>8.5908802000000006E-2</v>
      </c>
      <c r="S296" t="s">
        <v>19</v>
      </c>
    </row>
    <row r="297" spans="1:19" x14ac:dyDescent="0.35">
      <c r="A297">
        <v>5</v>
      </c>
      <c r="B297">
        <v>10</v>
      </c>
      <c r="C297">
        <v>1000</v>
      </c>
      <c r="D297">
        <v>2</v>
      </c>
      <c r="E297">
        <v>23634.630929999999</v>
      </c>
      <c r="F297">
        <v>5059.4125590000003</v>
      </c>
      <c r="G297">
        <v>8795.3673120000003</v>
      </c>
      <c r="H297">
        <v>6083.0197920000001</v>
      </c>
      <c r="I297">
        <v>2106.1372249999999</v>
      </c>
      <c r="J297">
        <v>613.87430119999999</v>
      </c>
      <c r="K297">
        <v>976.81974270000001</v>
      </c>
      <c r="L297">
        <v>4</v>
      </c>
      <c r="M297">
        <v>0.87711979100000004</v>
      </c>
      <c r="O297">
        <v>42</v>
      </c>
      <c r="P297">
        <v>2.468965E-3</v>
      </c>
      <c r="Q297">
        <v>0.8</v>
      </c>
      <c r="R297">
        <v>8.5908802000000006E-2</v>
      </c>
      <c r="S297" t="s">
        <v>19</v>
      </c>
    </row>
    <row r="298" spans="1:19" x14ac:dyDescent="0.35">
      <c r="A298">
        <v>5</v>
      </c>
      <c r="B298">
        <v>10</v>
      </c>
      <c r="C298">
        <v>1000</v>
      </c>
      <c r="D298">
        <v>1</v>
      </c>
      <c r="E298">
        <v>25501.15508</v>
      </c>
      <c r="F298">
        <v>6811.6008350000002</v>
      </c>
      <c r="G298">
        <v>9189.5698479999992</v>
      </c>
      <c r="H298">
        <v>5817.8845860000001</v>
      </c>
      <c r="I298">
        <v>2100.3105110000001</v>
      </c>
      <c r="J298">
        <v>613.87430119999999</v>
      </c>
      <c r="K298">
        <v>967.91500229999997</v>
      </c>
      <c r="L298">
        <v>4</v>
      </c>
      <c r="M298">
        <v>0.83888954699999996</v>
      </c>
      <c r="O298">
        <v>91</v>
      </c>
      <c r="P298">
        <v>6.7179350000000004E-3</v>
      </c>
      <c r="Q298">
        <v>0.6</v>
      </c>
      <c r="R298">
        <v>0.229090139</v>
      </c>
      <c r="S298" t="s">
        <v>19</v>
      </c>
    </row>
    <row r="299" spans="1:19" x14ac:dyDescent="0.35">
      <c r="A299">
        <v>5</v>
      </c>
      <c r="B299">
        <v>10</v>
      </c>
      <c r="C299">
        <v>1000</v>
      </c>
      <c r="D299">
        <v>2</v>
      </c>
      <c r="E299">
        <v>25400.31842</v>
      </c>
      <c r="F299">
        <v>6825.1001050000004</v>
      </c>
      <c r="G299">
        <v>8795.3673120000003</v>
      </c>
      <c r="H299">
        <v>6083.0197920000001</v>
      </c>
      <c r="I299">
        <v>2106.1371899999999</v>
      </c>
      <c r="J299">
        <v>613.87430119999999</v>
      </c>
      <c r="K299">
        <v>976.81972020000001</v>
      </c>
      <c r="L299">
        <v>4</v>
      </c>
      <c r="M299">
        <v>0.87711979100000004</v>
      </c>
      <c r="O299">
        <v>72</v>
      </c>
      <c r="P299">
        <v>5.1962939999999997E-3</v>
      </c>
      <c r="Q299">
        <v>0.6</v>
      </c>
      <c r="R299">
        <v>0.229090139</v>
      </c>
      <c r="S299" t="s">
        <v>19</v>
      </c>
    </row>
    <row r="300" spans="1:19" x14ac:dyDescent="0.35">
      <c r="A300">
        <v>5</v>
      </c>
      <c r="B300">
        <v>10</v>
      </c>
      <c r="C300">
        <v>1000</v>
      </c>
      <c r="D300">
        <v>1</v>
      </c>
      <c r="E300">
        <v>29334.890810000001</v>
      </c>
      <c r="F300">
        <v>8525.4660079999994</v>
      </c>
      <c r="G300">
        <v>11222.74807</v>
      </c>
      <c r="H300">
        <v>6292.8936800000001</v>
      </c>
      <c r="I300">
        <v>1833.5489520000001</v>
      </c>
      <c r="J300">
        <v>613.87430119999999</v>
      </c>
      <c r="K300">
        <v>846.35979810000003</v>
      </c>
      <c r="L300">
        <v>3</v>
      </c>
      <c r="M300">
        <v>0.907381824</v>
      </c>
      <c r="O300">
        <v>300</v>
      </c>
      <c r="P300">
        <v>4.4287772000000003E-2</v>
      </c>
      <c r="Q300">
        <v>0.4</v>
      </c>
      <c r="R300">
        <v>0.51545281200000004</v>
      </c>
      <c r="S300" t="s">
        <v>19</v>
      </c>
    </row>
    <row r="301" spans="1:19" x14ac:dyDescent="0.35">
      <c r="A301">
        <v>5</v>
      </c>
      <c r="B301">
        <v>10</v>
      </c>
      <c r="C301">
        <v>1000</v>
      </c>
      <c r="D301">
        <v>2</v>
      </c>
      <c r="E301">
        <v>28861.289489999999</v>
      </c>
      <c r="F301">
        <v>8502.0513599999995</v>
      </c>
      <c r="G301">
        <v>10656.763139999999</v>
      </c>
      <c r="H301">
        <v>6420.0482789999996</v>
      </c>
      <c r="I301">
        <v>1821.035832</v>
      </c>
      <c r="J301">
        <v>613.87430119999999</v>
      </c>
      <c r="K301">
        <v>847.51656969999999</v>
      </c>
      <c r="L301">
        <v>3</v>
      </c>
      <c r="M301">
        <v>0.92571643699999995</v>
      </c>
      <c r="O301">
        <v>300</v>
      </c>
      <c r="P301">
        <v>3.2062248000000002E-2</v>
      </c>
      <c r="Q301">
        <v>0.4</v>
      </c>
      <c r="R301">
        <v>0.51545281200000004</v>
      </c>
      <c r="S301" t="s">
        <v>19</v>
      </c>
    </row>
    <row r="302" spans="1:19" x14ac:dyDescent="0.35">
      <c r="A302">
        <v>5</v>
      </c>
      <c r="B302">
        <v>10</v>
      </c>
      <c r="C302">
        <v>2000</v>
      </c>
      <c r="D302">
        <v>1</v>
      </c>
      <c r="E302">
        <v>28026.880280000001</v>
      </c>
      <c r="F302">
        <v>7514.2639820000004</v>
      </c>
      <c r="G302">
        <v>10863.180630000001</v>
      </c>
      <c r="H302">
        <v>6351.6617509999996</v>
      </c>
      <c r="I302">
        <v>1837.8145420000001</v>
      </c>
      <c r="J302">
        <v>613.87430119999999</v>
      </c>
      <c r="K302">
        <v>846.08507010000005</v>
      </c>
      <c r="L302">
        <v>3</v>
      </c>
      <c r="M302">
        <v>0.91585567999999995</v>
      </c>
      <c r="O302">
        <v>45</v>
      </c>
      <c r="P302">
        <v>8.4057119999999992E-3</v>
      </c>
      <c r="Q302">
        <v>0.8</v>
      </c>
      <c r="R302">
        <v>0.14105072799999999</v>
      </c>
      <c r="S302" t="s">
        <v>19</v>
      </c>
    </row>
    <row r="303" spans="1:19" x14ac:dyDescent="0.35">
      <c r="A303">
        <v>5</v>
      </c>
      <c r="B303">
        <v>10</v>
      </c>
      <c r="C303">
        <v>2000</v>
      </c>
      <c r="D303">
        <v>2</v>
      </c>
      <c r="E303">
        <v>27688.10468</v>
      </c>
      <c r="F303">
        <v>5228.6708310000004</v>
      </c>
      <c r="G303">
        <v>13142.043540000001</v>
      </c>
      <c r="H303">
        <v>6525.8051189999996</v>
      </c>
      <c r="I303">
        <v>1487.3651070000001</v>
      </c>
      <c r="J303">
        <v>613.87430119999999</v>
      </c>
      <c r="K303">
        <v>690.34578610000005</v>
      </c>
      <c r="L303">
        <v>2</v>
      </c>
      <c r="M303">
        <v>0.94096567499999995</v>
      </c>
      <c r="O303">
        <v>48</v>
      </c>
      <c r="P303">
        <v>9.0796799999999997E-3</v>
      </c>
      <c r="Q303">
        <v>0.8</v>
      </c>
      <c r="R303">
        <v>0.14105072799999999</v>
      </c>
      <c r="S303" t="s">
        <v>19</v>
      </c>
    </row>
    <row r="304" spans="1:19" x14ac:dyDescent="0.35">
      <c r="A304">
        <v>5</v>
      </c>
      <c r="B304">
        <v>10</v>
      </c>
      <c r="C304">
        <v>2000</v>
      </c>
      <c r="D304">
        <v>1</v>
      </c>
      <c r="E304">
        <v>30175.733899999999</v>
      </c>
      <c r="F304">
        <v>7284.0321510000003</v>
      </c>
      <c r="G304">
        <v>13650.10728</v>
      </c>
      <c r="H304">
        <v>6444.9734559999997</v>
      </c>
      <c r="I304">
        <v>1493.3759010000001</v>
      </c>
      <c r="J304">
        <v>613.87430119999999</v>
      </c>
      <c r="K304">
        <v>689.37081409999996</v>
      </c>
      <c r="L304">
        <v>2</v>
      </c>
      <c r="M304">
        <v>0.92931043599999996</v>
      </c>
      <c r="O304">
        <v>110</v>
      </c>
      <c r="P304">
        <v>6.2099720000000002E-3</v>
      </c>
      <c r="Q304">
        <v>0.6</v>
      </c>
      <c r="R304">
        <v>0.37613527600000002</v>
      </c>
      <c r="S304" t="s">
        <v>19</v>
      </c>
    </row>
    <row r="305" spans="1:19" x14ac:dyDescent="0.35">
      <c r="A305">
        <v>5</v>
      </c>
      <c r="B305">
        <v>10</v>
      </c>
      <c r="C305">
        <v>2000</v>
      </c>
      <c r="D305">
        <v>2</v>
      </c>
      <c r="E305">
        <v>29703.09274</v>
      </c>
      <c r="F305">
        <v>7277.8688949999996</v>
      </c>
      <c r="G305">
        <v>13149.047280000001</v>
      </c>
      <c r="H305">
        <v>6483.6519799999996</v>
      </c>
      <c r="I305">
        <v>1488.2671740000001</v>
      </c>
      <c r="J305">
        <v>613.87430119999999</v>
      </c>
      <c r="K305">
        <v>690.38310479999996</v>
      </c>
      <c r="L305">
        <v>2</v>
      </c>
      <c r="M305">
        <v>0.93488755000000001</v>
      </c>
      <c r="O305">
        <v>73</v>
      </c>
      <c r="P305">
        <v>6.4871779999999997E-3</v>
      </c>
      <c r="Q305">
        <v>0.6</v>
      </c>
      <c r="R305">
        <v>0.37613527600000002</v>
      </c>
      <c r="S305" t="s">
        <v>19</v>
      </c>
    </row>
    <row r="306" spans="1:19" x14ac:dyDescent="0.35">
      <c r="A306">
        <v>5</v>
      </c>
      <c r="B306">
        <v>10</v>
      </c>
      <c r="C306">
        <v>2000</v>
      </c>
      <c r="D306">
        <v>1</v>
      </c>
      <c r="E306">
        <v>35032.956969999999</v>
      </c>
      <c r="F306">
        <v>11236.753699999999</v>
      </c>
      <c r="G306">
        <v>14805.84836</v>
      </c>
      <c r="H306">
        <v>6238.7291329999998</v>
      </c>
      <c r="I306">
        <v>1463.799405</v>
      </c>
      <c r="J306">
        <v>613.87430119999999</v>
      </c>
      <c r="K306">
        <v>673.95207830000004</v>
      </c>
      <c r="L306">
        <v>2</v>
      </c>
      <c r="M306">
        <v>0.89957175599999994</v>
      </c>
      <c r="O306">
        <v>300</v>
      </c>
      <c r="P306">
        <v>0.104765898</v>
      </c>
      <c r="Q306">
        <v>0.4</v>
      </c>
      <c r="R306">
        <v>0.846304371</v>
      </c>
      <c r="S306" t="s">
        <v>19</v>
      </c>
    </row>
    <row r="307" spans="1:19" x14ac:dyDescent="0.35">
      <c r="A307">
        <v>5</v>
      </c>
      <c r="B307">
        <v>10</v>
      </c>
      <c r="C307">
        <v>2000</v>
      </c>
      <c r="D307">
        <v>2</v>
      </c>
      <c r="E307">
        <v>33855.613989999998</v>
      </c>
      <c r="F307">
        <v>11349.19075</v>
      </c>
      <c r="G307">
        <v>13195.77821</v>
      </c>
      <c r="H307">
        <v>6525.8051189999996</v>
      </c>
      <c r="I307">
        <v>1483.300827</v>
      </c>
      <c r="J307">
        <v>613.87430119999999</v>
      </c>
      <c r="K307">
        <v>687.66478510000002</v>
      </c>
      <c r="L307">
        <v>2</v>
      </c>
      <c r="M307">
        <v>0.94096567499999995</v>
      </c>
      <c r="O307">
        <v>145</v>
      </c>
      <c r="P307">
        <v>9.8770779999999992E-3</v>
      </c>
      <c r="Q307">
        <v>0.4</v>
      </c>
      <c r="R307">
        <v>0.846304371</v>
      </c>
      <c r="S307" t="s">
        <v>19</v>
      </c>
    </row>
    <row r="308" spans="1:19" x14ac:dyDescent="0.35">
      <c r="A308">
        <v>5</v>
      </c>
      <c r="B308">
        <v>40</v>
      </c>
      <c r="C308">
        <v>500</v>
      </c>
      <c r="D308">
        <v>1</v>
      </c>
      <c r="E308">
        <v>20290.66588</v>
      </c>
      <c r="F308">
        <v>3723.439695</v>
      </c>
      <c r="G308">
        <v>6099.8351730000004</v>
      </c>
      <c r="H308">
        <v>6071.8262059999997</v>
      </c>
      <c r="I308">
        <v>2589.5819259999998</v>
      </c>
      <c r="J308">
        <v>613.87430119999999</v>
      </c>
      <c r="K308">
        <v>1192.108575</v>
      </c>
      <c r="L308">
        <v>6</v>
      </c>
      <c r="M308">
        <v>0.55466631099999997</v>
      </c>
      <c r="O308">
        <v>54</v>
      </c>
      <c r="P308">
        <v>9.5656339999999999E-3</v>
      </c>
      <c r="Q308">
        <v>0.8</v>
      </c>
      <c r="R308">
        <v>4.7825152000000003E-2</v>
      </c>
      <c r="S308" t="s">
        <v>19</v>
      </c>
    </row>
    <row r="309" spans="1:19" x14ac:dyDescent="0.35">
      <c r="A309">
        <v>5</v>
      </c>
      <c r="B309">
        <v>40</v>
      </c>
      <c r="C309">
        <v>500</v>
      </c>
      <c r="D309">
        <v>2</v>
      </c>
      <c r="E309">
        <v>20448.845799999999</v>
      </c>
      <c r="F309">
        <v>3149.858185</v>
      </c>
      <c r="G309">
        <v>6669.411411</v>
      </c>
      <c r="H309">
        <v>6618.6495379999997</v>
      </c>
      <c r="I309">
        <v>2322.2597449999998</v>
      </c>
      <c r="J309">
        <v>613.87430119999999</v>
      </c>
      <c r="K309">
        <v>1074.7926190000001</v>
      </c>
      <c r="L309">
        <v>5</v>
      </c>
      <c r="M309">
        <v>0.60461907100000001</v>
      </c>
      <c r="O309">
        <v>291</v>
      </c>
      <c r="P309">
        <v>9.1702699999999995E-3</v>
      </c>
      <c r="Q309">
        <v>0.8</v>
      </c>
      <c r="R309">
        <v>4.7825152000000003E-2</v>
      </c>
      <c r="S309" t="s">
        <v>19</v>
      </c>
    </row>
    <row r="310" spans="1:19" x14ac:dyDescent="0.35">
      <c r="A310">
        <v>5</v>
      </c>
      <c r="B310">
        <v>40</v>
      </c>
      <c r="C310">
        <v>500</v>
      </c>
      <c r="D310">
        <v>1</v>
      </c>
      <c r="E310">
        <v>21375.32951</v>
      </c>
      <c r="F310">
        <v>4260.374221</v>
      </c>
      <c r="G310">
        <v>6582.3037839999997</v>
      </c>
      <c r="H310">
        <v>6467.9762000000001</v>
      </c>
      <c r="I310">
        <v>2362.1974449999998</v>
      </c>
      <c r="J310">
        <v>613.87430119999999</v>
      </c>
      <c r="K310">
        <v>1088.60356</v>
      </c>
      <c r="L310">
        <v>5</v>
      </c>
      <c r="M310">
        <v>0.590854938</v>
      </c>
      <c r="O310">
        <v>184</v>
      </c>
      <c r="P310">
        <v>9.281236E-3</v>
      </c>
      <c r="Q310">
        <v>0.6</v>
      </c>
      <c r="R310">
        <v>0.12753373900000001</v>
      </c>
      <c r="S310" t="s">
        <v>19</v>
      </c>
    </row>
    <row r="311" spans="1:19" x14ac:dyDescent="0.35">
      <c r="A311">
        <v>5</v>
      </c>
      <c r="B311">
        <v>40</v>
      </c>
      <c r="C311">
        <v>500</v>
      </c>
      <c r="D311">
        <v>2</v>
      </c>
      <c r="E311">
        <v>21535.07706</v>
      </c>
      <c r="F311">
        <v>4232.9552050000002</v>
      </c>
      <c r="G311">
        <v>6667.538031</v>
      </c>
      <c r="H311">
        <v>6623.6570709999996</v>
      </c>
      <c r="I311">
        <v>2322.259791</v>
      </c>
      <c r="J311">
        <v>613.87430119999999</v>
      </c>
      <c r="K311">
        <v>1074.7926620000001</v>
      </c>
      <c r="L311">
        <v>5</v>
      </c>
      <c r="M311">
        <v>0.60507651399999995</v>
      </c>
      <c r="O311">
        <v>286</v>
      </c>
      <c r="P311">
        <v>9.952163E-3</v>
      </c>
      <c r="Q311">
        <v>0.6</v>
      </c>
      <c r="R311">
        <v>0.12753373900000001</v>
      </c>
      <c r="S311" t="s">
        <v>19</v>
      </c>
    </row>
    <row r="312" spans="1:19" x14ac:dyDescent="0.35">
      <c r="A312">
        <v>5</v>
      </c>
      <c r="B312">
        <v>40</v>
      </c>
      <c r="C312">
        <v>500</v>
      </c>
      <c r="D312">
        <v>1</v>
      </c>
      <c r="E312">
        <v>23547.193439999999</v>
      </c>
      <c r="F312">
        <v>5523.2598109999999</v>
      </c>
      <c r="G312">
        <v>7351.0100679999996</v>
      </c>
      <c r="H312">
        <v>6989.4826130000001</v>
      </c>
      <c r="I312">
        <v>2099.76928</v>
      </c>
      <c r="J312">
        <v>613.87430119999999</v>
      </c>
      <c r="K312">
        <v>969.79737</v>
      </c>
      <c r="L312">
        <v>4</v>
      </c>
      <c r="M312">
        <v>0.63849497700000002</v>
      </c>
      <c r="O312">
        <v>302</v>
      </c>
      <c r="P312">
        <v>1.6849184999999999E-2</v>
      </c>
      <c r="Q312">
        <v>0.4</v>
      </c>
      <c r="R312">
        <v>0.28695091299999997</v>
      </c>
      <c r="S312" t="s">
        <v>19</v>
      </c>
    </row>
    <row r="313" spans="1:19" x14ac:dyDescent="0.35">
      <c r="A313">
        <v>5</v>
      </c>
      <c r="B313">
        <v>40</v>
      </c>
      <c r="C313">
        <v>500</v>
      </c>
      <c r="D313">
        <v>2</v>
      </c>
      <c r="E313">
        <v>23770.27074</v>
      </c>
      <c r="F313">
        <v>5513.5690450000002</v>
      </c>
      <c r="G313">
        <v>7326.376886</v>
      </c>
      <c r="H313">
        <v>7255.3267340000002</v>
      </c>
      <c r="I313">
        <v>2090.7832279999998</v>
      </c>
      <c r="J313">
        <v>613.87430119999999</v>
      </c>
      <c r="K313">
        <v>970.34054370000001</v>
      </c>
      <c r="L313">
        <v>4</v>
      </c>
      <c r="M313">
        <v>0.66278005600000001</v>
      </c>
      <c r="O313">
        <v>300</v>
      </c>
      <c r="P313">
        <v>2.9948865000000002E-2</v>
      </c>
      <c r="Q313">
        <v>0.4</v>
      </c>
      <c r="R313">
        <v>0.28695091299999997</v>
      </c>
      <c r="S313" t="s">
        <v>19</v>
      </c>
    </row>
    <row r="314" spans="1:19" x14ac:dyDescent="0.35">
      <c r="A314">
        <v>5</v>
      </c>
      <c r="B314">
        <v>40</v>
      </c>
      <c r="C314">
        <v>1000</v>
      </c>
      <c r="D314">
        <v>1</v>
      </c>
      <c r="E314">
        <v>23037.680199999999</v>
      </c>
      <c r="F314">
        <v>5003.0910139999996</v>
      </c>
      <c r="G314">
        <v>7261.9506739999997</v>
      </c>
      <c r="H314">
        <v>7075.5464359999996</v>
      </c>
      <c r="I314">
        <v>2110.865992</v>
      </c>
      <c r="J314">
        <v>613.87430119999999</v>
      </c>
      <c r="K314">
        <v>972.35178310000003</v>
      </c>
      <c r="L314">
        <v>4</v>
      </c>
      <c r="M314">
        <v>0.64635697800000003</v>
      </c>
      <c r="O314">
        <v>66</v>
      </c>
      <c r="P314">
        <v>8.6868129999999998E-3</v>
      </c>
      <c r="Q314">
        <v>0.8</v>
      </c>
      <c r="R314">
        <v>8.1334751999999996E-2</v>
      </c>
      <c r="S314" t="s">
        <v>19</v>
      </c>
    </row>
    <row r="315" spans="1:19" x14ac:dyDescent="0.35">
      <c r="A315">
        <v>5</v>
      </c>
      <c r="B315">
        <v>40</v>
      </c>
      <c r="C315">
        <v>1000</v>
      </c>
      <c r="D315">
        <v>2</v>
      </c>
      <c r="E315">
        <v>23202.31726</v>
      </c>
      <c r="F315">
        <v>4995.4819610000004</v>
      </c>
      <c r="G315">
        <v>7308.1494039999998</v>
      </c>
      <c r="H315">
        <v>7224.9818889999997</v>
      </c>
      <c r="I315">
        <v>2089.4510869999999</v>
      </c>
      <c r="J315">
        <v>613.87430119999999</v>
      </c>
      <c r="K315">
        <v>970.37861369999996</v>
      </c>
      <c r="L315">
        <v>4</v>
      </c>
      <c r="M315">
        <v>0.66000802999999997</v>
      </c>
      <c r="O315">
        <v>80</v>
      </c>
      <c r="P315">
        <v>9.8068270000000006E-3</v>
      </c>
      <c r="Q315">
        <v>0.8</v>
      </c>
      <c r="R315">
        <v>8.1334751999999996E-2</v>
      </c>
      <c r="S315" t="s">
        <v>19</v>
      </c>
    </row>
    <row r="316" spans="1:19" x14ac:dyDescent="0.35">
      <c r="A316">
        <v>5</v>
      </c>
      <c r="B316">
        <v>40</v>
      </c>
      <c r="C316">
        <v>1000</v>
      </c>
      <c r="D316">
        <v>1</v>
      </c>
      <c r="E316">
        <v>24725.888180000002</v>
      </c>
      <c r="F316">
        <v>6664.188263</v>
      </c>
      <c r="G316">
        <v>7272.5192040000002</v>
      </c>
      <c r="H316">
        <v>7104.4462560000002</v>
      </c>
      <c r="I316">
        <v>2101.1406379999999</v>
      </c>
      <c r="J316">
        <v>613.87430119999999</v>
      </c>
      <c r="K316">
        <v>969.71951939999997</v>
      </c>
      <c r="L316">
        <v>4</v>
      </c>
      <c r="M316">
        <v>0.64899700100000002</v>
      </c>
      <c r="O316">
        <v>301</v>
      </c>
      <c r="P316">
        <v>1.8142564E-2</v>
      </c>
      <c r="Q316">
        <v>0.6</v>
      </c>
      <c r="R316">
        <v>0.21689267200000001</v>
      </c>
      <c r="S316" t="s">
        <v>19</v>
      </c>
    </row>
    <row r="317" spans="1:19" x14ac:dyDescent="0.35">
      <c r="A317">
        <v>5</v>
      </c>
      <c r="B317">
        <v>40</v>
      </c>
      <c r="C317">
        <v>1000</v>
      </c>
      <c r="D317">
        <v>2</v>
      </c>
      <c r="E317">
        <v>24568.135139999999</v>
      </c>
      <c r="F317">
        <v>5288.7198019999996</v>
      </c>
      <c r="G317">
        <v>8222.0680549999997</v>
      </c>
      <c r="H317">
        <v>7805.3942239999997</v>
      </c>
      <c r="I317">
        <v>1804.569731</v>
      </c>
      <c r="J317">
        <v>613.87430119999999</v>
      </c>
      <c r="K317">
        <v>833.50902240000005</v>
      </c>
      <c r="L317">
        <v>3</v>
      </c>
      <c r="M317">
        <v>0.71302917300000002</v>
      </c>
      <c r="O317">
        <v>176</v>
      </c>
      <c r="P317">
        <v>8.0169530000000003E-3</v>
      </c>
      <c r="Q317">
        <v>0.6</v>
      </c>
      <c r="R317">
        <v>0.21689267200000001</v>
      </c>
      <c r="S317" t="s">
        <v>19</v>
      </c>
    </row>
    <row r="318" spans="1:19" x14ac:dyDescent="0.35">
      <c r="A318">
        <v>5</v>
      </c>
      <c r="B318">
        <v>40</v>
      </c>
      <c r="C318">
        <v>1000</v>
      </c>
      <c r="D318">
        <v>1</v>
      </c>
      <c r="E318">
        <v>27377.800729999999</v>
      </c>
      <c r="F318">
        <v>6235.8303729999998</v>
      </c>
      <c r="G318">
        <v>9863.4670860000006</v>
      </c>
      <c r="H318">
        <v>8494.6717480000007</v>
      </c>
      <c r="I318">
        <v>1483.5009709999999</v>
      </c>
      <c r="J318">
        <v>613.87430119999999</v>
      </c>
      <c r="K318">
        <v>686.45624459999999</v>
      </c>
      <c r="L318">
        <v>2</v>
      </c>
      <c r="M318">
        <v>0.77599524099999995</v>
      </c>
      <c r="O318">
        <v>271</v>
      </c>
      <c r="P318">
        <v>6.7881879999999997E-3</v>
      </c>
      <c r="Q318">
        <v>0.4</v>
      </c>
      <c r="R318">
        <v>0.48800851299999998</v>
      </c>
      <c r="S318" t="s">
        <v>19</v>
      </c>
    </row>
    <row r="319" spans="1:19" x14ac:dyDescent="0.35">
      <c r="A319">
        <v>5</v>
      </c>
      <c r="B319">
        <v>40</v>
      </c>
      <c r="C319">
        <v>1000</v>
      </c>
      <c r="D319">
        <v>2</v>
      </c>
      <c r="E319">
        <v>27888.628820000002</v>
      </c>
      <c r="F319">
        <v>6076.3605070000003</v>
      </c>
      <c r="G319">
        <v>10369.864890000001</v>
      </c>
      <c r="H319">
        <v>8740.2661090000001</v>
      </c>
      <c r="I319">
        <v>1428.282876</v>
      </c>
      <c r="J319">
        <v>613.87430119999999</v>
      </c>
      <c r="K319">
        <v>659.98013619999995</v>
      </c>
      <c r="L319">
        <v>2</v>
      </c>
      <c r="M319">
        <v>0.79843048800000005</v>
      </c>
      <c r="O319">
        <v>300</v>
      </c>
      <c r="P319">
        <v>4.2583030000000001E-2</v>
      </c>
      <c r="Q319">
        <v>0.4</v>
      </c>
      <c r="R319">
        <v>0.48800851299999998</v>
      </c>
      <c r="S319" t="s">
        <v>19</v>
      </c>
    </row>
    <row r="320" spans="1:19" x14ac:dyDescent="0.35">
      <c r="A320">
        <v>5</v>
      </c>
      <c r="B320">
        <v>40</v>
      </c>
      <c r="C320">
        <v>2000</v>
      </c>
      <c r="D320">
        <v>1</v>
      </c>
      <c r="E320">
        <v>26142.57141</v>
      </c>
      <c r="F320">
        <v>4997.5161459999999</v>
      </c>
      <c r="G320">
        <v>9815.8385450000005</v>
      </c>
      <c r="H320">
        <v>8539.7536170000003</v>
      </c>
      <c r="I320">
        <v>1488.1858319999999</v>
      </c>
      <c r="J320">
        <v>613.87430119999999</v>
      </c>
      <c r="K320">
        <v>687.40296909999995</v>
      </c>
      <c r="L320">
        <v>2</v>
      </c>
      <c r="M320">
        <v>0.78011350700000004</v>
      </c>
      <c r="O320">
        <v>105</v>
      </c>
      <c r="P320">
        <v>7.2194429999999999E-3</v>
      </c>
      <c r="Q320">
        <v>0.8</v>
      </c>
      <c r="R320">
        <v>0.11462599800000001</v>
      </c>
      <c r="S320" t="s">
        <v>19</v>
      </c>
    </row>
    <row r="321" spans="1:19" x14ac:dyDescent="0.35">
      <c r="A321">
        <v>5</v>
      </c>
      <c r="B321">
        <v>40</v>
      </c>
      <c r="C321">
        <v>2000</v>
      </c>
      <c r="D321">
        <v>2</v>
      </c>
      <c r="E321">
        <v>26012.256560000002</v>
      </c>
      <c r="F321">
        <v>4993.3231960000003</v>
      </c>
      <c r="G321">
        <v>9662.8651499999996</v>
      </c>
      <c r="H321">
        <v>8575.7499650000009</v>
      </c>
      <c r="I321">
        <v>1479.79034</v>
      </c>
      <c r="J321">
        <v>613.87430119999999</v>
      </c>
      <c r="K321">
        <v>686.65361110000003</v>
      </c>
      <c r="L321">
        <v>2</v>
      </c>
      <c r="M321">
        <v>0.78340180299999995</v>
      </c>
      <c r="O321">
        <v>49</v>
      </c>
      <c r="P321">
        <v>9.6365960000000007E-3</v>
      </c>
      <c r="Q321">
        <v>0.8</v>
      </c>
      <c r="R321">
        <v>0.11462599800000001</v>
      </c>
      <c r="S321" t="s">
        <v>19</v>
      </c>
    </row>
    <row r="322" spans="1:19" x14ac:dyDescent="0.35">
      <c r="A322">
        <v>5</v>
      </c>
      <c r="B322">
        <v>40</v>
      </c>
      <c r="C322">
        <v>2000</v>
      </c>
      <c r="D322">
        <v>1</v>
      </c>
      <c r="E322">
        <v>27756.726460000002</v>
      </c>
      <c r="F322">
        <v>3899.0805719999998</v>
      </c>
      <c r="G322">
        <v>12267.64798</v>
      </c>
      <c r="H322">
        <v>9422.9087380000001</v>
      </c>
      <c r="I322">
        <v>1062.8969910000001</v>
      </c>
      <c r="J322">
        <v>613.87430119999999</v>
      </c>
      <c r="K322">
        <v>490.31787709999998</v>
      </c>
      <c r="L322">
        <v>1</v>
      </c>
      <c r="M322">
        <v>0.86079045300000001</v>
      </c>
      <c r="O322">
        <v>15</v>
      </c>
      <c r="P322">
        <v>3.7355829999999998E-3</v>
      </c>
      <c r="Q322">
        <v>0.6</v>
      </c>
      <c r="R322">
        <v>0.30566932699999999</v>
      </c>
      <c r="S322" t="s">
        <v>19</v>
      </c>
    </row>
    <row r="323" spans="1:19" x14ac:dyDescent="0.35">
      <c r="A323">
        <v>5</v>
      </c>
      <c r="B323">
        <v>40</v>
      </c>
      <c r="C323">
        <v>2000</v>
      </c>
      <c r="D323">
        <v>2</v>
      </c>
      <c r="E323">
        <v>27613.54033</v>
      </c>
      <c r="F323">
        <v>6649.1911769999997</v>
      </c>
      <c r="G323">
        <v>9641.8940060000004</v>
      </c>
      <c r="H323">
        <v>8541.8675500000008</v>
      </c>
      <c r="I323">
        <v>1479.770495</v>
      </c>
      <c r="J323">
        <v>613.87430119999999</v>
      </c>
      <c r="K323">
        <v>686.94280130000004</v>
      </c>
      <c r="L323">
        <v>2</v>
      </c>
      <c r="M323">
        <v>0.78030661599999995</v>
      </c>
      <c r="O323">
        <v>299</v>
      </c>
      <c r="P323">
        <v>8.7726169999999999E-3</v>
      </c>
      <c r="Q323">
        <v>0.6</v>
      </c>
      <c r="R323">
        <v>0.30566932699999999</v>
      </c>
      <c r="S323" t="s">
        <v>19</v>
      </c>
    </row>
    <row r="324" spans="1:19" x14ac:dyDescent="0.35">
      <c r="A324">
        <v>5</v>
      </c>
      <c r="B324">
        <v>40</v>
      </c>
      <c r="C324">
        <v>2000</v>
      </c>
      <c r="D324">
        <v>1</v>
      </c>
      <c r="E324">
        <v>30130.577140000001</v>
      </c>
      <c r="F324">
        <v>6272.9312630000004</v>
      </c>
      <c r="G324">
        <v>12267.64798</v>
      </c>
      <c r="H324">
        <v>9422.9087380000001</v>
      </c>
      <c r="I324">
        <v>1062.896988</v>
      </c>
      <c r="J324">
        <v>613.87430119999999</v>
      </c>
      <c r="K324">
        <v>490.31787159999999</v>
      </c>
      <c r="L324">
        <v>1</v>
      </c>
      <c r="M324">
        <v>0.86079045300000001</v>
      </c>
      <c r="O324">
        <v>301</v>
      </c>
      <c r="P324">
        <v>2.0685325000000001E-2</v>
      </c>
      <c r="Q324">
        <v>0.4</v>
      </c>
      <c r="R324">
        <v>0.68775598500000001</v>
      </c>
      <c r="S324" t="s">
        <v>19</v>
      </c>
    </row>
    <row r="325" spans="1:19" x14ac:dyDescent="0.35">
      <c r="A325">
        <v>5</v>
      </c>
      <c r="B325">
        <v>40</v>
      </c>
      <c r="C325">
        <v>2000</v>
      </c>
      <c r="D325">
        <v>2</v>
      </c>
      <c r="E325">
        <v>30849.493289999999</v>
      </c>
      <c r="F325">
        <v>9970.4457430000002</v>
      </c>
      <c r="G325">
        <v>9554.8615829999999</v>
      </c>
      <c r="H325">
        <v>8540.0485599999993</v>
      </c>
      <c r="I325">
        <v>1482.411523</v>
      </c>
      <c r="J325">
        <v>613.87430119999999</v>
      </c>
      <c r="K325">
        <v>687.85157660000004</v>
      </c>
      <c r="L325">
        <v>2</v>
      </c>
      <c r="M325">
        <v>0.78014044999999999</v>
      </c>
      <c r="O325">
        <v>300</v>
      </c>
      <c r="P325">
        <v>0.131806654</v>
      </c>
      <c r="Q325">
        <v>0.4</v>
      </c>
      <c r="R325">
        <v>0.68775598500000001</v>
      </c>
      <c r="S325" t="s">
        <v>19</v>
      </c>
    </row>
    <row r="326" spans="1:19" x14ac:dyDescent="0.35">
      <c r="A326">
        <v>5</v>
      </c>
      <c r="B326">
        <v>70</v>
      </c>
      <c r="C326">
        <v>500</v>
      </c>
      <c r="D326">
        <v>1</v>
      </c>
      <c r="E326">
        <v>20313.85557</v>
      </c>
      <c r="F326">
        <v>3755.423851</v>
      </c>
      <c r="G326">
        <v>6035.2014140000001</v>
      </c>
      <c r="H326">
        <v>6129.2194380000001</v>
      </c>
      <c r="I326">
        <v>2588.677983</v>
      </c>
      <c r="J326">
        <v>613.87430119999999</v>
      </c>
      <c r="K326">
        <v>1191.4585810000001</v>
      </c>
      <c r="L326">
        <v>6</v>
      </c>
      <c r="M326">
        <v>0.41765275200000002</v>
      </c>
      <c r="O326">
        <v>56</v>
      </c>
      <c r="P326">
        <v>9.3963529999999997E-3</v>
      </c>
      <c r="Q326">
        <v>0.8</v>
      </c>
      <c r="R326">
        <v>4.9960089999999999E-2</v>
      </c>
      <c r="S326" t="s">
        <v>19</v>
      </c>
    </row>
    <row r="327" spans="1:19" x14ac:dyDescent="0.35">
      <c r="A327">
        <v>5</v>
      </c>
      <c r="B327">
        <v>70</v>
      </c>
      <c r="C327">
        <v>500</v>
      </c>
      <c r="D327">
        <v>2</v>
      </c>
      <c r="E327">
        <v>20477.87573</v>
      </c>
      <c r="F327">
        <v>3177.1459770000001</v>
      </c>
      <c r="G327">
        <v>6613.7806899999996</v>
      </c>
      <c r="H327">
        <v>6684.6402319999997</v>
      </c>
      <c r="I327">
        <v>2316.57152</v>
      </c>
      <c r="J327">
        <v>613.87430119999999</v>
      </c>
      <c r="K327">
        <v>1071.863014</v>
      </c>
      <c r="L327">
        <v>5</v>
      </c>
      <c r="M327">
        <v>0.455499826</v>
      </c>
      <c r="O327">
        <v>236</v>
      </c>
      <c r="P327">
        <v>9.5171089999999993E-3</v>
      </c>
      <c r="Q327">
        <v>0.8</v>
      </c>
      <c r="R327">
        <v>4.9960089999999999E-2</v>
      </c>
      <c r="S327" t="s">
        <v>19</v>
      </c>
    </row>
    <row r="328" spans="1:19" x14ac:dyDescent="0.35">
      <c r="A328">
        <v>5</v>
      </c>
      <c r="B328">
        <v>70</v>
      </c>
      <c r="C328">
        <v>500</v>
      </c>
      <c r="D328">
        <v>1</v>
      </c>
      <c r="E328">
        <v>21436.887170000002</v>
      </c>
      <c r="F328">
        <v>4345.8158540000004</v>
      </c>
      <c r="G328">
        <v>6464.9857629999997</v>
      </c>
      <c r="H328">
        <v>6548.5418259999997</v>
      </c>
      <c r="I328">
        <v>2371.1841909999998</v>
      </c>
      <c r="J328">
        <v>613.87430119999999</v>
      </c>
      <c r="K328">
        <v>1092.4852370000001</v>
      </c>
      <c r="L328">
        <v>5</v>
      </c>
      <c r="M328">
        <v>0.44622590899999998</v>
      </c>
      <c r="O328">
        <v>280</v>
      </c>
      <c r="P328">
        <v>9.5232649999999995E-3</v>
      </c>
      <c r="Q328">
        <v>0.6</v>
      </c>
      <c r="R328">
        <v>0.13322690700000001</v>
      </c>
      <c r="S328" t="s">
        <v>19</v>
      </c>
    </row>
    <row r="329" spans="1:19" x14ac:dyDescent="0.35">
      <c r="A329">
        <v>5</v>
      </c>
      <c r="B329">
        <v>70</v>
      </c>
      <c r="C329">
        <v>500</v>
      </c>
      <c r="D329">
        <v>2</v>
      </c>
      <c r="E329">
        <v>21615.39385</v>
      </c>
      <c r="F329">
        <v>4330.4142869999996</v>
      </c>
      <c r="G329">
        <v>6585.5316359999997</v>
      </c>
      <c r="H329">
        <v>6650.8051999999998</v>
      </c>
      <c r="I329">
        <v>2344.791827</v>
      </c>
      <c r="J329">
        <v>613.87430119999999</v>
      </c>
      <c r="K329">
        <v>1089.9765950000001</v>
      </c>
      <c r="L329">
        <v>5</v>
      </c>
      <c r="M329">
        <v>0.45319426400000001</v>
      </c>
      <c r="O329">
        <v>300</v>
      </c>
      <c r="P329">
        <v>1.0639849999999999E-2</v>
      </c>
      <c r="Q329">
        <v>0.6</v>
      </c>
      <c r="R329">
        <v>0.13322690700000001</v>
      </c>
      <c r="S329" t="s">
        <v>19</v>
      </c>
    </row>
    <row r="330" spans="1:19" x14ac:dyDescent="0.35">
      <c r="A330">
        <v>5</v>
      </c>
      <c r="B330">
        <v>70</v>
      </c>
      <c r="C330">
        <v>500</v>
      </c>
      <c r="D330">
        <v>1</v>
      </c>
      <c r="E330">
        <v>23708.798559999999</v>
      </c>
      <c r="F330">
        <v>5656.4749259999999</v>
      </c>
      <c r="G330">
        <v>7160.6177559999996</v>
      </c>
      <c r="H330">
        <v>7228.3350270000001</v>
      </c>
      <c r="I330">
        <v>2090.2593489999999</v>
      </c>
      <c r="J330">
        <v>613.87430119999999</v>
      </c>
      <c r="K330">
        <v>959.23719919999996</v>
      </c>
      <c r="L330">
        <v>4</v>
      </c>
      <c r="M330">
        <v>0.492547876</v>
      </c>
      <c r="O330">
        <v>300</v>
      </c>
      <c r="P330">
        <v>1.9068656999999999E-2</v>
      </c>
      <c r="Q330">
        <v>0.4</v>
      </c>
      <c r="R330">
        <v>0.29976054000000002</v>
      </c>
      <c r="S330" t="s">
        <v>19</v>
      </c>
    </row>
    <row r="331" spans="1:19" x14ac:dyDescent="0.35">
      <c r="A331">
        <v>5</v>
      </c>
      <c r="B331">
        <v>70</v>
      </c>
      <c r="C331">
        <v>500</v>
      </c>
      <c r="D331">
        <v>2</v>
      </c>
      <c r="E331">
        <v>23858.66318</v>
      </c>
      <c r="F331">
        <v>6522.983851</v>
      </c>
      <c r="G331">
        <v>6647.8904259999999</v>
      </c>
      <c r="H331">
        <v>6718.7499680000001</v>
      </c>
      <c r="I331">
        <v>2291.9772149999999</v>
      </c>
      <c r="J331">
        <v>613.87430119999999</v>
      </c>
      <c r="K331">
        <v>1063.1874210000001</v>
      </c>
      <c r="L331">
        <v>5</v>
      </c>
      <c r="M331">
        <v>0.45782410699999998</v>
      </c>
      <c r="O331">
        <v>300</v>
      </c>
      <c r="P331">
        <v>2.0978232999999999E-2</v>
      </c>
      <c r="Q331">
        <v>0.4</v>
      </c>
      <c r="R331">
        <v>0.29976054000000002</v>
      </c>
      <c r="S331" t="s">
        <v>19</v>
      </c>
    </row>
    <row r="332" spans="1:19" x14ac:dyDescent="0.35">
      <c r="A332">
        <v>5</v>
      </c>
      <c r="B332">
        <v>70</v>
      </c>
      <c r="C332">
        <v>1000</v>
      </c>
      <c r="D332">
        <v>1</v>
      </c>
      <c r="E332">
        <v>22981.55877</v>
      </c>
      <c r="F332">
        <v>5000.8654150000002</v>
      </c>
      <c r="G332">
        <v>7111.3626640000002</v>
      </c>
      <c r="H332">
        <v>7179.0799349999998</v>
      </c>
      <c r="I332">
        <v>2105.6693839999998</v>
      </c>
      <c r="J332">
        <v>613.87430119999999</v>
      </c>
      <c r="K332">
        <v>970.70707089999996</v>
      </c>
      <c r="L332">
        <v>4</v>
      </c>
      <c r="M332">
        <v>0.48919157200000002</v>
      </c>
      <c r="O332">
        <v>46</v>
      </c>
      <c r="P332">
        <v>8.3967260000000002E-3</v>
      </c>
      <c r="Q332">
        <v>0.8</v>
      </c>
      <c r="R332">
        <v>8.1334764000000004E-2</v>
      </c>
      <c r="S332" t="s">
        <v>19</v>
      </c>
    </row>
    <row r="333" spans="1:19" x14ac:dyDescent="0.35">
      <c r="A333">
        <v>5</v>
      </c>
      <c r="B333">
        <v>70</v>
      </c>
      <c r="C333">
        <v>1000</v>
      </c>
      <c r="D333">
        <v>2</v>
      </c>
      <c r="E333">
        <v>23151.10025</v>
      </c>
      <c r="F333">
        <v>4992.0279259999998</v>
      </c>
      <c r="G333">
        <v>7224.8613249999999</v>
      </c>
      <c r="H333">
        <v>7271.1241819999996</v>
      </c>
      <c r="I333">
        <v>2082.8039760000001</v>
      </c>
      <c r="J333">
        <v>613.87430119999999</v>
      </c>
      <c r="K333">
        <v>966.40854349999995</v>
      </c>
      <c r="L333">
        <v>4</v>
      </c>
      <c r="M333">
        <v>0.49546358299999999</v>
      </c>
      <c r="O333">
        <v>300</v>
      </c>
      <c r="P333">
        <v>1.295439E-2</v>
      </c>
      <c r="Q333">
        <v>0.8</v>
      </c>
      <c r="R333">
        <v>8.1334764000000004E-2</v>
      </c>
      <c r="S333" t="s">
        <v>19</v>
      </c>
    </row>
    <row r="334" spans="1:19" x14ac:dyDescent="0.35">
      <c r="A334">
        <v>5</v>
      </c>
      <c r="B334">
        <v>70</v>
      </c>
      <c r="C334">
        <v>1000</v>
      </c>
      <c r="D334">
        <v>1</v>
      </c>
      <c r="E334">
        <v>24645.052049999998</v>
      </c>
      <c r="F334">
        <v>6651.0927650000003</v>
      </c>
      <c r="G334">
        <v>7129.2761899999996</v>
      </c>
      <c r="H334">
        <v>7195.0435379999999</v>
      </c>
      <c r="I334">
        <v>2091.4448029999999</v>
      </c>
      <c r="J334">
        <v>613.87430119999999</v>
      </c>
      <c r="K334">
        <v>964.32045129999995</v>
      </c>
      <c r="L334">
        <v>4</v>
      </c>
      <c r="M334">
        <v>0.490279352</v>
      </c>
      <c r="O334">
        <v>300</v>
      </c>
      <c r="P334">
        <v>1.0579751E-2</v>
      </c>
      <c r="Q334">
        <v>0.6</v>
      </c>
      <c r="R334">
        <v>0.21689270499999999</v>
      </c>
      <c r="S334" t="s">
        <v>19</v>
      </c>
    </row>
    <row r="335" spans="1:19" x14ac:dyDescent="0.35">
      <c r="A335">
        <v>5</v>
      </c>
      <c r="B335">
        <v>70</v>
      </c>
      <c r="C335">
        <v>1000</v>
      </c>
      <c r="D335">
        <v>2</v>
      </c>
      <c r="E335">
        <v>24568.069510000001</v>
      </c>
      <c r="F335">
        <v>5293.7299190000003</v>
      </c>
      <c r="G335">
        <v>8002.1701139999996</v>
      </c>
      <c r="H335">
        <v>8014.4419379999999</v>
      </c>
      <c r="I335">
        <v>1808.892527</v>
      </c>
      <c r="J335">
        <v>613.87430119999999</v>
      </c>
      <c r="K335">
        <v>834.9607105</v>
      </c>
      <c r="L335">
        <v>3</v>
      </c>
      <c r="M335">
        <v>0.54611419400000005</v>
      </c>
      <c r="O335">
        <v>169</v>
      </c>
      <c r="P335">
        <v>6.7485100000000001E-3</v>
      </c>
      <c r="Q335">
        <v>0.6</v>
      </c>
      <c r="R335">
        <v>0.21689270499999999</v>
      </c>
      <c r="S335" t="s">
        <v>19</v>
      </c>
    </row>
    <row r="336" spans="1:19" x14ac:dyDescent="0.35">
      <c r="A336">
        <v>5</v>
      </c>
      <c r="B336">
        <v>70</v>
      </c>
      <c r="C336">
        <v>1000</v>
      </c>
      <c r="D336">
        <v>1</v>
      </c>
      <c r="E336">
        <v>27340.27895</v>
      </c>
      <c r="F336">
        <v>6205.5023339999998</v>
      </c>
      <c r="G336">
        <v>9268.3001349999995</v>
      </c>
      <c r="H336">
        <v>9098.1819240000004</v>
      </c>
      <c r="I336">
        <v>1474.4679900000001</v>
      </c>
      <c r="J336">
        <v>613.87430119999999</v>
      </c>
      <c r="K336">
        <v>679.95226849999995</v>
      </c>
      <c r="L336">
        <v>2</v>
      </c>
      <c r="M336">
        <v>0.61996160499999997</v>
      </c>
      <c r="O336">
        <v>300</v>
      </c>
      <c r="P336">
        <v>1.3883291000000001E-2</v>
      </c>
      <c r="Q336">
        <v>0.4</v>
      </c>
      <c r="R336">
        <v>0.48800858600000002</v>
      </c>
      <c r="S336" t="s">
        <v>19</v>
      </c>
    </row>
    <row r="337" spans="1:19" x14ac:dyDescent="0.35">
      <c r="A337">
        <v>5</v>
      </c>
      <c r="B337">
        <v>70</v>
      </c>
      <c r="C337">
        <v>1000</v>
      </c>
      <c r="D337">
        <v>2</v>
      </c>
      <c r="E337">
        <v>26991.884150000002</v>
      </c>
      <c r="F337">
        <v>6249.3922759999996</v>
      </c>
      <c r="G337">
        <v>8960.3965200000002</v>
      </c>
      <c r="H337">
        <v>8991.3165850000005</v>
      </c>
      <c r="I337">
        <v>1487.2259550000001</v>
      </c>
      <c r="J337">
        <v>613.87430119999999</v>
      </c>
      <c r="K337">
        <v>689.67850940000005</v>
      </c>
      <c r="L337">
        <v>2</v>
      </c>
      <c r="M337">
        <v>0.61267966600000001</v>
      </c>
      <c r="O337">
        <v>210</v>
      </c>
      <c r="P337">
        <v>7.0819330000000003E-3</v>
      </c>
      <c r="Q337">
        <v>0.4</v>
      </c>
      <c r="R337">
        <v>0.48800858600000002</v>
      </c>
      <c r="S337" t="s">
        <v>19</v>
      </c>
    </row>
    <row r="338" spans="1:19" x14ac:dyDescent="0.35">
      <c r="A338">
        <v>5</v>
      </c>
      <c r="B338">
        <v>70</v>
      </c>
      <c r="C338">
        <v>2000</v>
      </c>
      <c r="D338">
        <v>1</v>
      </c>
      <c r="E338">
        <v>25977.387149999999</v>
      </c>
      <c r="F338">
        <v>5007.4440930000001</v>
      </c>
      <c r="G338">
        <v>9079.3507960000006</v>
      </c>
      <c r="H338">
        <v>9089.8462720000007</v>
      </c>
      <c r="I338">
        <v>1496.378148</v>
      </c>
      <c r="J338">
        <v>613.87430119999999</v>
      </c>
      <c r="K338">
        <v>690.49354229999994</v>
      </c>
      <c r="L338">
        <v>2</v>
      </c>
      <c r="M338">
        <v>0.61939360300000001</v>
      </c>
      <c r="O338">
        <v>66</v>
      </c>
      <c r="P338">
        <v>8.9850980000000004E-3</v>
      </c>
      <c r="Q338">
        <v>0.8</v>
      </c>
      <c r="R338">
        <v>0.115169548</v>
      </c>
      <c r="S338" t="s">
        <v>19</v>
      </c>
    </row>
    <row r="339" spans="1:19" x14ac:dyDescent="0.35">
      <c r="A339">
        <v>5</v>
      </c>
      <c r="B339">
        <v>70</v>
      </c>
      <c r="C339">
        <v>2000</v>
      </c>
      <c r="D339">
        <v>2</v>
      </c>
      <c r="E339">
        <v>25877.745050000001</v>
      </c>
      <c r="F339">
        <v>5004.9423349999997</v>
      </c>
      <c r="G339">
        <v>9027.5588100000004</v>
      </c>
      <c r="H339">
        <v>9049.9285110000001</v>
      </c>
      <c r="I339">
        <v>1489.5039489999999</v>
      </c>
      <c r="J339">
        <v>613.87430119999999</v>
      </c>
      <c r="K339">
        <v>691.9371433</v>
      </c>
      <c r="L339">
        <v>2</v>
      </c>
      <c r="M339">
        <v>0.61667355599999996</v>
      </c>
      <c r="O339">
        <v>69</v>
      </c>
      <c r="P339">
        <v>9.6635639999999995E-3</v>
      </c>
      <c r="Q339">
        <v>0.8</v>
      </c>
      <c r="R339">
        <v>0.115169548</v>
      </c>
      <c r="S339" t="s">
        <v>19</v>
      </c>
    </row>
    <row r="340" spans="1:19" x14ac:dyDescent="0.35">
      <c r="A340">
        <v>5</v>
      </c>
      <c r="B340">
        <v>70</v>
      </c>
      <c r="C340">
        <v>2000</v>
      </c>
      <c r="D340">
        <v>1</v>
      </c>
      <c r="E340">
        <v>27390.5926</v>
      </c>
      <c r="F340">
        <v>3908.0861249999998</v>
      </c>
      <c r="G340">
        <v>10770.87601</v>
      </c>
      <c r="H340">
        <v>10544.54112</v>
      </c>
      <c r="I340">
        <v>1062.8970509999999</v>
      </c>
      <c r="J340">
        <v>613.87430119999999</v>
      </c>
      <c r="K340">
        <v>490.31799549999999</v>
      </c>
      <c r="L340">
        <v>1</v>
      </c>
      <c r="M340">
        <v>0.71851834699999995</v>
      </c>
      <c r="O340">
        <v>24</v>
      </c>
      <c r="P340">
        <v>1.209538E-3</v>
      </c>
      <c r="Q340">
        <v>0.6</v>
      </c>
      <c r="R340">
        <v>0.30711879399999997</v>
      </c>
      <c r="S340" t="s">
        <v>19</v>
      </c>
    </row>
    <row r="341" spans="1:19" x14ac:dyDescent="0.35">
      <c r="A341">
        <v>5</v>
      </c>
      <c r="B341">
        <v>70</v>
      </c>
      <c r="C341">
        <v>2000</v>
      </c>
      <c r="D341">
        <v>2</v>
      </c>
      <c r="E341">
        <v>27274.130410000002</v>
      </c>
      <c r="F341">
        <v>3896.2581960000002</v>
      </c>
      <c r="G341">
        <v>10779.31998</v>
      </c>
      <c r="H341">
        <v>10441.09103</v>
      </c>
      <c r="I341">
        <v>1053.2688290000001</v>
      </c>
      <c r="J341">
        <v>613.87430119999999</v>
      </c>
      <c r="K341">
        <v>490.31807950000001</v>
      </c>
      <c r="L341">
        <v>1</v>
      </c>
      <c r="M341">
        <v>0.71146912699999998</v>
      </c>
      <c r="O341">
        <v>282</v>
      </c>
      <c r="P341">
        <v>8.1200560000000005E-3</v>
      </c>
      <c r="Q341">
        <v>0.6</v>
      </c>
      <c r="R341">
        <v>0.30711879399999997</v>
      </c>
      <c r="S341" t="s">
        <v>19</v>
      </c>
    </row>
    <row r="342" spans="1:19" x14ac:dyDescent="0.35">
      <c r="A342">
        <v>5</v>
      </c>
      <c r="B342">
        <v>70</v>
      </c>
      <c r="C342">
        <v>2000</v>
      </c>
      <c r="D342">
        <v>1</v>
      </c>
      <c r="E342">
        <v>29775.699799999999</v>
      </c>
      <c r="F342">
        <v>6293.1934490000003</v>
      </c>
      <c r="G342">
        <v>10770.87601</v>
      </c>
      <c r="H342">
        <v>10544.54112</v>
      </c>
      <c r="I342">
        <v>1062.897013</v>
      </c>
      <c r="J342">
        <v>613.87430119999999</v>
      </c>
      <c r="K342">
        <v>490.3179131</v>
      </c>
      <c r="L342">
        <v>1</v>
      </c>
      <c r="M342">
        <v>0.71851834699999995</v>
      </c>
      <c r="O342">
        <v>16</v>
      </c>
      <c r="P342">
        <v>6.0684900000000002E-4</v>
      </c>
      <c r="Q342">
        <v>0.4</v>
      </c>
      <c r="R342">
        <v>0.69101728600000001</v>
      </c>
      <c r="S342" t="s">
        <v>19</v>
      </c>
    </row>
    <row r="343" spans="1:19" x14ac:dyDescent="0.35">
      <c r="A343">
        <v>5</v>
      </c>
      <c r="B343">
        <v>70</v>
      </c>
      <c r="C343">
        <v>2000</v>
      </c>
      <c r="D343">
        <v>2</v>
      </c>
      <c r="E343">
        <v>29650.02909</v>
      </c>
      <c r="F343">
        <v>6266.5965779999997</v>
      </c>
      <c r="G343">
        <v>10819.47661</v>
      </c>
      <c r="H343">
        <v>10406.48904</v>
      </c>
      <c r="I343">
        <v>1053.270305</v>
      </c>
      <c r="J343">
        <v>613.87430119999999</v>
      </c>
      <c r="K343">
        <v>490.32226050000003</v>
      </c>
      <c r="L343">
        <v>1</v>
      </c>
      <c r="M343">
        <v>0.70911130300000003</v>
      </c>
      <c r="O343">
        <v>13</v>
      </c>
      <c r="P343">
        <v>1.88099E-4</v>
      </c>
      <c r="Q343">
        <v>0.4</v>
      </c>
      <c r="R343">
        <v>0.69101728600000001</v>
      </c>
      <c r="S343" t="s">
        <v>19</v>
      </c>
    </row>
    <row r="344" spans="1:19" x14ac:dyDescent="0.35">
      <c r="A344">
        <v>5</v>
      </c>
      <c r="B344">
        <v>100</v>
      </c>
      <c r="C344">
        <v>500</v>
      </c>
      <c r="D344">
        <v>1</v>
      </c>
      <c r="E344">
        <v>20298.052500000002</v>
      </c>
      <c r="F344">
        <v>3753.2137170000001</v>
      </c>
      <c r="G344">
        <v>6024.395434</v>
      </c>
      <c r="H344">
        <v>6115.440364</v>
      </c>
      <c r="I344">
        <v>2595.8972739999999</v>
      </c>
      <c r="J344">
        <v>613.87430119999999</v>
      </c>
      <c r="K344">
        <v>1195.2314120000001</v>
      </c>
      <c r="L344">
        <v>6</v>
      </c>
      <c r="M344">
        <v>0.24672243299999999</v>
      </c>
      <c r="O344">
        <v>76</v>
      </c>
      <c r="P344">
        <v>8.6674349999999994E-3</v>
      </c>
      <c r="Q344">
        <v>0.8</v>
      </c>
      <c r="R344">
        <v>4.9669489999999997E-2</v>
      </c>
      <c r="S344" t="s">
        <v>19</v>
      </c>
    </row>
    <row r="345" spans="1:19" x14ac:dyDescent="0.35">
      <c r="A345">
        <v>5</v>
      </c>
      <c r="B345">
        <v>100</v>
      </c>
      <c r="C345">
        <v>500</v>
      </c>
      <c r="D345">
        <v>2</v>
      </c>
      <c r="E345">
        <v>20485.58438</v>
      </c>
      <c r="F345">
        <v>3173.2072309999999</v>
      </c>
      <c r="G345">
        <v>6617.685031</v>
      </c>
      <c r="H345">
        <v>6692.3834509999997</v>
      </c>
      <c r="I345">
        <v>2316.5714619999999</v>
      </c>
      <c r="J345">
        <v>613.87430119999999</v>
      </c>
      <c r="K345">
        <v>1071.862907</v>
      </c>
      <c r="L345">
        <v>5</v>
      </c>
      <c r="M345">
        <v>0.26999872899999999</v>
      </c>
      <c r="O345">
        <v>97</v>
      </c>
      <c r="P345">
        <v>9.9761880000000004E-3</v>
      </c>
      <c r="Q345">
        <v>0.8</v>
      </c>
      <c r="R345">
        <v>4.9669489999999997E-2</v>
      </c>
      <c r="S345" t="s">
        <v>19</v>
      </c>
    </row>
    <row r="346" spans="1:19" x14ac:dyDescent="0.35">
      <c r="A346">
        <v>5</v>
      </c>
      <c r="B346">
        <v>100</v>
      </c>
      <c r="C346">
        <v>500</v>
      </c>
      <c r="D346">
        <v>1</v>
      </c>
      <c r="E346">
        <v>21431.57372</v>
      </c>
      <c r="F346">
        <v>4334.1874580000003</v>
      </c>
      <c r="G346">
        <v>6468.9850070000002</v>
      </c>
      <c r="H346">
        <v>6552.5410700000002</v>
      </c>
      <c r="I346">
        <v>2369.8696730000001</v>
      </c>
      <c r="J346">
        <v>613.87430119999999</v>
      </c>
      <c r="K346">
        <v>1092.1162119999999</v>
      </c>
      <c r="L346">
        <v>5</v>
      </c>
      <c r="M346">
        <v>0.26435690299999998</v>
      </c>
      <c r="O346">
        <v>300</v>
      </c>
      <c r="P346">
        <v>1.0490345999999999E-2</v>
      </c>
      <c r="Q346">
        <v>0.6</v>
      </c>
      <c r="R346">
        <v>0.132451974</v>
      </c>
      <c r="S346" t="s">
        <v>19</v>
      </c>
    </row>
    <row r="347" spans="1:19" x14ac:dyDescent="0.35">
      <c r="A347">
        <v>5</v>
      </c>
      <c r="B347">
        <v>100</v>
      </c>
      <c r="C347">
        <v>500</v>
      </c>
      <c r="D347">
        <v>2</v>
      </c>
      <c r="E347">
        <v>21627.715110000001</v>
      </c>
      <c r="F347">
        <v>4312.3093790000003</v>
      </c>
      <c r="G347">
        <v>6606.5112010000003</v>
      </c>
      <c r="H347">
        <v>6674.328708</v>
      </c>
      <c r="I347">
        <v>2335.5095219999998</v>
      </c>
      <c r="J347">
        <v>613.87430119999999</v>
      </c>
      <c r="K347">
        <v>1085.182002</v>
      </c>
      <c r="L347">
        <v>5</v>
      </c>
      <c r="M347">
        <v>0.26927032499999998</v>
      </c>
      <c r="O347">
        <v>300</v>
      </c>
      <c r="P347">
        <v>1.2960566E-2</v>
      </c>
      <c r="Q347">
        <v>0.6</v>
      </c>
      <c r="R347">
        <v>0.132451974</v>
      </c>
      <c r="S347" t="s">
        <v>19</v>
      </c>
    </row>
    <row r="348" spans="1:19" x14ac:dyDescent="0.35">
      <c r="A348">
        <v>5</v>
      </c>
      <c r="B348">
        <v>100</v>
      </c>
      <c r="C348">
        <v>500</v>
      </c>
      <c r="D348">
        <v>1</v>
      </c>
      <c r="E348">
        <v>23676.20695</v>
      </c>
      <c r="F348">
        <v>5678.7314809999998</v>
      </c>
      <c r="G348">
        <v>7114.9376030000003</v>
      </c>
      <c r="H348">
        <v>7182.6548750000002</v>
      </c>
      <c r="I348">
        <v>2111.9458589999999</v>
      </c>
      <c r="J348">
        <v>613.87430119999999</v>
      </c>
      <c r="K348">
        <v>974.06282729999998</v>
      </c>
      <c r="L348">
        <v>4</v>
      </c>
      <c r="M348">
        <v>0.28977832799999997</v>
      </c>
      <c r="O348">
        <v>300</v>
      </c>
      <c r="P348">
        <v>1.9946953E-2</v>
      </c>
      <c r="Q348">
        <v>0.4</v>
      </c>
      <c r="R348">
        <v>0.29801694200000001</v>
      </c>
      <c r="S348" t="s">
        <v>19</v>
      </c>
    </row>
    <row r="349" spans="1:19" x14ac:dyDescent="0.35">
      <c r="A349">
        <v>5</v>
      </c>
      <c r="B349">
        <v>100</v>
      </c>
      <c r="C349">
        <v>500</v>
      </c>
      <c r="D349">
        <v>2</v>
      </c>
      <c r="E349">
        <v>23871.101770000001</v>
      </c>
      <c r="F349">
        <v>6505.567513</v>
      </c>
      <c r="G349">
        <v>6661.8772019999997</v>
      </c>
      <c r="H349">
        <v>6729.5983530000003</v>
      </c>
      <c r="I349">
        <v>2293.3709570000001</v>
      </c>
      <c r="J349">
        <v>613.87430119999999</v>
      </c>
      <c r="K349">
        <v>1066.813445</v>
      </c>
      <c r="L349">
        <v>5</v>
      </c>
      <c r="M349">
        <v>0.271500134</v>
      </c>
      <c r="O349">
        <v>300</v>
      </c>
      <c r="P349">
        <v>2.1310079999999999E-2</v>
      </c>
      <c r="Q349">
        <v>0.4</v>
      </c>
      <c r="R349">
        <v>0.29801694200000001</v>
      </c>
      <c r="S349" t="s">
        <v>19</v>
      </c>
    </row>
    <row r="350" spans="1:19" x14ac:dyDescent="0.35">
      <c r="A350">
        <v>5</v>
      </c>
      <c r="B350">
        <v>100</v>
      </c>
      <c r="C350">
        <v>1000</v>
      </c>
      <c r="D350">
        <v>1</v>
      </c>
      <c r="E350">
        <v>23021.84664</v>
      </c>
      <c r="F350">
        <v>5001.3699660000002</v>
      </c>
      <c r="G350">
        <v>7134.6142520000003</v>
      </c>
      <c r="H350">
        <v>7202.3315229999998</v>
      </c>
      <c r="I350">
        <v>2100.588405</v>
      </c>
      <c r="J350">
        <v>613.87430119999999</v>
      </c>
      <c r="K350">
        <v>969.06818859999998</v>
      </c>
      <c r="L350">
        <v>4</v>
      </c>
      <c r="M350">
        <v>0.29057216600000002</v>
      </c>
      <c r="O350">
        <v>85</v>
      </c>
      <c r="P350">
        <v>8.9089259999999993E-3</v>
      </c>
      <c r="Q350">
        <v>0.8</v>
      </c>
      <c r="R350">
        <v>8.1553907999999994E-2</v>
      </c>
      <c r="S350" t="s">
        <v>19</v>
      </c>
    </row>
    <row r="351" spans="1:19" x14ac:dyDescent="0.35">
      <c r="A351">
        <v>5</v>
      </c>
      <c r="B351">
        <v>100</v>
      </c>
      <c r="C351">
        <v>1000</v>
      </c>
      <c r="D351">
        <v>2</v>
      </c>
      <c r="E351">
        <v>23171.40121</v>
      </c>
      <c r="F351">
        <v>3862.1610139999998</v>
      </c>
      <c r="G351">
        <v>8002.4323409999997</v>
      </c>
      <c r="H351">
        <v>8050.0160230000001</v>
      </c>
      <c r="I351">
        <v>1807.033007</v>
      </c>
      <c r="J351">
        <v>613.87430119999999</v>
      </c>
      <c r="K351">
        <v>835.88452749999999</v>
      </c>
      <c r="L351">
        <v>3</v>
      </c>
      <c r="M351">
        <v>0.32477130300000001</v>
      </c>
      <c r="O351">
        <v>69</v>
      </c>
      <c r="P351">
        <v>9.5788769999999995E-3</v>
      </c>
      <c r="Q351">
        <v>0.8</v>
      </c>
      <c r="R351">
        <v>8.1553907999999994E-2</v>
      </c>
      <c r="S351" t="s">
        <v>19</v>
      </c>
    </row>
    <row r="352" spans="1:19" x14ac:dyDescent="0.35">
      <c r="A352">
        <v>5</v>
      </c>
      <c r="B352">
        <v>100</v>
      </c>
      <c r="C352">
        <v>1000</v>
      </c>
      <c r="D352">
        <v>1</v>
      </c>
      <c r="E352">
        <v>24662.965209999998</v>
      </c>
      <c r="F352">
        <v>6683.9698909999997</v>
      </c>
      <c r="G352">
        <v>7106.0279300000002</v>
      </c>
      <c r="H352">
        <v>7173.7452020000001</v>
      </c>
      <c r="I352">
        <v>2111.1437019999998</v>
      </c>
      <c r="J352">
        <v>613.87430119999999</v>
      </c>
      <c r="K352">
        <v>974.20417840000005</v>
      </c>
      <c r="L352">
        <v>4</v>
      </c>
      <c r="M352">
        <v>0.28941887399999999</v>
      </c>
      <c r="O352">
        <v>300</v>
      </c>
      <c r="P352">
        <v>1.1162450000000001E-2</v>
      </c>
      <c r="Q352">
        <v>0.6</v>
      </c>
      <c r="R352">
        <v>0.21747708800000001</v>
      </c>
      <c r="S352" t="s">
        <v>19</v>
      </c>
    </row>
    <row r="353" spans="1:19" x14ac:dyDescent="0.35">
      <c r="A353">
        <v>5</v>
      </c>
      <c r="B353">
        <v>100</v>
      </c>
      <c r="C353">
        <v>1000</v>
      </c>
      <c r="D353">
        <v>2</v>
      </c>
      <c r="E353">
        <v>24598.391149999999</v>
      </c>
      <c r="F353">
        <v>5324.259669</v>
      </c>
      <c r="G353">
        <v>7973.0922330000003</v>
      </c>
      <c r="H353">
        <v>8015.3206559999999</v>
      </c>
      <c r="I353">
        <v>1823.76063</v>
      </c>
      <c r="J353">
        <v>613.87430119999999</v>
      </c>
      <c r="K353">
        <v>848.08366539999997</v>
      </c>
      <c r="L353">
        <v>3</v>
      </c>
      <c r="M353">
        <v>0.32337154699999998</v>
      </c>
      <c r="O353">
        <v>205</v>
      </c>
      <c r="P353">
        <v>9.4940930000000003E-3</v>
      </c>
      <c r="Q353">
        <v>0.6</v>
      </c>
      <c r="R353">
        <v>0.21747708800000001</v>
      </c>
      <c r="S353" t="s">
        <v>19</v>
      </c>
    </row>
    <row r="354" spans="1:19" x14ac:dyDescent="0.35">
      <c r="A354">
        <v>5</v>
      </c>
      <c r="B354">
        <v>100</v>
      </c>
      <c r="C354">
        <v>1000</v>
      </c>
      <c r="D354">
        <v>1</v>
      </c>
      <c r="E354">
        <v>27725.456340000001</v>
      </c>
      <c r="F354">
        <v>8108.8616240000001</v>
      </c>
      <c r="G354">
        <v>8173.5495490000003</v>
      </c>
      <c r="H354">
        <v>8219.0049099999997</v>
      </c>
      <c r="I354">
        <v>1784.780704</v>
      </c>
      <c r="J354">
        <v>613.87430119999999</v>
      </c>
      <c r="K354">
        <v>825.38525200000004</v>
      </c>
      <c r="L354">
        <v>3</v>
      </c>
      <c r="M354">
        <v>0.33158902099999998</v>
      </c>
      <c r="O354">
        <v>300</v>
      </c>
      <c r="P354">
        <v>5.3504889E-2</v>
      </c>
      <c r="Q354">
        <v>0.4</v>
      </c>
      <c r="R354">
        <v>0.48932344799999999</v>
      </c>
      <c r="S354" t="s">
        <v>19</v>
      </c>
    </row>
    <row r="355" spans="1:19" x14ac:dyDescent="0.35">
      <c r="A355">
        <v>5</v>
      </c>
      <c r="B355">
        <v>100</v>
      </c>
      <c r="C355">
        <v>1000</v>
      </c>
      <c r="D355">
        <v>2</v>
      </c>
      <c r="E355">
        <v>27377.164700000001</v>
      </c>
      <c r="F355">
        <v>4021.252763</v>
      </c>
      <c r="G355">
        <v>10594.581899999999</v>
      </c>
      <c r="H355">
        <v>10603.868979999999</v>
      </c>
      <c r="I355">
        <v>1053.268777</v>
      </c>
      <c r="J355">
        <v>613.87430119999999</v>
      </c>
      <c r="K355">
        <v>490.3179725</v>
      </c>
      <c r="L355">
        <v>1</v>
      </c>
      <c r="M355">
        <v>0.427804409</v>
      </c>
      <c r="O355">
        <v>300</v>
      </c>
      <c r="P355">
        <v>5.3127974000000001E-2</v>
      </c>
      <c r="Q355">
        <v>0.4</v>
      </c>
      <c r="R355">
        <v>0.48932344799999999</v>
      </c>
      <c r="S355" t="s">
        <v>19</v>
      </c>
    </row>
    <row r="356" spans="1:19" x14ac:dyDescent="0.35">
      <c r="A356">
        <v>5</v>
      </c>
      <c r="B356">
        <v>100</v>
      </c>
      <c r="C356">
        <v>2000</v>
      </c>
      <c r="D356">
        <v>1</v>
      </c>
      <c r="E356">
        <v>26097.10295</v>
      </c>
      <c r="F356">
        <v>5001.5180460000001</v>
      </c>
      <c r="G356">
        <v>9138.6994670000004</v>
      </c>
      <c r="H356">
        <v>9171.3844669999999</v>
      </c>
      <c r="I356">
        <v>1484.9695999999999</v>
      </c>
      <c r="J356">
        <v>613.87430119999999</v>
      </c>
      <c r="K356">
        <v>686.65707320000001</v>
      </c>
      <c r="L356">
        <v>2</v>
      </c>
      <c r="M356">
        <v>0.37001199400000001</v>
      </c>
      <c r="O356">
        <v>79</v>
      </c>
      <c r="P356">
        <v>9.8315610000000008E-3</v>
      </c>
      <c r="Q356">
        <v>0.8</v>
      </c>
      <c r="R356">
        <v>0.115295835</v>
      </c>
      <c r="S356" t="s">
        <v>19</v>
      </c>
    </row>
    <row r="357" spans="1:19" x14ac:dyDescent="0.35">
      <c r="A357">
        <v>5</v>
      </c>
      <c r="B357">
        <v>100</v>
      </c>
      <c r="C357">
        <v>2000</v>
      </c>
      <c r="D357">
        <v>2</v>
      </c>
      <c r="E357">
        <v>25733.917379999999</v>
      </c>
      <c r="F357">
        <v>5003.1802619999999</v>
      </c>
      <c r="G357">
        <v>8955.3559189999996</v>
      </c>
      <c r="H357">
        <v>8986.2759839999999</v>
      </c>
      <c r="I357">
        <v>1485.8601160000001</v>
      </c>
      <c r="J357">
        <v>613.87430119999999</v>
      </c>
      <c r="K357">
        <v>689.37079749999998</v>
      </c>
      <c r="L357">
        <v>2</v>
      </c>
      <c r="M357">
        <v>0.36254394400000001</v>
      </c>
      <c r="O357">
        <v>122</v>
      </c>
      <c r="P357">
        <v>7.9442290000000006E-3</v>
      </c>
      <c r="Q357">
        <v>0.8</v>
      </c>
      <c r="R357">
        <v>0.115295835</v>
      </c>
      <c r="S357" t="s">
        <v>19</v>
      </c>
    </row>
    <row r="358" spans="1:19" x14ac:dyDescent="0.35">
      <c r="A358">
        <v>5</v>
      </c>
      <c r="B358">
        <v>100</v>
      </c>
      <c r="C358">
        <v>2000</v>
      </c>
      <c r="D358">
        <v>1</v>
      </c>
      <c r="E358">
        <v>27355.032279999999</v>
      </c>
      <c r="F358">
        <v>3910.1781799999999</v>
      </c>
      <c r="G358">
        <v>10633.49151</v>
      </c>
      <c r="H358">
        <v>10644.273440000001</v>
      </c>
      <c r="I358">
        <v>1062.8969870000001</v>
      </c>
      <c r="J358">
        <v>613.87430119999999</v>
      </c>
      <c r="K358">
        <v>490.31786840000001</v>
      </c>
      <c r="L358">
        <v>1</v>
      </c>
      <c r="M358">
        <v>0.429434494</v>
      </c>
      <c r="O358">
        <v>300</v>
      </c>
      <c r="P358">
        <v>1.8442681999999998E-2</v>
      </c>
      <c r="Q358">
        <v>0.6</v>
      </c>
      <c r="R358">
        <v>0.30745556099999999</v>
      </c>
      <c r="S358" t="s">
        <v>19</v>
      </c>
    </row>
    <row r="359" spans="1:19" x14ac:dyDescent="0.35">
      <c r="A359">
        <v>5</v>
      </c>
      <c r="B359">
        <v>100</v>
      </c>
      <c r="C359">
        <v>2000</v>
      </c>
      <c r="D359">
        <v>2</v>
      </c>
      <c r="E359">
        <v>27250.605009999999</v>
      </c>
      <c r="F359">
        <v>3898.3406890000001</v>
      </c>
      <c r="G359">
        <v>10591.86628</v>
      </c>
      <c r="H359">
        <v>10602.93425</v>
      </c>
      <c r="I359">
        <v>1053.269029</v>
      </c>
      <c r="J359">
        <v>613.87430119999999</v>
      </c>
      <c r="K359">
        <v>490.32045890000001</v>
      </c>
      <c r="L359">
        <v>1</v>
      </c>
      <c r="M359">
        <v>0.427766698</v>
      </c>
      <c r="O359">
        <v>301</v>
      </c>
      <c r="P359">
        <v>2.4391982999999999E-2</v>
      </c>
      <c r="Q359">
        <v>0.6</v>
      </c>
      <c r="R359">
        <v>0.30745556099999999</v>
      </c>
      <c r="S359" t="s">
        <v>19</v>
      </c>
    </row>
    <row r="360" spans="1:19" x14ac:dyDescent="0.35">
      <c r="A360">
        <v>5</v>
      </c>
      <c r="B360">
        <v>100</v>
      </c>
      <c r="C360">
        <v>2000</v>
      </c>
      <c r="D360">
        <v>1</v>
      </c>
      <c r="E360">
        <v>29742.755740000001</v>
      </c>
      <c r="F360">
        <v>6297.9014450000004</v>
      </c>
      <c r="G360">
        <v>10633.49151</v>
      </c>
      <c r="H360">
        <v>10644.273440000001</v>
      </c>
      <c r="I360">
        <v>1062.897052</v>
      </c>
      <c r="J360">
        <v>613.87430119999999</v>
      </c>
      <c r="K360">
        <v>490.31799849999999</v>
      </c>
      <c r="L360">
        <v>1</v>
      </c>
      <c r="M360">
        <v>0.429434494</v>
      </c>
      <c r="O360">
        <v>300</v>
      </c>
      <c r="P360">
        <v>2.0347006000000001E-2</v>
      </c>
      <c r="Q360">
        <v>0.4</v>
      </c>
      <c r="R360">
        <v>0.69177501299999999</v>
      </c>
      <c r="S360" t="s">
        <v>19</v>
      </c>
    </row>
    <row r="361" spans="1:19" x14ac:dyDescent="0.35">
      <c r="A361">
        <v>5</v>
      </c>
      <c r="B361">
        <v>100</v>
      </c>
      <c r="C361">
        <v>2000</v>
      </c>
      <c r="D361">
        <v>2</v>
      </c>
      <c r="E361">
        <v>29627.191739999998</v>
      </c>
      <c r="F361">
        <v>6271.2742770000004</v>
      </c>
      <c r="G361">
        <v>10594.581899999999</v>
      </c>
      <c r="H361">
        <v>10603.868979999999</v>
      </c>
      <c r="I361">
        <v>1053.270301</v>
      </c>
      <c r="J361">
        <v>613.87430119999999</v>
      </c>
      <c r="K361">
        <v>490.32197910000002</v>
      </c>
      <c r="L361">
        <v>1</v>
      </c>
      <c r="M361">
        <v>0.427804409</v>
      </c>
      <c r="O361">
        <v>154</v>
      </c>
      <c r="P361">
        <v>6.886596E-3</v>
      </c>
      <c r="Q361">
        <v>0.4</v>
      </c>
      <c r="R361">
        <v>0.69177501299999999</v>
      </c>
      <c r="S361" t="s">
        <v>19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4DDF-DAF4-485D-9BAB-65AF41350650}">
  <sheetPr>
    <tabColor theme="9"/>
  </sheetPr>
  <dimension ref="A1:AA181"/>
  <sheetViews>
    <sheetView workbookViewId="0">
      <selection activeCell="W21" sqref="W21"/>
    </sheetView>
  </sheetViews>
  <sheetFormatPr baseColWidth="10" defaultColWidth="11.453125" defaultRowHeight="14.5" x14ac:dyDescent="0.35"/>
  <cols>
    <col min="1" max="1" width="6.6328125" bestFit="1" customWidth="1"/>
    <col min="2" max="2" width="12.90625" bestFit="1" customWidth="1"/>
    <col min="3" max="3" width="5.1796875" bestFit="1" customWidth="1"/>
    <col min="4" max="4" width="10.453125" bestFit="1" customWidth="1"/>
    <col min="5" max="7" width="11.81640625" bestFit="1" customWidth="1"/>
    <col min="8" max="8" width="12.81640625" bestFit="1" customWidth="1"/>
    <col min="9" max="9" width="14.1796875" bestFit="1" customWidth="1"/>
    <col min="10" max="10" width="13.36328125" bestFit="1" customWidth="1"/>
    <col min="11" max="11" width="14.7265625" bestFit="1" customWidth="1"/>
    <col min="12" max="12" width="8" bestFit="1" customWidth="1"/>
    <col min="13" max="13" width="13.81640625" bestFit="1" customWidth="1"/>
    <col min="14" max="14" width="11.81640625" bestFit="1" customWidth="1"/>
    <col min="15" max="15" width="10.08984375" bestFit="1" customWidth="1"/>
    <col min="16" max="16" width="11.81640625" bestFit="1" customWidth="1"/>
    <col min="17" max="17" width="14.453125" bestFit="1" customWidth="1"/>
    <col min="18" max="18" width="11.81640625" bestFit="1" customWidth="1"/>
    <col min="19" max="19" width="13.08984375" bestFit="1" customWidth="1"/>
  </cols>
  <sheetData>
    <row r="1" spans="1:2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14</v>
      </c>
      <c r="N1" t="s">
        <v>13</v>
      </c>
      <c r="O1" t="s">
        <v>15</v>
      </c>
      <c r="P1" t="s">
        <v>16</v>
      </c>
      <c r="Q1" t="s">
        <v>40</v>
      </c>
      <c r="R1" t="s">
        <v>39</v>
      </c>
      <c r="S1" t="s">
        <v>17</v>
      </c>
    </row>
    <row r="2" spans="1:27" ht="15" thickBot="1" x14ac:dyDescent="0.4">
      <c r="A2">
        <v>1</v>
      </c>
      <c r="B2">
        <v>10</v>
      </c>
      <c r="C2">
        <v>500</v>
      </c>
      <c r="D2">
        <v>3</v>
      </c>
      <c r="E2">
        <v>29941.091189999999</v>
      </c>
      <c r="F2">
        <v>5546.0311760000004</v>
      </c>
      <c r="G2">
        <v>10679.59512</v>
      </c>
      <c r="H2">
        <v>5871.180241</v>
      </c>
      <c r="I2">
        <v>5858.4330250000003</v>
      </c>
      <c r="J2">
        <v>635.74997919999998</v>
      </c>
      <c r="K2">
        <v>1350.1016480000001</v>
      </c>
      <c r="L2">
        <v>8</v>
      </c>
      <c r="M2">
        <v>0.84420053100000003</v>
      </c>
      <c r="N2">
        <v>0.26984168570845191</v>
      </c>
      <c r="O2">
        <v>28</v>
      </c>
      <c r="P2">
        <v>9.6783990000000007E-3</v>
      </c>
      <c r="Q2">
        <v>0.8</v>
      </c>
      <c r="R2">
        <v>5.3618080999999998E-2</v>
      </c>
      <c r="S2" t="s">
        <v>18</v>
      </c>
    </row>
    <row r="3" spans="1:27" ht="17.5" x14ac:dyDescent="0.35">
      <c r="A3">
        <v>1</v>
      </c>
      <c r="B3">
        <v>10</v>
      </c>
      <c r="C3">
        <v>500</v>
      </c>
      <c r="D3">
        <v>3</v>
      </c>
      <c r="E3">
        <v>32319.37931</v>
      </c>
      <c r="F3">
        <v>7435.2481239999997</v>
      </c>
      <c r="G3">
        <v>11343.67822</v>
      </c>
      <c r="H3">
        <v>6024.0107559999997</v>
      </c>
      <c r="I3">
        <v>5591.2532460000002</v>
      </c>
      <c r="J3">
        <v>635.74997919999998</v>
      </c>
      <c r="K3">
        <v>1289.438989</v>
      </c>
      <c r="L3">
        <v>7</v>
      </c>
      <c r="M3">
        <v>0.86617560100000002</v>
      </c>
      <c r="N3">
        <v>0.26040842464567227</v>
      </c>
      <c r="O3">
        <v>23</v>
      </c>
      <c r="P3">
        <v>5.3219269999999997E-3</v>
      </c>
      <c r="Q3">
        <v>0.6</v>
      </c>
      <c r="R3">
        <v>0.14298154900000001</v>
      </c>
      <c r="S3" t="s">
        <v>18</v>
      </c>
      <c r="V3" s="8" t="s">
        <v>28</v>
      </c>
      <c r="W3" s="9"/>
      <c r="X3" s="9"/>
      <c r="Y3" s="9"/>
      <c r="Z3" s="9"/>
      <c r="AA3" s="10" t="s">
        <v>29</v>
      </c>
    </row>
    <row r="4" spans="1:27" ht="17.5" x14ac:dyDescent="0.35">
      <c r="A4">
        <v>1</v>
      </c>
      <c r="B4">
        <v>10</v>
      </c>
      <c r="C4">
        <v>500</v>
      </c>
      <c r="D4">
        <v>3</v>
      </c>
      <c r="E4">
        <v>37013.241099999999</v>
      </c>
      <c r="F4">
        <v>11163.577600000001</v>
      </c>
      <c r="G4">
        <v>12724.63744</v>
      </c>
      <c r="H4">
        <v>6145.3513819999998</v>
      </c>
      <c r="I4">
        <v>5157.0417740000003</v>
      </c>
      <c r="J4">
        <v>635.74997919999998</v>
      </c>
      <c r="K4">
        <v>1186.8829270000001</v>
      </c>
      <c r="L4">
        <v>6</v>
      </c>
      <c r="M4">
        <v>0.88362282999999997</v>
      </c>
      <c r="N4">
        <v>0.24494411093253499</v>
      </c>
      <c r="O4">
        <v>282</v>
      </c>
      <c r="P4">
        <v>9.1166770000000001E-3</v>
      </c>
      <c r="Q4">
        <v>0.4</v>
      </c>
      <c r="R4">
        <v>0.32170848400000002</v>
      </c>
      <c r="S4" t="s">
        <v>18</v>
      </c>
      <c r="V4" s="11"/>
      <c r="W4" s="12">
        <v>10</v>
      </c>
      <c r="X4" s="12">
        <v>40</v>
      </c>
      <c r="Y4" s="12">
        <v>70</v>
      </c>
      <c r="Z4" s="12">
        <v>100</v>
      </c>
      <c r="AA4" s="13" t="s">
        <v>30</v>
      </c>
    </row>
    <row r="5" spans="1:27" ht="15.5" x14ac:dyDescent="0.35">
      <c r="A5">
        <v>1</v>
      </c>
      <c r="B5">
        <v>10</v>
      </c>
      <c r="C5">
        <v>1000</v>
      </c>
      <c r="D5">
        <v>3</v>
      </c>
      <c r="E5">
        <v>34354.71759</v>
      </c>
      <c r="F5">
        <v>8299.1968120000001</v>
      </c>
      <c r="G5">
        <v>12996.687970000001</v>
      </c>
      <c r="H5">
        <v>6064.5541400000002</v>
      </c>
      <c r="I5">
        <v>5168.6710910000002</v>
      </c>
      <c r="J5">
        <v>635.74997919999998</v>
      </c>
      <c r="K5">
        <v>1189.8575989999999</v>
      </c>
      <c r="L5">
        <v>6</v>
      </c>
      <c r="M5">
        <v>0.872005221</v>
      </c>
      <c r="N5">
        <v>0.28236721594109687</v>
      </c>
      <c r="O5">
        <v>30</v>
      </c>
      <c r="P5">
        <v>9.8402539999999997E-3</v>
      </c>
      <c r="Q5">
        <v>0.8</v>
      </c>
      <c r="R5">
        <v>9.0398145999999999E-2</v>
      </c>
      <c r="S5" t="s">
        <v>18</v>
      </c>
      <c r="V5" s="14" t="s">
        <v>13</v>
      </c>
      <c r="W5" s="15">
        <f>AVERAGEIF(COOP[[#All],[CapPercent]],10,COOP[[#All],[Synergie]])</f>
        <v>0.2457986055573762</v>
      </c>
      <c r="X5" s="15">
        <f>AVERAGEIF(COOP[[#All],[CapPercent]],40,COOP[[#All],[Synergie]])</f>
        <v>0.27482896296927828</v>
      </c>
      <c r="Y5" s="15">
        <f>AVERAGEIF(COOP[[#All],[CapPercent]],70,COOP[[#All],[Synergie]])</f>
        <v>0.28220362815987832</v>
      </c>
      <c r="Z5" s="15">
        <f>AVERAGEIF(COOP[[#All],[CapPercent]],100,COOP[[#All],[Synergie]])</f>
        <v>0.2844455128641637</v>
      </c>
      <c r="AA5" s="16">
        <f>AVERAGE(W5:Z5)</f>
        <v>0.27181917738767414</v>
      </c>
    </row>
    <row r="6" spans="1:27" ht="15.5" x14ac:dyDescent="0.35">
      <c r="A6">
        <v>1</v>
      </c>
      <c r="B6">
        <v>10</v>
      </c>
      <c r="C6">
        <v>1000</v>
      </c>
      <c r="D6">
        <v>3</v>
      </c>
      <c r="E6">
        <v>38168.414960000002</v>
      </c>
      <c r="F6">
        <v>12125.384330000001</v>
      </c>
      <c r="G6">
        <v>12909.423070000001</v>
      </c>
      <c r="H6">
        <v>6145.3513819999998</v>
      </c>
      <c r="I6">
        <v>5163.0693289999999</v>
      </c>
      <c r="J6">
        <v>635.74997919999998</v>
      </c>
      <c r="K6">
        <v>1189.436868</v>
      </c>
      <c r="L6">
        <v>6</v>
      </c>
      <c r="M6">
        <v>0.88362282999999997</v>
      </c>
      <c r="N6">
        <v>0.26305377799868795</v>
      </c>
      <c r="O6">
        <v>33</v>
      </c>
      <c r="P6">
        <v>9.6900430000000006E-3</v>
      </c>
      <c r="Q6">
        <v>0.6</v>
      </c>
      <c r="R6">
        <v>0.24106172200000001</v>
      </c>
      <c r="S6" t="s">
        <v>18</v>
      </c>
      <c r="V6" s="17" t="s">
        <v>31</v>
      </c>
      <c r="W6" s="31">
        <f>AVERAGEIF(SA[[#All],[CapPercent]],10,SA[[#All],[Loading Rate]])</f>
        <v>0.85465846015555558</v>
      </c>
      <c r="X6" s="31">
        <f>AVERAGEIF(SA[[#All],[CapPercent]],40,SA[[#All],[Loading Rate]])</f>
        <v>0.6845865304333334</v>
      </c>
      <c r="Y6" s="31">
        <f>AVERAGEIF(SA[[#All],[CapPercent]],70,SA[[#All],[Loading Rate]])</f>
        <v>0.54211512808888873</v>
      </c>
      <c r="Z6" s="31">
        <f>AVERAGEIF(SA[[#All],[CapPercent]],100,SA[[#All],[Loading Rate]])</f>
        <v>0.30562939311111104</v>
      </c>
      <c r="AA6" s="32">
        <f>AVERAGE(W6:Z6)</f>
        <v>0.59674737794722221</v>
      </c>
    </row>
    <row r="7" spans="1:27" ht="15.5" x14ac:dyDescent="0.35">
      <c r="A7">
        <v>1</v>
      </c>
      <c r="B7">
        <v>10</v>
      </c>
      <c r="C7">
        <v>1000</v>
      </c>
      <c r="D7">
        <v>3</v>
      </c>
      <c r="E7">
        <v>45597.669569999998</v>
      </c>
      <c r="F7">
        <v>17597.58612</v>
      </c>
      <c r="G7">
        <v>15375.54621</v>
      </c>
      <c r="H7">
        <v>6182.2586229999997</v>
      </c>
      <c r="I7">
        <v>4719.1310599999997</v>
      </c>
      <c r="J7">
        <v>635.74997919999998</v>
      </c>
      <c r="K7">
        <v>1087.397577</v>
      </c>
      <c r="L7">
        <v>5</v>
      </c>
      <c r="M7">
        <v>0.88892961800000003</v>
      </c>
      <c r="N7">
        <v>0.22862328652825534</v>
      </c>
      <c r="O7">
        <v>300</v>
      </c>
      <c r="P7">
        <v>2.9096170000000001E-2</v>
      </c>
      <c r="Q7">
        <v>0.4</v>
      </c>
      <c r="R7">
        <v>0.54238887400000002</v>
      </c>
      <c r="S7" t="s">
        <v>18</v>
      </c>
      <c r="V7" s="17" t="s">
        <v>32</v>
      </c>
      <c r="W7" s="31">
        <f>AVERAGEIF(COOP[[#All],[CapPercent]],10,COOP[[#All],[Loading Rate]])</f>
        <v>0.89426857931111137</v>
      </c>
      <c r="X7" s="31">
        <f>AVERAGEIF(COOP[[#All],[CapPercent]],40,COOP[[#All],[Loading Rate]])</f>
        <v>0.81927295911111109</v>
      </c>
      <c r="Y7" s="31">
        <f>AVERAGEIF(COOP[[#All],[CapPercent]],70,COOP[[#All],[Loading Rate]])</f>
        <v>0.7080566550666666</v>
      </c>
      <c r="Z7" s="31">
        <f>AVERAGEIF(COOP[[#All],[CapPercent]],100,COOP[[#All],[Loading Rate]])</f>
        <v>0.42206247540000008</v>
      </c>
      <c r="AA7" s="32">
        <f>AVERAGE(W7:Z7)</f>
        <v>0.71091516722222237</v>
      </c>
    </row>
    <row r="8" spans="1:27" ht="15.5" x14ac:dyDescent="0.35">
      <c r="A8">
        <v>1</v>
      </c>
      <c r="B8">
        <v>10</v>
      </c>
      <c r="C8">
        <v>2000</v>
      </c>
      <c r="D8">
        <v>3</v>
      </c>
      <c r="E8">
        <v>41327.197899999999</v>
      </c>
      <c r="F8">
        <v>10890.805050000001</v>
      </c>
      <c r="G8">
        <v>18305.42772</v>
      </c>
      <c r="H8">
        <v>6386.0708910000003</v>
      </c>
      <c r="I8">
        <v>4156.3008609999997</v>
      </c>
      <c r="J8">
        <v>635.74997919999998</v>
      </c>
      <c r="K8">
        <v>952.84340499999996</v>
      </c>
      <c r="L8">
        <v>4</v>
      </c>
      <c r="M8">
        <v>0.91823521200000002</v>
      </c>
      <c r="N8">
        <v>0.27291627654813022</v>
      </c>
      <c r="O8">
        <v>60</v>
      </c>
      <c r="P8">
        <v>9.269968E-3</v>
      </c>
      <c r="Q8">
        <v>0.8</v>
      </c>
      <c r="R8">
        <v>0.14145250600000001</v>
      </c>
      <c r="S8" t="s">
        <v>18</v>
      </c>
      <c r="V8" s="17" t="s">
        <v>33</v>
      </c>
      <c r="W8" s="18">
        <f>AVERAGEIF(SA[[#All],[CapPercent]],10,SA[[#All],[NbDC]])*2</f>
        <v>7.7777777777777777</v>
      </c>
      <c r="X8" s="18">
        <f>AVERAGEIF(SA[[#All],[CapPercent]],40,SA[[#All],[NbDC]])*2</f>
        <v>6.6888888888888891</v>
      </c>
      <c r="Y8" s="18">
        <f>AVERAGEIF(SA[[#All],[CapPercent]],70,SA[[#All],[NbDC]])*2</f>
        <v>6.4666666666666668</v>
      </c>
      <c r="Z8" s="18">
        <f>AVERAGEIF(SA[[#All],[CapPercent]],100,SA[[#All],[NbDC]])*2</f>
        <v>6.4666666666666668</v>
      </c>
      <c r="AA8" s="19">
        <f>AVERAGE(W8:Z8)</f>
        <v>6.85</v>
      </c>
    </row>
    <row r="9" spans="1:27" ht="16" thickBot="1" x14ac:dyDescent="0.4">
      <c r="A9">
        <v>1</v>
      </c>
      <c r="B9">
        <v>10</v>
      </c>
      <c r="C9">
        <v>2000</v>
      </c>
      <c r="D9">
        <v>3</v>
      </c>
      <c r="E9">
        <v>46130.954429999998</v>
      </c>
      <c r="F9">
        <v>15711.42448</v>
      </c>
      <c r="G9">
        <v>18281.918969999999</v>
      </c>
      <c r="H9">
        <v>6390.9862460000004</v>
      </c>
      <c r="I9">
        <v>4159.078399</v>
      </c>
      <c r="J9">
        <v>635.74997919999998</v>
      </c>
      <c r="K9">
        <v>951.79636589999996</v>
      </c>
      <c r="L9">
        <v>4</v>
      </c>
      <c r="M9">
        <v>0.91894197700000002</v>
      </c>
      <c r="N9">
        <v>0.24909312217277818</v>
      </c>
      <c r="O9">
        <v>214</v>
      </c>
      <c r="P9">
        <v>9.8247000000000004E-3</v>
      </c>
      <c r="Q9">
        <v>0.6</v>
      </c>
      <c r="R9">
        <v>0.37720668299999999</v>
      </c>
      <c r="S9" t="s">
        <v>18</v>
      </c>
      <c r="V9" s="20" t="s">
        <v>34</v>
      </c>
      <c r="W9" s="21">
        <f>AVERAGEIF(COOP[[#All],[CapPercent]],10,COOP[[#All],[NbDC]])</f>
        <v>5.2</v>
      </c>
      <c r="X9" s="21">
        <f>AVERAGEIF(COOP[[#All],[CapPercent]],40,COOP[[#All],[NbDC]])</f>
        <v>4.0666666666666664</v>
      </c>
      <c r="Y9" s="21">
        <f>AVERAGEIF(COOP[[#All],[CapPercent]],70,COOP[[#All],[NbDC]])</f>
        <v>3.7555555555555555</v>
      </c>
      <c r="Z9" s="21">
        <f>AVERAGEIF(COOP[[#All],[CapPercent]],100,COOP[[#All],[NbDC]])</f>
        <v>3.6444444444444444</v>
      </c>
      <c r="AA9" s="22">
        <f>AVERAGE(W9:Z9)</f>
        <v>4.166666666666667</v>
      </c>
    </row>
    <row r="10" spans="1:27" x14ac:dyDescent="0.35">
      <c r="A10">
        <v>1</v>
      </c>
      <c r="B10">
        <v>10</v>
      </c>
      <c r="C10">
        <v>2000</v>
      </c>
      <c r="D10">
        <v>3</v>
      </c>
      <c r="E10">
        <v>54737.455869999998</v>
      </c>
      <c r="F10">
        <v>20992.303779999998</v>
      </c>
      <c r="G10">
        <v>22094.59636</v>
      </c>
      <c r="H10">
        <v>6598.6286209999998</v>
      </c>
      <c r="I10">
        <v>3593.8060860000001</v>
      </c>
      <c r="J10">
        <v>635.74997919999998</v>
      </c>
      <c r="K10">
        <v>822.37104980000004</v>
      </c>
      <c r="L10">
        <v>3</v>
      </c>
      <c r="M10">
        <v>0.94879829199999999</v>
      </c>
      <c r="N10">
        <v>0.223667469397869</v>
      </c>
      <c r="O10">
        <v>300</v>
      </c>
      <c r="P10">
        <v>1.3937546E-2</v>
      </c>
      <c r="Q10">
        <v>0.4</v>
      </c>
      <c r="R10">
        <v>0.84871503800000003</v>
      </c>
      <c r="S10" t="s">
        <v>18</v>
      </c>
    </row>
    <row r="11" spans="1:27" ht="15" thickBot="1" x14ac:dyDescent="0.4">
      <c r="A11">
        <v>1</v>
      </c>
      <c r="B11">
        <v>40</v>
      </c>
      <c r="C11">
        <v>500</v>
      </c>
      <c r="D11">
        <v>3</v>
      </c>
      <c r="E11">
        <v>28522.591219999998</v>
      </c>
      <c r="F11">
        <v>4261.7473049999999</v>
      </c>
      <c r="G11">
        <v>9155.4152169999998</v>
      </c>
      <c r="H11">
        <v>8126.8477380000004</v>
      </c>
      <c r="I11">
        <v>5154.8276020000003</v>
      </c>
      <c r="J11">
        <v>635.74997919999998</v>
      </c>
      <c r="K11">
        <v>1188.003377</v>
      </c>
      <c r="L11">
        <v>6</v>
      </c>
      <c r="M11">
        <v>0.715987233</v>
      </c>
      <c r="N11">
        <v>0.29161854887165939</v>
      </c>
      <c r="O11">
        <v>48</v>
      </c>
      <c r="P11">
        <v>9.3006140000000005E-3</v>
      </c>
      <c r="Q11">
        <v>0.8</v>
      </c>
      <c r="R11">
        <v>4.9731235999999998E-2</v>
      </c>
      <c r="S11" t="s">
        <v>18</v>
      </c>
    </row>
    <row r="12" spans="1:27" ht="17.5" x14ac:dyDescent="0.35">
      <c r="A12">
        <v>1</v>
      </c>
      <c r="B12">
        <v>40</v>
      </c>
      <c r="C12">
        <v>500</v>
      </c>
      <c r="D12">
        <v>3</v>
      </c>
      <c r="E12">
        <v>30622.279180000001</v>
      </c>
      <c r="F12">
        <v>6357.2474519999996</v>
      </c>
      <c r="G12">
        <v>9166.7644600000003</v>
      </c>
      <c r="H12">
        <v>8133.6589709999998</v>
      </c>
      <c r="I12">
        <v>5143.9721570000002</v>
      </c>
      <c r="J12">
        <v>635.74997919999998</v>
      </c>
      <c r="K12">
        <v>1184.8861609999999</v>
      </c>
      <c r="L12">
        <v>6</v>
      </c>
      <c r="M12">
        <v>0.71658731200000003</v>
      </c>
      <c r="N12">
        <v>0.28473657860910961</v>
      </c>
      <c r="O12">
        <v>70</v>
      </c>
      <c r="P12">
        <v>9.5276289999999993E-3</v>
      </c>
      <c r="Q12">
        <v>0.6</v>
      </c>
      <c r="R12">
        <v>0.13261663000000001</v>
      </c>
      <c r="S12" t="s">
        <v>18</v>
      </c>
      <c r="V12" s="8" t="s">
        <v>3</v>
      </c>
      <c r="W12" s="9"/>
      <c r="X12" s="9"/>
      <c r="Y12" s="9"/>
      <c r="Z12" s="10" t="s">
        <v>29</v>
      </c>
    </row>
    <row r="13" spans="1:27" ht="17.5" x14ac:dyDescent="0.35">
      <c r="A13">
        <v>1</v>
      </c>
      <c r="B13">
        <v>40</v>
      </c>
      <c r="C13">
        <v>500</v>
      </c>
      <c r="D13">
        <v>3</v>
      </c>
      <c r="E13">
        <v>34814.983549999997</v>
      </c>
      <c r="F13">
        <v>10562.724249999999</v>
      </c>
      <c r="G13">
        <v>9145.5029479999994</v>
      </c>
      <c r="H13">
        <v>8134.6766660000003</v>
      </c>
      <c r="I13">
        <v>5150.8795380000001</v>
      </c>
      <c r="J13">
        <v>635.74997919999998</v>
      </c>
      <c r="K13">
        <v>1185.4501729999999</v>
      </c>
      <c r="L13">
        <v>6</v>
      </c>
      <c r="M13">
        <v>0.71667697299999999</v>
      </c>
      <c r="N13">
        <v>0.268895501295702</v>
      </c>
      <c r="O13">
        <v>300</v>
      </c>
      <c r="P13">
        <v>1.6703322E-2</v>
      </c>
      <c r="Q13">
        <v>0.4</v>
      </c>
      <c r="R13">
        <v>0.29838741800000002</v>
      </c>
      <c r="S13" t="s">
        <v>18</v>
      </c>
      <c r="V13" s="11"/>
      <c r="W13" s="12">
        <v>500</v>
      </c>
      <c r="X13" s="12">
        <v>1000</v>
      </c>
      <c r="Y13" s="12">
        <v>2000</v>
      </c>
      <c r="Z13" s="13" t="s">
        <v>30</v>
      </c>
    </row>
    <row r="14" spans="1:27" ht="15.5" x14ac:dyDescent="0.35">
      <c r="A14">
        <v>1</v>
      </c>
      <c r="B14">
        <v>40</v>
      </c>
      <c r="C14">
        <v>1000</v>
      </c>
      <c r="D14">
        <v>3</v>
      </c>
      <c r="E14">
        <v>32393.488450000001</v>
      </c>
      <c r="F14">
        <v>7020.3101669999996</v>
      </c>
      <c r="G14">
        <v>10401.03621</v>
      </c>
      <c r="H14">
        <v>8504.4605269999993</v>
      </c>
      <c r="I14">
        <v>4741.6316770000003</v>
      </c>
      <c r="J14">
        <v>635.74997919999998</v>
      </c>
      <c r="K14">
        <v>1090.299896</v>
      </c>
      <c r="L14">
        <v>5</v>
      </c>
      <c r="M14">
        <v>0.749255475</v>
      </c>
      <c r="N14">
        <v>0.30464318542982105</v>
      </c>
      <c r="O14">
        <v>105</v>
      </c>
      <c r="P14">
        <v>8.3769819999999998E-3</v>
      </c>
      <c r="Q14">
        <v>0.8</v>
      </c>
      <c r="R14">
        <v>8.6605532999999998E-2</v>
      </c>
      <c r="S14" t="s">
        <v>18</v>
      </c>
      <c r="V14" s="14" t="s">
        <v>13</v>
      </c>
      <c r="W14" s="15">
        <f>AVERAGEIF(COOP[[#All],[Fd]],W13,COOP[[#All],[Synergie]])</f>
        <v>0.26920421885766727</v>
      </c>
      <c r="X14" s="15">
        <f>AVERAGEIF(COOP[[#All],[Fd]],X13,COOP[[#All],[Synergie]])</f>
        <v>0.27326794127688847</v>
      </c>
      <c r="Y14" s="15">
        <f>AVERAGEIF(COOP[[#All],[Fd]],Y13,COOP[[#All],[Synergie]])</f>
        <v>0.27298537202846662</v>
      </c>
      <c r="Z14" s="16">
        <f>AVERAGE(W14:Y14)</f>
        <v>0.27181917738767408</v>
      </c>
    </row>
    <row r="15" spans="1:27" ht="15.5" x14ac:dyDescent="0.35">
      <c r="A15">
        <v>1</v>
      </c>
      <c r="B15">
        <v>40</v>
      </c>
      <c r="C15">
        <v>1000</v>
      </c>
      <c r="D15">
        <v>3</v>
      </c>
      <c r="E15">
        <v>35731.125260000001</v>
      </c>
      <c r="F15">
        <v>10389.10792</v>
      </c>
      <c r="G15">
        <v>10377.998449999999</v>
      </c>
      <c r="H15">
        <v>8494.5900359999996</v>
      </c>
      <c r="I15">
        <v>4743.0925539999998</v>
      </c>
      <c r="J15">
        <v>635.74997919999998</v>
      </c>
      <c r="K15">
        <v>1090.5863220000001</v>
      </c>
      <c r="L15">
        <v>5</v>
      </c>
      <c r="M15">
        <v>0.74838587000000001</v>
      </c>
      <c r="N15">
        <v>0.28467839239452541</v>
      </c>
      <c r="O15">
        <v>300</v>
      </c>
      <c r="P15">
        <v>1.1015983999999999E-2</v>
      </c>
      <c r="Q15">
        <v>0.6</v>
      </c>
      <c r="R15">
        <v>0.230948088</v>
      </c>
      <c r="S15" t="s">
        <v>18</v>
      </c>
      <c r="V15" s="17" t="s">
        <v>31</v>
      </c>
      <c r="W15" s="31">
        <f>AVERAGEIF(SA[[#All],[Fd]],W13,SA[[#All],[Loading Rate]])</f>
        <v>0.51688469354166688</v>
      </c>
      <c r="X15" s="31">
        <f>AVERAGEIF(SA[[#All],[Fd]],X13,SA[[#All],[Loading Rate]])</f>
        <v>0.59111315408333343</v>
      </c>
      <c r="Y15" s="31">
        <f>AVERAGEIF(SA[[#All],[Fd]],Y13,SA[[#All],[Loading Rate]])</f>
        <v>0.68224428621666688</v>
      </c>
      <c r="Z15" s="32">
        <f>AVERAGE(W15:Y15)</f>
        <v>0.59674737794722243</v>
      </c>
    </row>
    <row r="16" spans="1:27" ht="15.5" x14ac:dyDescent="0.35">
      <c r="A16">
        <v>1</v>
      </c>
      <c r="B16">
        <v>40</v>
      </c>
      <c r="C16">
        <v>1000</v>
      </c>
      <c r="D16">
        <v>3</v>
      </c>
      <c r="E16">
        <v>41355.18505</v>
      </c>
      <c r="F16">
        <v>12109.38291</v>
      </c>
      <c r="G16">
        <v>14453.35519</v>
      </c>
      <c r="H16">
        <v>9774.0945100000008</v>
      </c>
      <c r="I16">
        <v>3566.2855</v>
      </c>
      <c r="J16">
        <v>635.74997919999998</v>
      </c>
      <c r="K16">
        <v>816.31695869999999</v>
      </c>
      <c r="L16">
        <v>3</v>
      </c>
      <c r="M16">
        <v>0.86111209499999997</v>
      </c>
      <c r="N16">
        <v>0.26198955293932236</v>
      </c>
      <c r="O16">
        <v>300</v>
      </c>
      <c r="P16">
        <v>1.8792676000000001E-2</v>
      </c>
      <c r="Q16">
        <v>0.4</v>
      </c>
      <c r="R16">
        <v>0.51963319699999999</v>
      </c>
      <c r="S16" t="s">
        <v>18</v>
      </c>
      <c r="V16" s="17" t="s">
        <v>32</v>
      </c>
      <c r="W16" s="31">
        <f>AVERAGEIF(COOP[[#All],[Fd]],W13,COOP[[#All],[Loading Rate]])</f>
        <v>0.63730826858333323</v>
      </c>
      <c r="X16" s="31">
        <f>AVERAGEIF(COOP[[#All],[Fd]],X13,COOP[[#All],[Loading Rate]])</f>
        <v>0.70973982343333319</v>
      </c>
      <c r="Y16" s="31">
        <f>AVERAGEIF(COOP[[#All],[Fd]],Y13,COOP[[#All],[Loading Rate]])</f>
        <v>0.78569740965000001</v>
      </c>
      <c r="Z16" s="32">
        <f>AVERAGE(W16:Y16)</f>
        <v>0.71091516722222214</v>
      </c>
    </row>
    <row r="17" spans="1:26" ht="15.5" x14ac:dyDescent="0.35">
      <c r="A17">
        <v>1</v>
      </c>
      <c r="B17">
        <v>40</v>
      </c>
      <c r="C17">
        <v>2000</v>
      </c>
      <c r="D17">
        <v>3</v>
      </c>
      <c r="E17">
        <v>37365.468950000002</v>
      </c>
      <c r="F17">
        <v>8277.2413400000005</v>
      </c>
      <c r="G17">
        <v>14259.57403</v>
      </c>
      <c r="H17">
        <v>9798.2328870000001</v>
      </c>
      <c r="I17">
        <v>3575.912429</v>
      </c>
      <c r="J17">
        <v>635.74997919999998</v>
      </c>
      <c r="K17">
        <v>818.75828360000003</v>
      </c>
      <c r="L17">
        <v>3</v>
      </c>
      <c r="M17">
        <v>0.86323872199999996</v>
      </c>
      <c r="N17">
        <v>0.30244024744454961</v>
      </c>
      <c r="O17">
        <v>86</v>
      </c>
      <c r="P17">
        <v>3.985794E-3</v>
      </c>
      <c r="Q17">
        <v>0.8</v>
      </c>
      <c r="R17">
        <v>0.129545618</v>
      </c>
      <c r="S17" t="s">
        <v>18</v>
      </c>
      <c r="V17" s="17" t="s">
        <v>33</v>
      </c>
      <c r="W17" s="18">
        <f>AVERAGEIF(SA[[#All],[Fd]],W13,SA[[#All],[NbDC]])*2</f>
        <v>10.266666666666667</v>
      </c>
      <c r="X17" s="18">
        <f>AVERAGEIF(SA[[#All],[Fd]],X13,SA[[#All],[NbDC]])*2</f>
        <v>6.7</v>
      </c>
      <c r="Y17" s="18">
        <f>AVERAGEIF(SA[[#All],[Fd]],Y13,SA[[#All],[NbDC]])*2</f>
        <v>3.5833333333333335</v>
      </c>
      <c r="Z17" s="19">
        <f>AVERAGE(W17:Y17)</f>
        <v>6.8500000000000005</v>
      </c>
    </row>
    <row r="18" spans="1:26" ht="16" thickBot="1" x14ac:dyDescent="0.4">
      <c r="A18">
        <v>1</v>
      </c>
      <c r="B18">
        <v>40</v>
      </c>
      <c r="C18">
        <v>2000</v>
      </c>
      <c r="D18">
        <v>3</v>
      </c>
      <c r="E18">
        <v>41381.397080000002</v>
      </c>
      <c r="F18">
        <v>12044.239390000001</v>
      </c>
      <c r="G18">
        <v>14599.19274</v>
      </c>
      <c r="H18">
        <v>9728.0998899999995</v>
      </c>
      <c r="I18">
        <v>3559.2940549999998</v>
      </c>
      <c r="J18">
        <v>635.74997919999998</v>
      </c>
      <c r="K18">
        <v>814.8210272</v>
      </c>
      <c r="L18">
        <v>3</v>
      </c>
      <c r="M18">
        <v>0.85705990099999996</v>
      </c>
      <c r="N18">
        <v>0.27657663965266482</v>
      </c>
      <c r="O18">
        <v>19</v>
      </c>
      <c r="P18">
        <v>7.930009E-3</v>
      </c>
      <c r="Q18">
        <v>0.6</v>
      </c>
      <c r="R18">
        <v>0.34545498200000002</v>
      </c>
      <c r="S18" t="s">
        <v>18</v>
      </c>
      <c r="V18" s="20" t="s">
        <v>34</v>
      </c>
      <c r="W18" s="21">
        <f>AVERAGEIF(COOP[[#All],[Fd]],W13,COOP[[#All],[NbDC]])</f>
        <v>6.0333333333333332</v>
      </c>
      <c r="X18" s="21">
        <f>AVERAGEIF(COOP[[#All],[Fd]],X13,COOP[[#All],[NbDC]])</f>
        <v>4.0333333333333332</v>
      </c>
      <c r="Y18" s="21">
        <f>AVERAGEIF(COOP[[#All],[Fd]],Y13,COOP[[#All],[NbDC]])</f>
        <v>2.4333333333333331</v>
      </c>
      <c r="Z18" s="22">
        <f>AVERAGE(W18:Y18)</f>
        <v>4.166666666666667</v>
      </c>
    </row>
    <row r="19" spans="1:26" x14ac:dyDescent="0.35">
      <c r="A19">
        <v>1</v>
      </c>
      <c r="B19">
        <v>40</v>
      </c>
      <c r="C19">
        <v>2000</v>
      </c>
      <c r="D19">
        <v>3</v>
      </c>
      <c r="E19">
        <v>48172.953070000003</v>
      </c>
      <c r="F19">
        <v>15407.811739999999</v>
      </c>
      <c r="G19">
        <v>18471.149560000002</v>
      </c>
      <c r="H19">
        <v>9989.0672149999991</v>
      </c>
      <c r="I19">
        <v>2983.7359820000001</v>
      </c>
      <c r="J19">
        <v>635.74997919999998</v>
      </c>
      <c r="K19">
        <v>685.43859250000003</v>
      </c>
      <c r="L19">
        <v>2</v>
      </c>
      <c r="M19">
        <v>0.88005150600000004</v>
      </c>
      <c r="N19">
        <v>0.23904437428492273</v>
      </c>
      <c r="O19">
        <v>300</v>
      </c>
      <c r="P19">
        <v>5.7603961000000002E-2</v>
      </c>
      <c r="Q19">
        <v>0.4</v>
      </c>
      <c r="R19">
        <v>0.77727371000000001</v>
      </c>
      <c r="S19" t="s">
        <v>18</v>
      </c>
    </row>
    <row r="20" spans="1:26" x14ac:dyDescent="0.35">
      <c r="A20">
        <v>1</v>
      </c>
      <c r="B20">
        <v>70</v>
      </c>
      <c r="C20">
        <v>500</v>
      </c>
      <c r="D20">
        <v>3</v>
      </c>
      <c r="E20">
        <v>28435.681270000001</v>
      </c>
      <c r="F20">
        <v>4259.7503429999997</v>
      </c>
      <c r="G20">
        <v>8564.8822949999994</v>
      </c>
      <c r="H20">
        <v>8647.9906449999999</v>
      </c>
      <c r="I20">
        <v>5142.1189599999998</v>
      </c>
      <c r="J20">
        <v>635.74997919999998</v>
      </c>
      <c r="K20">
        <v>1185.18905</v>
      </c>
      <c r="L20">
        <v>6</v>
      </c>
      <c r="M20">
        <v>0.56678299300000001</v>
      </c>
      <c r="N20">
        <v>0.29343967621391476</v>
      </c>
      <c r="O20">
        <v>64</v>
      </c>
      <c r="P20">
        <v>9.9895520000000005E-3</v>
      </c>
      <c r="Q20">
        <v>0.8</v>
      </c>
      <c r="R20">
        <v>4.9774341E-2</v>
      </c>
      <c r="S20" t="s">
        <v>18</v>
      </c>
    </row>
    <row r="21" spans="1:26" x14ac:dyDescent="0.35">
      <c r="A21">
        <v>1</v>
      </c>
      <c r="B21">
        <v>70</v>
      </c>
      <c r="C21">
        <v>500</v>
      </c>
      <c r="D21">
        <v>3</v>
      </c>
      <c r="E21">
        <v>30477.970689999998</v>
      </c>
      <c r="F21">
        <v>6368.8700129999997</v>
      </c>
      <c r="G21">
        <v>8530.7416680000006</v>
      </c>
      <c r="H21">
        <v>8597.3403999999991</v>
      </c>
      <c r="I21">
        <v>5157.8812070000004</v>
      </c>
      <c r="J21">
        <v>635.74997919999998</v>
      </c>
      <c r="K21">
        <v>1187.3874209999999</v>
      </c>
      <c r="L21">
        <v>6</v>
      </c>
      <c r="M21">
        <v>0.56346341300000002</v>
      </c>
      <c r="N21">
        <v>0.28747741567105045</v>
      </c>
      <c r="O21">
        <v>233</v>
      </c>
      <c r="P21">
        <v>9.6310630000000005E-3</v>
      </c>
      <c r="Q21">
        <v>0.6</v>
      </c>
      <c r="R21">
        <v>0.13273157599999999</v>
      </c>
      <c r="S21" t="s">
        <v>18</v>
      </c>
    </row>
    <row r="22" spans="1:26" x14ac:dyDescent="0.35">
      <c r="A22">
        <v>1</v>
      </c>
      <c r="B22">
        <v>70</v>
      </c>
      <c r="C22">
        <v>500</v>
      </c>
      <c r="D22">
        <v>3</v>
      </c>
      <c r="E22">
        <v>34814.719810000002</v>
      </c>
      <c r="F22">
        <v>9424.8342900000007</v>
      </c>
      <c r="G22">
        <v>9609.9265439999999</v>
      </c>
      <c r="H22">
        <v>9347.3514809999997</v>
      </c>
      <c r="I22">
        <v>4710.00947</v>
      </c>
      <c r="J22">
        <v>635.74997919999998</v>
      </c>
      <c r="K22">
        <v>1086.848047</v>
      </c>
      <c r="L22">
        <v>5</v>
      </c>
      <c r="M22">
        <v>0.61261859200000002</v>
      </c>
      <c r="N22">
        <v>0.26766152440323837</v>
      </c>
      <c r="O22">
        <v>300</v>
      </c>
      <c r="P22">
        <v>3.8442150000000001E-2</v>
      </c>
      <c r="Q22">
        <v>0.4</v>
      </c>
      <c r="R22">
        <v>0.29864604500000003</v>
      </c>
      <c r="S22" t="s">
        <v>18</v>
      </c>
    </row>
    <row r="23" spans="1:26" x14ac:dyDescent="0.35">
      <c r="A23">
        <v>1</v>
      </c>
      <c r="B23">
        <v>70</v>
      </c>
      <c r="C23">
        <v>1000</v>
      </c>
      <c r="D23">
        <v>3</v>
      </c>
      <c r="E23">
        <v>32128.36938</v>
      </c>
      <c r="F23">
        <v>6915.5131389999997</v>
      </c>
      <c r="G23">
        <v>9557.9716090000002</v>
      </c>
      <c r="H23">
        <v>9191.8745880000006</v>
      </c>
      <c r="I23">
        <v>4737.7816599999996</v>
      </c>
      <c r="J23">
        <v>635.74997919999998</v>
      </c>
      <c r="K23">
        <v>1089.4784050000001</v>
      </c>
      <c r="L23">
        <v>5</v>
      </c>
      <c r="M23">
        <v>0.60242874999999996</v>
      </c>
      <c r="N23">
        <v>0.30579881053498442</v>
      </c>
      <c r="O23">
        <v>85</v>
      </c>
      <c r="P23">
        <v>9.9122020000000002E-3</v>
      </c>
      <c r="Q23">
        <v>0.8</v>
      </c>
      <c r="R23">
        <v>8.2178978999999999E-2</v>
      </c>
      <c r="S23" t="s">
        <v>18</v>
      </c>
    </row>
    <row r="24" spans="1:26" x14ac:dyDescent="0.35">
      <c r="A24">
        <v>1</v>
      </c>
      <c r="B24">
        <v>70</v>
      </c>
      <c r="C24">
        <v>1000</v>
      </c>
      <c r="D24">
        <v>3</v>
      </c>
      <c r="E24">
        <v>34915.536480000002</v>
      </c>
      <c r="F24">
        <v>8490.5843089999998</v>
      </c>
      <c r="G24">
        <v>10735.547780000001</v>
      </c>
      <c r="H24">
        <v>9930.7837870000003</v>
      </c>
      <c r="I24">
        <v>4167.0664539999998</v>
      </c>
      <c r="J24">
        <v>635.74997919999998</v>
      </c>
      <c r="K24">
        <v>955.80416300000002</v>
      </c>
      <c r="L24">
        <v>4</v>
      </c>
      <c r="M24">
        <v>0.65085631899999996</v>
      </c>
      <c r="N24">
        <v>0.29757103502366006</v>
      </c>
      <c r="O24">
        <v>300</v>
      </c>
      <c r="P24">
        <v>1.246183E-2</v>
      </c>
      <c r="Q24">
        <v>0.6</v>
      </c>
      <c r="R24">
        <v>0.21914394500000001</v>
      </c>
      <c r="S24" t="s">
        <v>18</v>
      </c>
    </row>
    <row r="25" spans="1:26" x14ac:dyDescent="0.35">
      <c r="A25">
        <v>1</v>
      </c>
      <c r="B25">
        <v>70</v>
      </c>
      <c r="C25">
        <v>1000</v>
      </c>
      <c r="D25">
        <v>3</v>
      </c>
      <c r="E25">
        <v>41322.764289999999</v>
      </c>
      <c r="F25">
        <v>11716.017610000001</v>
      </c>
      <c r="G25">
        <v>13514.00382</v>
      </c>
      <c r="H25">
        <v>11037.767889999999</v>
      </c>
      <c r="I25">
        <v>3595.095554</v>
      </c>
      <c r="J25">
        <v>635.74997919999998</v>
      </c>
      <c r="K25">
        <v>824.12944630000004</v>
      </c>
      <c r="L25">
        <v>3</v>
      </c>
      <c r="M25">
        <v>0.72340724899999997</v>
      </c>
      <c r="N25">
        <v>0.25212486698330189</v>
      </c>
      <c r="O25">
        <v>300</v>
      </c>
      <c r="P25">
        <v>5.9336278999999999E-2</v>
      </c>
      <c r="Q25">
        <v>0.4</v>
      </c>
      <c r="R25">
        <v>0.49307387600000002</v>
      </c>
      <c r="S25" t="s">
        <v>18</v>
      </c>
    </row>
    <row r="26" spans="1:26" x14ac:dyDescent="0.35">
      <c r="A26">
        <v>1</v>
      </c>
      <c r="B26">
        <v>70</v>
      </c>
      <c r="C26">
        <v>2000</v>
      </c>
      <c r="D26">
        <v>3</v>
      </c>
      <c r="E26">
        <v>36381.087489999998</v>
      </c>
      <c r="F26">
        <v>8017.4501559999999</v>
      </c>
      <c r="G26">
        <v>12093.549940000001</v>
      </c>
      <c r="H26">
        <v>11239.66689</v>
      </c>
      <c r="I26">
        <v>3575.9123129999998</v>
      </c>
      <c r="J26">
        <v>635.74997919999998</v>
      </c>
      <c r="K26">
        <v>818.75821370000006</v>
      </c>
      <c r="L26">
        <v>3</v>
      </c>
      <c r="M26">
        <v>0.736639563</v>
      </c>
      <c r="N26">
        <v>0.30937528366400918</v>
      </c>
      <c r="O26">
        <v>83</v>
      </c>
      <c r="P26">
        <v>6.9036089999999998E-3</v>
      </c>
      <c r="Q26">
        <v>0.8</v>
      </c>
      <c r="R26">
        <v>0.11476686</v>
      </c>
      <c r="S26" t="s">
        <v>18</v>
      </c>
    </row>
    <row r="27" spans="1:26" x14ac:dyDescent="0.35">
      <c r="A27">
        <v>1</v>
      </c>
      <c r="B27">
        <v>70</v>
      </c>
      <c r="C27">
        <v>2000</v>
      </c>
      <c r="D27">
        <v>3</v>
      </c>
      <c r="E27">
        <v>39673.05229</v>
      </c>
      <c r="F27">
        <v>8491.7301040000002</v>
      </c>
      <c r="G27">
        <v>14862.686729999999</v>
      </c>
      <c r="H27">
        <v>12013.71046</v>
      </c>
      <c r="I27">
        <v>2983.7362039999998</v>
      </c>
      <c r="J27">
        <v>635.74997919999998</v>
      </c>
      <c r="K27">
        <v>685.43881369999997</v>
      </c>
      <c r="L27">
        <v>2</v>
      </c>
      <c r="M27">
        <v>0.78736981299999997</v>
      </c>
      <c r="N27">
        <v>0.29079479746283249</v>
      </c>
      <c r="O27">
        <v>278</v>
      </c>
      <c r="P27">
        <v>9.5441450000000004E-3</v>
      </c>
      <c r="Q27">
        <v>0.6</v>
      </c>
      <c r="R27">
        <v>0.306044961</v>
      </c>
      <c r="S27" t="s">
        <v>18</v>
      </c>
    </row>
    <row r="28" spans="1:26" x14ac:dyDescent="0.35">
      <c r="A28">
        <v>1</v>
      </c>
      <c r="B28">
        <v>70</v>
      </c>
      <c r="C28">
        <v>2000</v>
      </c>
      <c r="D28">
        <v>3</v>
      </c>
      <c r="E28">
        <v>45364.673269999999</v>
      </c>
      <c r="F28">
        <v>14106.39608</v>
      </c>
      <c r="G28">
        <v>15001.54155</v>
      </c>
      <c r="H28">
        <v>11951.80942</v>
      </c>
      <c r="I28">
        <v>2983.7366619999998</v>
      </c>
      <c r="J28">
        <v>635.74997919999998</v>
      </c>
      <c r="K28">
        <v>685.43957049999995</v>
      </c>
      <c r="L28">
        <v>2</v>
      </c>
      <c r="M28">
        <v>0.783312864</v>
      </c>
      <c r="N28">
        <v>0.26108819099519703</v>
      </c>
      <c r="O28">
        <v>300</v>
      </c>
      <c r="P28">
        <v>2.4455009999999999E-2</v>
      </c>
      <c r="Q28">
        <v>0.4</v>
      </c>
      <c r="R28">
        <v>0.68860116299999996</v>
      </c>
      <c r="S28" t="s">
        <v>18</v>
      </c>
    </row>
    <row r="29" spans="1:26" x14ac:dyDescent="0.35">
      <c r="A29">
        <v>1</v>
      </c>
      <c r="B29">
        <v>100</v>
      </c>
      <c r="C29">
        <v>500</v>
      </c>
      <c r="D29">
        <v>3</v>
      </c>
      <c r="E29">
        <v>28383.742020000002</v>
      </c>
      <c r="F29">
        <v>4264.5836689999996</v>
      </c>
      <c r="G29">
        <v>8508.3902780000008</v>
      </c>
      <c r="H29">
        <v>8636.4110920000003</v>
      </c>
      <c r="I29">
        <v>5151.0986590000002</v>
      </c>
      <c r="J29">
        <v>635.74997919999998</v>
      </c>
      <c r="K29">
        <v>1187.508345</v>
      </c>
      <c r="L29">
        <v>6</v>
      </c>
      <c r="M29">
        <v>0.32384978399999997</v>
      </c>
      <c r="N29">
        <v>0.29544178894102902</v>
      </c>
      <c r="O29">
        <v>70</v>
      </c>
      <c r="P29">
        <v>8.4590280000000004E-3</v>
      </c>
      <c r="Q29">
        <v>0.8</v>
      </c>
      <c r="R29">
        <v>4.9876245E-2</v>
      </c>
      <c r="S29" t="s">
        <v>18</v>
      </c>
    </row>
    <row r="30" spans="1:26" x14ac:dyDescent="0.35">
      <c r="A30">
        <v>1</v>
      </c>
      <c r="B30">
        <v>100</v>
      </c>
      <c r="C30">
        <v>500</v>
      </c>
      <c r="D30">
        <v>3</v>
      </c>
      <c r="E30">
        <v>30440.030119999999</v>
      </c>
      <c r="F30">
        <v>6373.8431620000001</v>
      </c>
      <c r="G30">
        <v>8477.9938729999994</v>
      </c>
      <c r="H30">
        <v>8610.7909810000001</v>
      </c>
      <c r="I30">
        <v>5154.5364760000002</v>
      </c>
      <c r="J30">
        <v>635.74997919999998</v>
      </c>
      <c r="K30">
        <v>1187.115648</v>
      </c>
      <c r="L30">
        <v>6</v>
      </c>
      <c r="M30">
        <v>0.322889076</v>
      </c>
      <c r="N30">
        <v>0.2880045775815146</v>
      </c>
      <c r="O30">
        <v>124</v>
      </c>
      <c r="P30">
        <v>9.5356250000000007E-3</v>
      </c>
      <c r="Q30">
        <v>0.6</v>
      </c>
      <c r="R30">
        <v>0.13300332100000001</v>
      </c>
      <c r="S30" t="s">
        <v>18</v>
      </c>
    </row>
    <row r="31" spans="1:26" x14ac:dyDescent="0.35">
      <c r="A31">
        <v>1</v>
      </c>
      <c r="B31">
        <v>100</v>
      </c>
      <c r="C31">
        <v>500</v>
      </c>
      <c r="D31">
        <v>3</v>
      </c>
      <c r="E31">
        <v>34549.292020000001</v>
      </c>
      <c r="F31">
        <v>8115.8914779999996</v>
      </c>
      <c r="G31">
        <v>10307.13931</v>
      </c>
      <c r="H31">
        <v>10381.289210000001</v>
      </c>
      <c r="I31">
        <v>4154.9688729999998</v>
      </c>
      <c r="J31">
        <v>635.74997919999998</v>
      </c>
      <c r="K31">
        <v>954.2531712</v>
      </c>
      <c r="L31">
        <v>4</v>
      </c>
      <c r="M31">
        <v>0.389279555</v>
      </c>
      <c r="N31">
        <v>0.27366923350583239</v>
      </c>
      <c r="O31">
        <v>300</v>
      </c>
      <c r="P31">
        <v>1.9255863000000002E-2</v>
      </c>
      <c r="Q31">
        <v>0.4</v>
      </c>
      <c r="R31">
        <v>0.299257471</v>
      </c>
      <c r="S31" t="s">
        <v>18</v>
      </c>
    </row>
    <row r="32" spans="1:26" x14ac:dyDescent="0.35">
      <c r="A32">
        <v>1</v>
      </c>
      <c r="B32">
        <v>100</v>
      </c>
      <c r="C32">
        <v>1000</v>
      </c>
      <c r="D32">
        <v>3</v>
      </c>
      <c r="E32">
        <v>31948.043519999999</v>
      </c>
      <c r="F32">
        <v>6921.3858620000001</v>
      </c>
      <c r="G32">
        <v>9230.0474809999996</v>
      </c>
      <c r="H32">
        <v>9329.454393</v>
      </c>
      <c r="I32">
        <v>4740.5870009999999</v>
      </c>
      <c r="J32">
        <v>635.74997919999998</v>
      </c>
      <c r="K32">
        <v>1090.818804</v>
      </c>
      <c r="L32">
        <v>5</v>
      </c>
      <c r="M32">
        <v>0.34983765300000003</v>
      </c>
      <c r="N32">
        <v>0.31053975680548829</v>
      </c>
      <c r="O32">
        <v>128</v>
      </c>
      <c r="P32">
        <v>6.5961450000000003E-3</v>
      </c>
      <c r="Q32">
        <v>0.8</v>
      </c>
      <c r="R32">
        <v>8.2372326999999995E-2</v>
      </c>
      <c r="S32" t="s">
        <v>18</v>
      </c>
    </row>
    <row r="33" spans="1:19" x14ac:dyDescent="0.35">
      <c r="A33">
        <v>1</v>
      </c>
      <c r="B33">
        <v>100</v>
      </c>
      <c r="C33">
        <v>1000</v>
      </c>
      <c r="D33">
        <v>3</v>
      </c>
      <c r="E33">
        <v>35305.545980000003</v>
      </c>
      <c r="F33">
        <v>8524.5260479999997</v>
      </c>
      <c r="G33">
        <v>10463.203030000001</v>
      </c>
      <c r="H33">
        <v>10532.590969999999</v>
      </c>
      <c r="I33">
        <v>4188.3571910000001</v>
      </c>
      <c r="J33">
        <v>635.74997919999998</v>
      </c>
      <c r="K33">
        <v>961.11876519999998</v>
      </c>
      <c r="L33">
        <v>4</v>
      </c>
      <c r="M33">
        <v>0.39495309699999998</v>
      </c>
      <c r="N33">
        <v>0.28795731439067135</v>
      </c>
      <c r="O33">
        <v>300</v>
      </c>
      <c r="P33">
        <v>4.3722747999999999E-2</v>
      </c>
      <c r="Q33">
        <v>0.6</v>
      </c>
      <c r="R33">
        <v>0.21965953799999999</v>
      </c>
      <c r="S33" t="s">
        <v>18</v>
      </c>
    </row>
    <row r="34" spans="1:19" x14ac:dyDescent="0.35">
      <c r="A34">
        <v>1</v>
      </c>
      <c r="B34">
        <v>100</v>
      </c>
      <c r="C34">
        <v>1000</v>
      </c>
      <c r="D34">
        <v>3</v>
      </c>
      <c r="E34">
        <v>40393.87139</v>
      </c>
      <c r="F34">
        <v>11705.44613</v>
      </c>
      <c r="G34">
        <v>11795.867029999999</v>
      </c>
      <c r="H34">
        <v>11853.303620000001</v>
      </c>
      <c r="I34">
        <v>3582.6502089999999</v>
      </c>
      <c r="J34">
        <v>635.74997919999998</v>
      </c>
      <c r="K34">
        <v>820.85441019999996</v>
      </c>
      <c r="L34">
        <v>3</v>
      </c>
      <c r="M34">
        <v>0.44447743099999998</v>
      </c>
      <c r="N34">
        <v>0.26885832298042239</v>
      </c>
      <c r="O34">
        <v>300</v>
      </c>
      <c r="P34">
        <v>8.3258070000000003E-2</v>
      </c>
      <c r="Q34">
        <v>0.4</v>
      </c>
      <c r="R34">
        <v>0.49423396200000003</v>
      </c>
      <c r="S34" t="s">
        <v>18</v>
      </c>
    </row>
    <row r="35" spans="1:19" x14ac:dyDescent="0.35">
      <c r="A35">
        <v>1</v>
      </c>
      <c r="B35">
        <v>100</v>
      </c>
      <c r="C35">
        <v>2000</v>
      </c>
      <c r="D35">
        <v>3</v>
      </c>
      <c r="E35">
        <v>36401.549480000001</v>
      </c>
      <c r="F35">
        <v>8013.8078219999998</v>
      </c>
      <c r="G35">
        <v>11653.81926</v>
      </c>
      <c r="H35">
        <v>11703.499949999999</v>
      </c>
      <c r="I35">
        <v>3575.913458</v>
      </c>
      <c r="J35">
        <v>635.74997919999998</v>
      </c>
      <c r="K35">
        <v>818.75900590000003</v>
      </c>
      <c r="L35">
        <v>3</v>
      </c>
      <c r="M35">
        <v>0.43886006399999999</v>
      </c>
      <c r="N35">
        <v>0.30762916665757967</v>
      </c>
      <c r="O35">
        <v>301</v>
      </c>
      <c r="P35">
        <v>1.5145735E-2</v>
      </c>
      <c r="Q35">
        <v>0.8</v>
      </c>
      <c r="R35">
        <v>0.11455960799999999</v>
      </c>
      <c r="S35" t="s">
        <v>18</v>
      </c>
    </row>
    <row r="36" spans="1:19" x14ac:dyDescent="0.35">
      <c r="A36">
        <v>1</v>
      </c>
      <c r="B36">
        <v>100</v>
      </c>
      <c r="C36">
        <v>2000</v>
      </c>
      <c r="D36">
        <v>3</v>
      </c>
      <c r="E36">
        <v>39164.307829999998</v>
      </c>
      <c r="F36">
        <v>8483.6187250000003</v>
      </c>
      <c r="G36">
        <v>13167.21572</v>
      </c>
      <c r="H36">
        <v>13208.548360000001</v>
      </c>
      <c r="I36">
        <v>2983.736316</v>
      </c>
      <c r="J36">
        <v>635.74997919999998</v>
      </c>
      <c r="K36">
        <v>685.43872929999998</v>
      </c>
      <c r="L36">
        <v>2</v>
      </c>
      <c r="M36">
        <v>0.49529665499999997</v>
      </c>
      <c r="N36">
        <v>0.30026923844737041</v>
      </c>
      <c r="O36">
        <v>300</v>
      </c>
      <c r="P36">
        <v>2.4865668E-2</v>
      </c>
      <c r="Q36">
        <v>0.6</v>
      </c>
      <c r="R36">
        <v>0.305492288</v>
      </c>
      <c r="S36" t="s">
        <v>18</v>
      </c>
    </row>
    <row r="37" spans="1:19" x14ac:dyDescent="0.35">
      <c r="A37">
        <v>1</v>
      </c>
      <c r="B37">
        <v>100</v>
      </c>
      <c r="C37">
        <v>2000</v>
      </c>
      <c r="D37">
        <v>3</v>
      </c>
      <c r="E37">
        <v>43887.674099999997</v>
      </c>
      <c r="F37">
        <v>9211.4503750000003</v>
      </c>
      <c r="G37">
        <v>15698.606760000001</v>
      </c>
      <c r="H37">
        <v>15718.97831</v>
      </c>
      <c r="I37">
        <v>2130.9797659999999</v>
      </c>
      <c r="J37">
        <v>635.74997919999998</v>
      </c>
      <c r="K37">
        <v>491.9089098</v>
      </c>
      <c r="L37">
        <v>1</v>
      </c>
      <c r="M37">
        <v>0.589433235</v>
      </c>
      <c r="N37">
        <v>0.28419094430422021</v>
      </c>
      <c r="O37">
        <v>300</v>
      </c>
      <c r="P37">
        <v>2.1677815999999999E-2</v>
      </c>
      <c r="Q37">
        <v>0.4</v>
      </c>
      <c r="R37">
        <v>0.68735764899999996</v>
      </c>
      <c r="S37" t="s">
        <v>18</v>
      </c>
    </row>
    <row r="38" spans="1:19" x14ac:dyDescent="0.35">
      <c r="A38">
        <v>2</v>
      </c>
      <c r="B38">
        <v>10</v>
      </c>
      <c r="C38">
        <v>500</v>
      </c>
      <c r="D38">
        <v>3</v>
      </c>
      <c r="E38">
        <v>28861.64014</v>
      </c>
      <c r="F38">
        <v>5693.7325570000003</v>
      </c>
      <c r="G38">
        <v>10282.07091</v>
      </c>
      <c r="H38">
        <v>5609.3480339999996</v>
      </c>
      <c r="I38">
        <v>5783.6984080000002</v>
      </c>
      <c r="J38">
        <v>465.72808320000001</v>
      </c>
      <c r="K38">
        <v>1027.062148</v>
      </c>
      <c r="L38">
        <v>8</v>
      </c>
      <c r="M38">
        <v>0.82571053599999999</v>
      </c>
      <c r="N38">
        <v>0.26494966029969419</v>
      </c>
      <c r="O38">
        <v>30</v>
      </c>
      <c r="P38">
        <v>7.2520090000000002E-3</v>
      </c>
      <c r="Q38">
        <v>0.8</v>
      </c>
      <c r="R38">
        <v>6.2171196999999997E-2</v>
      </c>
      <c r="S38" t="s">
        <v>18</v>
      </c>
    </row>
    <row r="39" spans="1:19" x14ac:dyDescent="0.35">
      <c r="A39">
        <v>2</v>
      </c>
      <c r="B39">
        <v>10</v>
      </c>
      <c r="C39">
        <v>500</v>
      </c>
      <c r="D39">
        <v>3</v>
      </c>
      <c r="E39">
        <v>31601.642169999999</v>
      </c>
      <c r="F39">
        <v>8516.5925530000004</v>
      </c>
      <c r="G39">
        <v>10215.228139999999</v>
      </c>
      <c r="H39">
        <v>5593.3744550000001</v>
      </c>
      <c r="I39">
        <v>5784.8990110000004</v>
      </c>
      <c r="J39">
        <v>465.72808320000001</v>
      </c>
      <c r="K39">
        <v>1025.819925</v>
      </c>
      <c r="L39">
        <v>8</v>
      </c>
      <c r="M39">
        <v>0.82335918399999997</v>
      </c>
      <c r="N39">
        <v>0.25164030145529814</v>
      </c>
      <c r="O39">
        <v>46</v>
      </c>
      <c r="P39">
        <v>8.0325640000000007E-3</v>
      </c>
      <c r="Q39">
        <v>0.6</v>
      </c>
      <c r="R39">
        <v>0.16578986000000001</v>
      </c>
      <c r="S39" t="s">
        <v>18</v>
      </c>
    </row>
    <row r="40" spans="1:19" x14ac:dyDescent="0.35">
      <c r="A40">
        <v>2</v>
      </c>
      <c r="B40">
        <v>10</v>
      </c>
      <c r="C40">
        <v>500</v>
      </c>
      <c r="D40">
        <v>3</v>
      </c>
      <c r="E40">
        <v>36929.69457</v>
      </c>
      <c r="F40">
        <v>11718.55349</v>
      </c>
      <c r="G40">
        <v>12889.05992</v>
      </c>
      <c r="H40">
        <v>6013.244412</v>
      </c>
      <c r="I40">
        <v>4962.5671419999999</v>
      </c>
      <c r="J40">
        <v>465.72808320000001</v>
      </c>
      <c r="K40">
        <v>880.54151739999998</v>
      </c>
      <c r="L40">
        <v>6</v>
      </c>
      <c r="M40">
        <v>0.88516512800000002</v>
      </c>
      <c r="N40">
        <v>0.22406716320745956</v>
      </c>
      <c r="O40">
        <v>300</v>
      </c>
      <c r="P40">
        <v>1.3479018000000001E-2</v>
      </c>
      <c r="Q40">
        <v>0.4</v>
      </c>
      <c r="R40">
        <v>0.37302718499999998</v>
      </c>
      <c r="S40" t="s">
        <v>18</v>
      </c>
    </row>
    <row r="41" spans="1:19" x14ac:dyDescent="0.35">
      <c r="A41">
        <v>2</v>
      </c>
      <c r="B41">
        <v>10</v>
      </c>
      <c r="C41">
        <v>1000</v>
      </c>
      <c r="D41">
        <v>3</v>
      </c>
      <c r="E41">
        <v>33667.460550000003</v>
      </c>
      <c r="F41">
        <v>8499.9120779999994</v>
      </c>
      <c r="G41">
        <v>12837.66762</v>
      </c>
      <c r="H41">
        <v>6013.5847700000004</v>
      </c>
      <c r="I41">
        <v>4969.8052870000001</v>
      </c>
      <c r="J41">
        <v>465.72808320000001</v>
      </c>
      <c r="K41">
        <v>880.76270969999996</v>
      </c>
      <c r="L41">
        <v>6</v>
      </c>
      <c r="M41">
        <v>0.88521522900000005</v>
      </c>
      <c r="N41">
        <v>0.27346016607863544</v>
      </c>
      <c r="O41">
        <v>43</v>
      </c>
      <c r="P41">
        <v>4.6463930000000004E-3</v>
      </c>
      <c r="Q41">
        <v>0.8</v>
      </c>
      <c r="R41">
        <v>0.106823478</v>
      </c>
      <c r="S41" t="s">
        <v>18</v>
      </c>
    </row>
    <row r="42" spans="1:19" x14ac:dyDescent="0.35">
      <c r="A42">
        <v>2</v>
      </c>
      <c r="B42">
        <v>10</v>
      </c>
      <c r="C42">
        <v>1000</v>
      </c>
      <c r="D42">
        <v>3</v>
      </c>
      <c r="E42">
        <v>37940.069929999998</v>
      </c>
      <c r="F42">
        <v>12606.455599999999</v>
      </c>
      <c r="G42">
        <v>13144.296420000001</v>
      </c>
      <c r="H42">
        <v>5925.6582619999999</v>
      </c>
      <c r="I42">
        <v>4930.7617739999996</v>
      </c>
      <c r="J42">
        <v>465.72808320000001</v>
      </c>
      <c r="K42">
        <v>867.16978889999996</v>
      </c>
      <c r="L42">
        <v>6</v>
      </c>
      <c r="M42">
        <v>0.87227222000000004</v>
      </c>
      <c r="N42">
        <v>0.24551052204552468</v>
      </c>
      <c r="O42">
        <v>44</v>
      </c>
      <c r="P42">
        <v>9.9014900000000006E-3</v>
      </c>
      <c r="Q42">
        <v>0.6</v>
      </c>
      <c r="R42">
        <v>0.28486260699999999</v>
      </c>
      <c r="S42" t="s">
        <v>18</v>
      </c>
    </row>
    <row r="43" spans="1:19" x14ac:dyDescent="0.35">
      <c r="A43">
        <v>2</v>
      </c>
      <c r="B43">
        <v>10</v>
      </c>
      <c r="C43">
        <v>1000</v>
      </c>
      <c r="D43">
        <v>3</v>
      </c>
      <c r="E43">
        <v>45636.64013</v>
      </c>
      <c r="F43">
        <v>16240.800209999999</v>
      </c>
      <c r="G43">
        <v>17873.05157</v>
      </c>
      <c r="H43">
        <v>6282.5167540000002</v>
      </c>
      <c r="I43">
        <v>4054.6747959999998</v>
      </c>
      <c r="J43">
        <v>465.72808320000001</v>
      </c>
      <c r="K43">
        <v>719.86871789999998</v>
      </c>
      <c r="L43">
        <v>4</v>
      </c>
      <c r="M43">
        <v>0.92480271300000005</v>
      </c>
      <c r="N43">
        <v>0.20542443699281829</v>
      </c>
      <c r="O43">
        <v>300</v>
      </c>
      <c r="P43">
        <v>4.0284035000000003E-2</v>
      </c>
      <c r="Q43">
        <v>0.4</v>
      </c>
      <c r="R43">
        <v>0.640940866</v>
      </c>
      <c r="S43" t="s">
        <v>18</v>
      </c>
    </row>
    <row r="44" spans="1:19" x14ac:dyDescent="0.35">
      <c r="A44">
        <v>2</v>
      </c>
      <c r="B44">
        <v>10</v>
      </c>
      <c r="C44">
        <v>2000</v>
      </c>
      <c r="D44">
        <v>3</v>
      </c>
      <c r="E44">
        <v>40031.155839999999</v>
      </c>
      <c r="F44">
        <v>10974.56308</v>
      </c>
      <c r="G44">
        <v>17585.996419999999</v>
      </c>
      <c r="H44">
        <v>6250.712184</v>
      </c>
      <c r="I44">
        <v>4037.5515009999999</v>
      </c>
      <c r="J44">
        <v>465.72808320000001</v>
      </c>
      <c r="K44">
        <v>716.60457050000002</v>
      </c>
      <c r="L44">
        <v>4</v>
      </c>
      <c r="M44">
        <v>0.92012099800000002</v>
      </c>
      <c r="N44">
        <v>0.25902794392468292</v>
      </c>
      <c r="O44">
        <v>59</v>
      </c>
      <c r="P44">
        <v>3.543011E-3</v>
      </c>
      <c r="Q44">
        <v>0.8</v>
      </c>
      <c r="R44">
        <v>0.15641909100000001</v>
      </c>
      <c r="S44" t="s">
        <v>18</v>
      </c>
    </row>
    <row r="45" spans="1:19" x14ac:dyDescent="0.35">
      <c r="A45">
        <v>2</v>
      </c>
      <c r="B45">
        <v>10</v>
      </c>
      <c r="C45">
        <v>2000</v>
      </c>
      <c r="D45">
        <v>3</v>
      </c>
      <c r="E45">
        <v>44923.705139999998</v>
      </c>
      <c r="F45">
        <v>15910.765090000001</v>
      </c>
      <c r="G45">
        <v>17544.622579999999</v>
      </c>
      <c r="H45">
        <v>6261.2612950000002</v>
      </c>
      <c r="I45">
        <v>4027.1510819999999</v>
      </c>
      <c r="J45">
        <v>465.72808320000001</v>
      </c>
      <c r="K45">
        <v>714.17700160000004</v>
      </c>
      <c r="L45">
        <v>4</v>
      </c>
      <c r="M45">
        <v>0.92167385400000001</v>
      </c>
      <c r="N45">
        <v>0.22576373482171205</v>
      </c>
      <c r="O45">
        <v>300</v>
      </c>
      <c r="P45">
        <v>1.6886366E-2</v>
      </c>
      <c r="Q45">
        <v>0.6</v>
      </c>
      <c r="R45">
        <v>0.41711757500000002</v>
      </c>
      <c r="S45" t="s">
        <v>18</v>
      </c>
    </row>
    <row r="46" spans="1:19" x14ac:dyDescent="0.35">
      <c r="A46">
        <v>2</v>
      </c>
      <c r="B46">
        <v>10</v>
      </c>
      <c r="C46">
        <v>2000</v>
      </c>
      <c r="D46">
        <v>3</v>
      </c>
      <c r="E46">
        <v>52964.35615</v>
      </c>
      <c r="F46">
        <v>16876.21298</v>
      </c>
      <c r="G46">
        <v>25675.934109999998</v>
      </c>
      <c r="H46">
        <v>6516.5360110000001</v>
      </c>
      <c r="I46">
        <v>2908.9172640000002</v>
      </c>
      <c r="J46">
        <v>465.72808320000001</v>
      </c>
      <c r="K46">
        <v>521.02771029999997</v>
      </c>
      <c r="L46">
        <v>2</v>
      </c>
      <c r="M46">
        <v>0.95925095199999999</v>
      </c>
      <c r="N46">
        <v>0.20172094787122771</v>
      </c>
      <c r="O46">
        <v>139</v>
      </c>
      <c r="P46">
        <v>6.2149589999999999E-3</v>
      </c>
      <c r="Q46">
        <v>0.4</v>
      </c>
      <c r="R46">
        <v>0.93851454400000001</v>
      </c>
      <c r="S46" t="s">
        <v>18</v>
      </c>
    </row>
    <row r="47" spans="1:19" x14ac:dyDescent="0.35">
      <c r="A47">
        <v>2</v>
      </c>
      <c r="B47">
        <v>40</v>
      </c>
      <c r="C47">
        <v>500</v>
      </c>
      <c r="D47">
        <v>3</v>
      </c>
      <c r="E47">
        <v>27656.346229999999</v>
      </c>
      <c r="F47">
        <v>5625.2944090000001</v>
      </c>
      <c r="G47">
        <v>7666.0546549999999</v>
      </c>
      <c r="H47">
        <v>7104.6252969999996</v>
      </c>
      <c r="I47">
        <v>5769.855947</v>
      </c>
      <c r="J47">
        <v>465.72808320000001</v>
      </c>
      <c r="K47">
        <v>1024.7878410000001</v>
      </c>
      <c r="L47">
        <v>8</v>
      </c>
      <c r="M47">
        <v>0.64675292799999995</v>
      </c>
      <c r="N47">
        <v>0.28504934468912796</v>
      </c>
      <c r="O47">
        <v>96</v>
      </c>
      <c r="P47">
        <v>9.4468090000000005E-3</v>
      </c>
      <c r="Q47">
        <v>0.8</v>
      </c>
      <c r="R47">
        <v>5.9800575000000002E-2</v>
      </c>
      <c r="S47" t="s">
        <v>18</v>
      </c>
    </row>
    <row r="48" spans="1:19" x14ac:dyDescent="0.35">
      <c r="A48">
        <v>2</v>
      </c>
      <c r="B48">
        <v>40</v>
      </c>
      <c r="C48">
        <v>500</v>
      </c>
      <c r="D48">
        <v>3</v>
      </c>
      <c r="E48">
        <v>30070.685020000001</v>
      </c>
      <c r="F48">
        <v>6707.9007080000001</v>
      </c>
      <c r="G48">
        <v>9108.5121450000006</v>
      </c>
      <c r="H48">
        <v>7975.6285040000002</v>
      </c>
      <c r="I48">
        <v>4943.0061589999996</v>
      </c>
      <c r="J48">
        <v>465.72808320000001</v>
      </c>
      <c r="K48">
        <v>869.90942150000001</v>
      </c>
      <c r="L48">
        <v>6</v>
      </c>
      <c r="M48">
        <v>0.72604266500000003</v>
      </c>
      <c r="N48">
        <v>0.27375065175077101</v>
      </c>
      <c r="O48">
        <v>300</v>
      </c>
      <c r="P48">
        <v>1.0480844E-2</v>
      </c>
      <c r="Q48">
        <v>0.6</v>
      </c>
      <c r="R48">
        <v>0.159468199</v>
      </c>
      <c r="S48" t="s">
        <v>18</v>
      </c>
    </row>
    <row r="49" spans="1:19" x14ac:dyDescent="0.35">
      <c r="A49">
        <v>2</v>
      </c>
      <c r="B49">
        <v>40</v>
      </c>
      <c r="C49">
        <v>500</v>
      </c>
      <c r="D49">
        <v>3</v>
      </c>
      <c r="E49">
        <v>35084.494619999998</v>
      </c>
      <c r="F49">
        <v>10059.098040000001</v>
      </c>
      <c r="G49">
        <v>10594.852870000001</v>
      </c>
      <c r="H49">
        <v>8697.9361520000002</v>
      </c>
      <c r="I49">
        <v>4477.1224849999999</v>
      </c>
      <c r="J49">
        <v>465.72808320000001</v>
      </c>
      <c r="K49">
        <v>789.7569886</v>
      </c>
      <c r="L49">
        <v>5</v>
      </c>
      <c r="M49">
        <v>0.79179624999999998</v>
      </c>
      <c r="N49">
        <v>0.24446753870535551</v>
      </c>
      <c r="O49">
        <v>301</v>
      </c>
      <c r="P49">
        <v>3.2987217999999999E-2</v>
      </c>
      <c r="Q49">
        <v>0.4</v>
      </c>
      <c r="R49">
        <v>0.358803447</v>
      </c>
      <c r="S49" t="s">
        <v>18</v>
      </c>
    </row>
    <row r="50" spans="1:19" x14ac:dyDescent="0.35">
      <c r="A50">
        <v>2</v>
      </c>
      <c r="B50">
        <v>40</v>
      </c>
      <c r="C50">
        <v>1000</v>
      </c>
      <c r="D50">
        <v>3</v>
      </c>
      <c r="E50">
        <v>31520.302220000001</v>
      </c>
      <c r="F50">
        <v>6963.9782059999998</v>
      </c>
      <c r="G50">
        <v>10385.86901</v>
      </c>
      <c r="H50">
        <v>8349.1588699999993</v>
      </c>
      <c r="I50">
        <v>4542.4046900000003</v>
      </c>
      <c r="J50">
        <v>465.72808320000001</v>
      </c>
      <c r="K50">
        <v>813.16335900000001</v>
      </c>
      <c r="L50">
        <v>5</v>
      </c>
      <c r="M50">
        <v>0.76004612699999996</v>
      </c>
      <c r="N50">
        <v>0.29370610508299227</v>
      </c>
      <c r="O50">
        <v>121</v>
      </c>
      <c r="P50">
        <v>9.5646780000000001E-3</v>
      </c>
      <c r="Q50">
        <v>0.8</v>
      </c>
      <c r="R50">
        <v>9.1679266999999995E-2</v>
      </c>
      <c r="S50" t="s">
        <v>18</v>
      </c>
    </row>
    <row r="51" spans="1:19" x14ac:dyDescent="0.35">
      <c r="A51">
        <v>2</v>
      </c>
      <c r="B51">
        <v>40</v>
      </c>
      <c r="C51">
        <v>1000</v>
      </c>
      <c r="D51">
        <v>3</v>
      </c>
      <c r="E51">
        <v>34494.614780000004</v>
      </c>
      <c r="F51">
        <v>8629.1683119999998</v>
      </c>
      <c r="G51">
        <v>11679.698490000001</v>
      </c>
      <c r="H51">
        <v>8986.2938940000004</v>
      </c>
      <c r="I51">
        <v>4021.0195570000001</v>
      </c>
      <c r="J51">
        <v>465.72808320000001</v>
      </c>
      <c r="K51">
        <v>712.70645209999998</v>
      </c>
      <c r="L51">
        <v>4</v>
      </c>
      <c r="M51">
        <v>0.81804622199999999</v>
      </c>
      <c r="N51">
        <v>0.27921735767293004</v>
      </c>
      <c r="O51">
        <v>301</v>
      </c>
      <c r="P51">
        <v>1.3058294E-2</v>
      </c>
      <c r="Q51">
        <v>0.6</v>
      </c>
      <c r="R51">
        <v>0.244478045</v>
      </c>
      <c r="S51" t="s">
        <v>18</v>
      </c>
    </row>
    <row r="52" spans="1:19" x14ac:dyDescent="0.35">
      <c r="A52">
        <v>2</v>
      </c>
      <c r="B52">
        <v>40</v>
      </c>
      <c r="C52">
        <v>1000</v>
      </c>
      <c r="D52">
        <v>3</v>
      </c>
      <c r="E52">
        <v>40459.203000000001</v>
      </c>
      <c r="F52">
        <v>12019.57274</v>
      </c>
      <c r="G52">
        <v>14512.82055</v>
      </c>
      <c r="H52">
        <v>9361.8393070000002</v>
      </c>
      <c r="I52">
        <v>3468.507071</v>
      </c>
      <c r="J52">
        <v>465.72808320000001</v>
      </c>
      <c r="K52">
        <v>630.73525729999994</v>
      </c>
      <c r="L52">
        <v>3</v>
      </c>
      <c r="M52">
        <v>0.85223311899999998</v>
      </c>
      <c r="N52">
        <v>0.24043211597295278</v>
      </c>
      <c r="O52">
        <v>300</v>
      </c>
      <c r="P52">
        <v>5.9126851000000001E-2</v>
      </c>
      <c r="Q52">
        <v>0.4</v>
      </c>
      <c r="R52">
        <v>0.5500756</v>
      </c>
      <c r="S52" t="s">
        <v>18</v>
      </c>
    </row>
    <row r="53" spans="1:19" x14ac:dyDescent="0.35">
      <c r="A53">
        <v>2</v>
      </c>
      <c r="B53">
        <v>40</v>
      </c>
      <c r="C53">
        <v>2000</v>
      </c>
      <c r="D53">
        <v>3</v>
      </c>
      <c r="E53">
        <v>35785.885560000002</v>
      </c>
      <c r="F53">
        <v>8100.8823849999999</v>
      </c>
      <c r="G53">
        <v>13535.39042</v>
      </c>
      <c r="H53">
        <v>9529.3869259999992</v>
      </c>
      <c r="I53">
        <v>3524.1362490000001</v>
      </c>
      <c r="J53">
        <v>465.72808320000001</v>
      </c>
      <c r="K53">
        <v>630.36149479999995</v>
      </c>
      <c r="L53">
        <v>3</v>
      </c>
      <c r="M53">
        <v>0.86748542500000003</v>
      </c>
      <c r="N53">
        <v>0.28957728497938484</v>
      </c>
      <c r="O53">
        <v>170</v>
      </c>
      <c r="P53">
        <v>6.7074270000000002E-3</v>
      </c>
      <c r="Q53">
        <v>0.8</v>
      </c>
      <c r="R53">
        <v>0.126422164</v>
      </c>
      <c r="S53" t="s">
        <v>18</v>
      </c>
    </row>
    <row r="54" spans="1:19" x14ac:dyDescent="0.35">
      <c r="A54">
        <v>2</v>
      </c>
      <c r="B54">
        <v>40</v>
      </c>
      <c r="C54">
        <v>2000</v>
      </c>
      <c r="D54">
        <v>3</v>
      </c>
      <c r="E54">
        <v>38829.669950000003</v>
      </c>
      <c r="F54">
        <v>8619.5258580000009</v>
      </c>
      <c r="G54">
        <v>16256.75086</v>
      </c>
      <c r="H54">
        <v>10061.99568</v>
      </c>
      <c r="I54">
        <v>2906.2664880000002</v>
      </c>
      <c r="J54">
        <v>465.72808320000001</v>
      </c>
      <c r="K54">
        <v>519.40298670000004</v>
      </c>
      <c r="L54">
        <v>2</v>
      </c>
      <c r="M54">
        <v>0.91597021599999995</v>
      </c>
      <c r="N54">
        <v>0.27498702000544345</v>
      </c>
      <c r="O54">
        <v>280</v>
      </c>
      <c r="P54">
        <v>8.5473010000000002E-3</v>
      </c>
      <c r="Q54">
        <v>0.6</v>
      </c>
      <c r="R54">
        <v>0.33712577100000002</v>
      </c>
      <c r="S54" t="s">
        <v>18</v>
      </c>
    </row>
    <row r="55" spans="1:19" x14ac:dyDescent="0.35">
      <c r="A55">
        <v>2</v>
      </c>
      <c r="B55">
        <v>40</v>
      </c>
      <c r="C55">
        <v>2000</v>
      </c>
      <c r="D55">
        <v>3</v>
      </c>
      <c r="E55">
        <v>44586.779829999999</v>
      </c>
      <c r="F55">
        <v>14394.42441</v>
      </c>
      <c r="G55">
        <v>16238.80027</v>
      </c>
      <c r="H55">
        <v>10061.99568</v>
      </c>
      <c r="I55">
        <v>2906.2353440000002</v>
      </c>
      <c r="J55">
        <v>465.72808320000001</v>
      </c>
      <c r="K55">
        <v>519.59603279999999</v>
      </c>
      <c r="L55">
        <v>2</v>
      </c>
      <c r="M55">
        <v>0.91597021599999995</v>
      </c>
      <c r="N55">
        <v>0.24405088313799594</v>
      </c>
      <c r="O55">
        <v>262</v>
      </c>
      <c r="P55">
        <v>8.5029389999999993E-3</v>
      </c>
      <c r="Q55">
        <v>0.4</v>
      </c>
      <c r="R55">
        <v>0.75853298599999996</v>
      </c>
      <c r="S55" t="s">
        <v>18</v>
      </c>
    </row>
    <row r="56" spans="1:19" x14ac:dyDescent="0.35">
      <c r="A56">
        <v>2</v>
      </c>
      <c r="B56">
        <v>70</v>
      </c>
      <c r="C56">
        <v>500</v>
      </c>
      <c r="D56">
        <v>3</v>
      </c>
      <c r="E56">
        <v>27433.73504</v>
      </c>
      <c r="F56">
        <v>5564.2732720000004</v>
      </c>
      <c r="G56">
        <v>7260.9164449999998</v>
      </c>
      <c r="H56">
        <v>7342.5059229999997</v>
      </c>
      <c r="I56">
        <v>5775.7222499999998</v>
      </c>
      <c r="J56">
        <v>465.72808320000001</v>
      </c>
      <c r="K56">
        <v>1024.5890649999999</v>
      </c>
      <c r="L56">
        <v>8</v>
      </c>
      <c r="M56">
        <v>0.50389737999999995</v>
      </c>
      <c r="N56">
        <v>0.2904678877850187</v>
      </c>
      <c r="O56">
        <v>101</v>
      </c>
      <c r="P56">
        <v>9.5112170000000006E-3</v>
      </c>
      <c r="Q56">
        <v>0.8</v>
      </c>
      <c r="R56">
        <v>5.7507414E-2</v>
      </c>
      <c r="S56" t="s">
        <v>18</v>
      </c>
    </row>
    <row r="57" spans="1:19" x14ac:dyDescent="0.35">
      <c r="A57">
        <v>2</v>
      </c>
      <c r="B57">
        <v>70</v>
      </c>
      <c r="C57">
        <v>500</v>
      </c>
      <c r="D57">
        <v>3</v>
      </c>
      <c r="E57">
        <v>29975.03645</v>
      </c>
      <c r="F57">
        <v>6617.5133729999998</v>
      </c>
      <c r="G57">
        <v>8562.9645700000001</v>
      </c>
      <c r="H57">
        <v>8431.4711960000004</v>
      </c>
      <c r="I57">
        <v>5008.9366280000004</v>
      </c>
      <c r="J57">
        <v>465.72808320000001</v>
      </c>
      <c r="K57">
        <v>888.42260220000003</v>
      </c>
      <c r="L57">
        <v>6</v>
      </c>
      <c r="M57">
        <v>0.57863027899999997</v>
      </c>
      <c r="N57">
        <v>0.27250994944581314</v>
      </c>
      <c r="O57">
        <v>301</v>
      </c>
      <c r="P57">
        <v>1.9299276000000001E-2</v>
      </c>
      <c r="Q57">
        <v>0.6</v>
      </c>
      <c r="R57">
        <v>0.15335310399999999</v>
      </c>
      <c r="S57" t="s">
        <v>18</v>
      </c>
    </row>
    <row r="58" spans="1:19" x14ac:dyDescent="0.35">
      <c r="A58">
        <v>2</v>
      </c>
      <c r="B58">
        <v>70</v>
      </c>
      <c r="C58">
        <v>500</v>
      </c>
      <c r="D58">
        <v>3</v>
      </c>
      <c r="E58">
        <v>35275.295839999999</v>
      </c>
      <c r="F58">
        <v>11081.55769</v>
      </c>
      <c r="G58">
        <v>8964.8026910000008</v>
      </c>
      <c r="H58">
        <v>8907.7611489999999</v>
      </c>
      <c r="I58">
        <v>4973.3704479999997</v>
      </c>
      <c r="J58">
        <v>465.72808320000001</v>
      </c>
      <c r="K58">
        <v>882.07577949999995</v>
      </c>
      <c r="L58">
        <v>6</v>
      </c>
      <c r="M58">
        <v>0.61131683800000003</v>
      </c>
      <c r="N58">
        <v>0.23397492728129587</v>
      </c>
      <c r="O58">
        <v>300</v>
      </c>
      <c r="P58">
        <v>5.5168469999999997E-2</v>
      </c>
      <c r="Q58">
        <v>0.4</v>
      </c>
      <c r="R58">
        <v>0.34504448399999998</v>
      </c>
      <c r="S58" t="s">
        <v>18</v>
      </c>
    </row>
    <row r="59" spans="1:19" x14ac:dyDescent="0.35">
      <c r="A59">
        <v>2</v>
      </c>
      <c r="B59">
        <v>70</v>
      </c>
      <c r="C59">
        <v>1000</v>
      </c>
      <c r="D59">
        <v>3</v>
      </c>
      <c r="E59">
        <v>31266.606810000001</v>
      </c>
      <c r="F59">
        <v>7068.5596249999999</v>
      </c>
      <c r="G59">
        <v>9308.9577640000007</v>
      </c>
      <c r="H59">
        <v>9066.3787069999998</v>
      </c>
      <c r="I59">
        <v>4542.6424829999996</v>
      </c>
      <c r="J59">
        <v>465.72808320000001</v>
      </c>
      <c r="K59">
        <v>814.34014950000005</v>
      </c>
      <c r="L59">
        <v>5</v>
      </c>
      <c r="M59">
        <v>0.62220235499999998</v>
      </c>
      <c r="N59">
        <v>0.30123352958955046</v>
      </c>
      <c r="O59">
        <v>234</v>
      </c>
      <c r="P59">
        <v>9.9791089999999999E-3</v>
      </c>
      <c r="Q59">
        <v>0.8</v>
      </c>
      <c r="R59">
        <v>9.6535670000000004E-2</v>
      </c>
      <c r="S59" t="s">
        <v>18</v>
      </c>
    </row>
    <row r="60" spans="1:19" x14ac:dyDescent="0.35">
      <c r="A60">
        <v>2</v>
      </c>
      <c r="B60">
        <v>70</v>
      </c>
      <c r="C60">
        <v>1000</v>
      </c>
      <c r="D60">
        <v>3</v>
      </c>
      <c r="E60">
        <v>34371.77203</v>
      </c>
      <c r="F60">
        <v>7264.1949320000003</v>
      </c>
      <c r="G60">
        <v>11648.42741</v>
      </c>
      <c r="H60">
        <v>10852.275879999999</v>
      </c>
      <c r="I60">
        <v>3511.505486</v>
      </c>
      <c r="J60">
        <v>465.72808320000001</v>
      </c>
      <c r="K60">
        <v>629.64022680000005</v>
      </c>
      <c r="L60">
        <v>3</v>
      </c>
      <c r="M60">
        <v>0.74476390599999998</v>
      </c>
      <c r="N60">
        <v>0.28344725278650768</v>
      </c>
      <c r="O60">
        <v>300</v>
      </c>
      <c r="P60">
        <v>1.2109717000000001E-2</v>
      </c>
      <c r="Q60">
        <v>0.6</v>
      </c>
      <c r="R60">
        <v>0.257428453</v>
      </c>
      <c r="S60" t="s">
        <v>18</v>
      </c>
    </row>
    <row r="61" spans="1:19" x14ac:dyDescent="0.35">
      <c r="A61">
        <v>2</v>
      </c>
      <c r="B61">
        <v>70</v>
      </c>
      <c r="C61">
        <v>1000</v>
      </c>
      <c r="D61">
        <v>3</v>
      </c>
      <c r="E61">
        <v>39204.551890000002</v>
      </c>
      <c r="F61">
        <v>9950.9651229999999</v>
      </c>
      <c r="G61">
        <v>13434.978719999999</v>
      </c>
      <c r="H61">
        <v>11921.08927</v>
      </c>
      <c r="I61">
        <v>2908.958701</v>
      </c>
      <c r="J61">
        <v>465.72808320000001</v>
      </c>
      <c r="K61">
        <v>522.83199730000001</v>
      </c>
      <c r="L61">
        <v>2</v>
      </c>
      <c r="M61">
        <v>0.81811383100000001</v>
      </c>
      <c r="N61">
        <v>0.2606434307972324</v>
      </c>
      <c r="O61">
        <v>300</v>
      </c>
      <c r="P61">
        <v>1.0645053999999999E-2</v>
      </c>
      <c r="Q61">
        <v>0.4</v>
      </c>
      <c r="R61">
        <v>0.57921401800000005</v>
      </c>
      <c r="S61" t="s">
        <v>18</v>
      </c>
    </row>
    <row r="62" spans="1:19" x14ac:dyDescent="0.35">
      <c r="A62">
        <v>2</v>
      </c>
      <c r="B62">
        <v>70</v>
      </c>
      <c r="C62">
        <v>2000</v>
      </c>
      <c r="D62">
        <v>3</v>
      </c>
      <c r="E62">
        <v>34983.889329999998</v>
      </c>
      <c r="F62">
        <v>5733.916303</v>
      </c>
      <c r="G62">
        <v>13510.04939</v>
      </c>
      <c r="H62">
        <v>11858.18483</v>
      </c>
      <c r="I62">
        <v>2899.1150510000002</v>
      </c>
      <c r="J62">
        <v>465.72808320000001</v>
      </c>
      <c r="K62">
        <v>516.89567169999998</v>
      </c>
      <c r="L62">
        <v>2</v>
      </c>
      <c r="M62">
        <v>0.81379686100000004</v>
      </c>
      <c r="N62">
        <v>0.29993330072611218</v>
      </c>
      <c r="O62">
        <v>60</v>
      </c>
      <c r="P62">
        <v>9.8426480000000007E-3</v>
      </c>
      <c r="Q62">
        <v>0.8</v>
      </c>
      <c r="R62">
        <v>0.126896287</v>
      </c>
      <c r="S62" t="s">
        <v>18</v>
      </c>
    </row>
    <row r="63" spans="1:19" x14ac:dyDescent="0.35">
      <c r="A63">
        <v>2</v>
      </c>
      <c r="B63">
        <v>70</v>
      </c>
      <c r="C63">
        <v>2000</v>
      </c>
      <c r="D63">
        <v>3</v>
      </c>
      <c r="E63">
        <v>37789.776109999999</v>
      </c>
      <c r="F63">
        <v>8640.6866499999996</v>
      </c>
      <c r="G63">
        <v>13380.63867</v>
      </c>
      <c r="H63">
        <v>11874.219129999999</v>
      </c>
      <c r="I63">
        <v>2908.5050230000002</v>
      </c>
      <c r="J63">
        <v>465.72808320000001</v>
      </c>
      <c r="K63">
        <v>519.99856039999997</v>
      </c>
      <c r="L63">
        <v>2</v>
      </c>
      <c r="M63">
        <v>0.81489725400000002</v>
      </c>
      <c r="N63">
        <v>0.29105916334290277</v>
      </c>
      <c r="O63">
        <v>238</v>
      </c>
      <c r="P63">
        <v>7.4992879999999998E-3</v>
      </c>
      <c r="Q63">
        <v>0.6</v>
      </c>
      <c r="R63">
        <v>0.33839009799999997</v>
      </c>
      <c r="S63" t="s">
        <v>18</v>
      </c>
    </row>
    <row r="64" spans="1:19" x14ac:dyDescent="0.35">
      <c r="A64">
        <v>2</v>
      </c>
      <c r="B64">
        <v>70</v>
      </c>
      <c r="C64">
        <v>2000</v>
      </c>
      <c r="D64">
        <v>3</v>
      </c>
      <c r="E64">
        <v>43590.634279999998</v>
      </c>
      <c r="F64">
        <v>14441.54486</v>
      </c>
      <c r="G64">
        <v>13380.63867</v>
      </c>
      <c r="H64">
        <v>11874.219129999999</v>
      </c>
      <c r="I64">
        <v>2908.504993</v>
      </c>
      <c r="J64">
        <v>465.72808320000001</v>
      </c>
      <c r="K64">
        <v>519.99855700000001</v>
      </c>
      <c r="L64">
        <v>2</v>
      </c>
      <c r="M64">
        <v>0.81489725400000002</v>
      </c>
      <c r="N64">
        <v>0.25257530617263951</v>
      </c>
      <c r="O64">
        <v>300</v>
      </c>
      <c r="P64">
        <v>9.8958053000000004E-2</v>
      </c>
      <c r="Q64">
        <v>0.4</v>
      </c>
      <c r="R64">
        <v>0.76137772000000004</v>
      </c>
      <c r="S64" t="s">
        <v>18</v>
      </c>
    </row>
    <row r="65" spans="1:19" x14ac:dyDescent="0.35">
      <c r="A65">
        <v>2</v>
      </c>
      <c r="B65">
        <v>100</v>
      </c>
      <c r="C65">
        <v>500</v>
      </c>
      <c r="D65">
        <v>3</v>
      </c>
      <c r="E65">
        <v>27546.539290000001</v>
      </c>
      <c r="F65">
        <v>5620.3156259999996</v>
      </c>
      <c r="G65">
        <v>7273.6194260000002</v>
      </c>
      <c r="H65">
        <v>7422.0448109999998</v>
      </c>
      <c r="I65">
        <v>5744.2124610000001</v>
      </c>
      <c r="J65">
        <v>465.72808320000001</v>
      </c>
      <c r="K65">
        <v>1020.618879</v>
      </c>
      <c r="L65">
        <v>8</v>
      </c>
      <c r="M65">
        <v>0.27784818300000003</v>
      </c>
      <c r="N65">
        <v>0.28789383779870276</v>
      </c>
      <c r="O65">
        <v>300</v>
      </c>
      <c r="P65">
        <v>1.1518138000000001E-2</v>
      </c>
      <c r="Q65">
        <v>0.8</v>
      </c>
      <c r="R65">
        <v>5.9880119000000002E-2</v>
      </c>
      <c r="S65" t="s">
        <v>18</v>
      </c>
    </row>
    <row r="66" spans="1:19" x14ac:dyDescent="0.35">
      <c r="A66">
        <v>2</v>
      </c>
      <c r="B66">
        <v>100</v>
      </c>
      <c r="C66">
        <v>500</v>
      </c>
      <c r="D66">
        <v>3</v>
      </c>
      <c r="E66">
        <v>29965.498670000001</v>
      </c>
      <c r="F66">
        <v>6722.1093989999999</v>
      </c>
      <c r="G66">
        <v>8416.2876340000003</v>
      </c>
      <c r="H66">
        <v>8533.9343129999997</v>
      </c>
      <c r="I66">
        <v>4954.7763089999999</v>
      </c>
      <c r="J66">
        <v>465.72808320000001</v>
      </c>
      <c r="K66">
        <v>872.66293629999996</v>
      </c>
      <c r="L66">
        <v>6</v>
      </c>
      <c r="M66">
        <v>0.31947235600000001</v>
      </c>
      <c r="N66">
        <v>0.27568653042049024</v>
      </c>
      <c r="O66">
        <v>301</v>
      </c>
      <c r="P66">
        <v>1.6147537999999999E-2</v>
      </c>
      <c r="Q66">
        <v>0.6</v>
      </c>
      <c r="R66">
        <v>0.15968031799999999</v>
      </c>
      <c r="S66" t="s">
        <v>18</v>
      </c>
    </row>
    <row r="67" spans="1:19" x14ac:dyDescent="0.35">
      <c r="A67">
        <v>2</v>
      </c>
      <c r="B67">
        <v>100</v>
      </c>
      <c r="C67">
        <v>500</v>
      </c>
      <c r="D67">
        <v>3</v>
      </c>
      <c r="E67">
        <v>35058.658929999998</v>
      </c>
      <c r="F67">
        <v>10208.84173</v>
      </c>
      <c r="G67">
        <v>9463.2972150000005</v>
      </c>
      <c r="H67">
        <v>9556.7120680000007</v>
      </c>
      <c r="I67">
        <v>4555.881421</v>
      </c>
      <c r="J67">
        <v>465.72808320000001</v>
      </c>
      <c r="K67">
        <v>808.19840509999995</v>
      </c>
      <c r="L67">
        <v>5</v>
      </c>
      <c r="M67">
        <v>0.35776058300000002</v>
      </c>
      <c r="N67">
        <v>0.24541241529996963</v>
      </c>
      <c r="O67">
        <v>300</v>
      </c>
      <c r="P67">
        <v>5.5537245999999998E-2</v>
      </c>
      <c r="Q67">
        <v>0.4</v>
      </c>
      <c r="R67">
        <v>0.35928071499999997</v>
      </c>
      <c r="S67" t="s">
        <v>18</v>
      </c>
    </row>
    <row r="68" spans="1:19" x14ac:dyDescent="0.35">
      <c r="A68">
        <v>2</v>
      </c>
      <c r="B68">
        <v>100</v>
      </c>
      <c r="C68">
        <v>1000</v>
      </c>
      <c r="D68">
        <v>3</v>
      </c>
      <c r="E68">
        <v>31096.872149999999</v>
      </c>
      <c r="F68">
        <v>6965.8500679999997</v>
      </c>
      <c r="G68">
        <v>9109.1146549999994</v>
      </c>
      <c r="H68">
        <v>9210.6965830000008</v>
      </c>
      <c r="I68">
        <v>4533.4235369999997</v>
      </c>
      <c r="J68">
        <v>465.72808320000001</v>
      </c>
      <c r="K68">
        <v>812.05922169999997</v>
      </c>
      <c r="L68">
        <v>5</v>
      </c>
      <c r="M68">
        <v>0.34480730999999998</v>
      </c>
      <c r="N68">
        <v>0.30586627122951626</v>
      </c>
      <c r="O68">
        <v>201</v>
      </c>
      <c r="P68">
        <v>7.5467279999999999E-3</v>
      </c>
      <c r="Q68">
        <v>0.8</v>
      </c>
      <c r="R68">
        <v>9.1939781999999998E-2</v>
      </c>
      <c r="S68" t="s">
        <v>18</v>
      </c>
    </row>
    <row r="69" spans="1:19" x14ac:dyDescent="0.35">
      <c r="A69">
        <v>2</v>
      </c>
      <c r="B69">
        <v>100</v>
      </c>
      <c r="C69">
        <v>1000</v>
      </c>
      <c r="D69">
        <v>3</v>
      </c>
      <c r="E69">
        <v>34184.831270000002</v>
      </c>
      <c r="F69">
        <v>8641.6748640000005</v>
      </c>
      <c r="G69">
        <v>10132.369350000001</v>
      </c>
      <c r="H69">
        <v>10211.993350000001</v>
      </c>
      <c r="I69">
        <v>4021.0943189999998</v>
      </c>
      <c r="J69">
        <v>465.72808320000001</v>
      </c>
      <c r="K69">
        <v>711.97129370000005</v>
      </c>
      <c r="L69">
        <v>4</v>
      </c>
      <c r="M69">
        <v>0.38229138499999998</v>
      </c>
      <c r="N69">
        <v>0.28353777566970073</v>
      </c>
      <c r="O69">
        <v>300</v>
      </c>
      <c r="P69">
        <v>2.3736584000000002E-2</v>
      </c>
      <c r="Q69">
        <v>0.6</v>
      </c>
      <c r="R69">
        <v>0.24517275099999999</v>
      </c>
      <c r="S69" t="s">
        <v>18</v>
      </c>
    </row>
    <row r="70" spans="1:19" x14ac:dyDescent="0.35">
      <c r="A70">
        <v>2</v>
      </c>
      <c r="B70">
        <v>100</v>
      </c>
      <c r="C70">
        <v>1000</v>
      </c>
      <c r="D70">
        <v>3</v>
      </c>
      <c r="E70">
        <v>39147.470829999998</v>
      </c>
      <c r="F70">
        <v>9562.6595589999997</v>
      </c>
      <c r="G70">
        <v>12825.53751</v>
      </c>
      <c r="H70">
        <v>12866.18475</v>
      </c>
      <c r="I70">
        <v>2906.7994410000001</v>
      </c>
      <c r="J70">
        <v>465.72808320000001</v>
      </c>
      <c r="K70">
        <v>520.56148619999999</v>
      </c>
      <c r="L70">
        <v>2</v>
      </c>
      <c r="M70">
        <v>0.48165244800000001</v>
      </c>
      <c r="N70">
        <v>0.25622719634179342</v>
      </c>
      <c r="O70">
        <v>300</v>
      </c>
      <c r="P70">
        <v>6.4534633999999994E-2</v>
      </c>
      <c r="Q70">
        <v>0.4</v>
      </c>
      <c r="R70">
        <v>0.55163868900000002</v>
      </c>
      <c r="S70" t="s">
        <v>18</v>
      </c>
    </row>
    <row r="71" spans="1:19" x14ac:dyDescent="0.35">
      <c r="A71">
        <v>2</v>
      </c>
      <c r="B71">
        <v>100</v>
      </c>
      <c r="C71">
        <v>2000</v>
      </c>
      <c r="D71">
        <v>3</v>
      </c>
      <c r="E71">
        <v>34756.066319999998</v>
      </c>
      <c r="F71">
        <v>5734.6494309999998</v>
      </c>
      <c r="G71">
        <v>12542.23134</v>
      </c>
      <c r="H71">
        <v>12586.577020000001</v>
      </c>
      <c r="I71">
        <v>2906.3285810000002</v>
      </c>
      <c r="J71">
        <v>465.72808320000001</v>
      </c>
      <c r="K71">
        <v>520.55186449999997</v>
      </c>
      <c r="L71">
        <v>2</v>
      </c>
      <c r="M71">
        <v>0.47118518399999998</v>
      </c>
      <c r="N71">
        <v>0.30373775112476542</v>
      </c>
      <c r="O71">
        <v>300</v>
      </c>
      <c r="P71">
        <v>2.7810213E-2</v>
      </c>
      <c r="Q71">
        <v>0.8</v>
      </c>
      <c r="R71">
        <v>0.12654726799999999</v>
      </c>
      <c r="S71" t="s">
        <v>18</v>
      </c>
    </row>
    <row r="72" spans="1:19" x14ac:dyDescent="0.35">
      <c r="A72">
        <v>2</v>
      </c>
      <c r="B72">
        <v>100</v>
      </c>
      <c r="C72">
        <v>2000</v>
      </c>
      <c r="D72">
        <v>3</v>
      </c>
      <c r="E72">
        <v>37670.33827</v>
      </c>
      <c r="F72">
        <v>8611.0597830000006</v>
      </c>
      <c r="G72">
        <v>12568.446099999999</v>
      </c>
      <c r="H72">
        <v>12609.093339999999</v>
      </c>
      <c r="I72">
        <v>2899.115229</v>
      </c>
      <c r="J72">
        <v>465.72808320000001</v>
      </c>
      <c r="K72">
        <v>516.89573640000003</v>
      </c>
      <c r="L72">
        <v>2</v>
      </c>
      <c r="M72">
        <v>0.47202809400000001</v>
      </c>
      <c r="N72">
        <v>0.29252243303560382</v>
      </c>
      <c r="O72">
        <v>161</v>
      </c>
      <c r="P72">
        <v>9.0426940000000004E-3</v>
      </c>
      <c r="Q72">
        <v>0.6</v>
      </c>
      <c r="R72">
        <v>0.337459381</v>
      </c>
      <c r="S72" t="s">
        <v>18</v>
      </c>
    </row>
    <row r="73" spans="1:19" x14ac:dyDescent="0.35">
      <c r="A73">
        <v>2</v>
      </c>
      <c r="B73">
        <v>100</v>
      </c>
      <c r="C73">
        <v>2000</v>
      </c>
      <c r="D73">
        <v>3</v>
      </c>
      <c r="E73">
        <v>42370.681539999998</v>
      </c>
      <c r="F73">
        <v>9375.368751</v>
      </c>
      <c r="G73">
        <v>15041.15646</v>
      </c>
      <c r="H73">
        <v>15060.03104</v>
      </c>
      <c r="I73">
        <v>2058.1124789999999</v>
      </c>
      <c r="J73">
        <v>465.72808320000001</v>
      </c>
      <c r="K73">
        <v>370.28472399999998</v>
      </c>
      <c r="L73">
        <v>1</v>
      </c>
      <c r="M73">
        <v>0.56378024699999996</v>
      </c>
      <c r="N73">
        <v>0.27281448593607616</v>
      </c>
      <c r="O73">
        <v>266</v>
      </c>
      <c r="P73">
        <v>9.1959190000000003E-3</v>
      </c>
      <c r="Q73">
        <v>0.4</v>
      </c>
      <c r="R73">
        <v>0.75928360699999997</v>
      </c>
      <c r="S73" t="s">
        <v>18</v>
      </c>
    </row>
    <row r="74" spans="1:19" x14ac:dyDescent="0.35">
      <c r="A74">
        <v>3</v>
      </c>
      <c r="B74">
        <v>10</v>
      </c>
      <c r="C74">
        <v>500</v>
      </c>
      <c r="D74">
        <v>3</v>
      </c>
      <c r="E74">
        <v>29717.236789999999</v>
      </c>
      <c r="F74">
        <v>6172.1315059999997</v>
      </c>
      <c r="G74">
        <v>10038.369199999999</v>
      </c>
      <c r="H74">
        <v>5357.7902309999999</v>
      </c>
      <c r="I74">
        <v>6180.1368679999996</v>
      </c>
      <c r="J74">
        <v>582.49031109999999</v>
      </c>
      <c r="K74">
        <v>1386.318675</v>
      </c>
      <c r="L74">
        <v>9</v>
      </c>
      <c r="M74">
        <v>0.80597875200000002</v>
      </c>
      <c r="N74">
        <v>0.27228885752250392</v>
      </c>
      <c r="O74">
        <v>59</v>
      </c>
      <c r="P74">
        <v>7.7068900000000001E-3</v>
      </c>
      <c r="Q74">
        <v>0.8</v>
      </c>
      <c r="R74">
        <v>5.5248177000000002E-2</v>
      </c>
      <c r="S74" t="s">
        <v>18</v>
      </c>
    </row>
    <row r="75" spans="1:19" x14ac:dyDescent="0.35">
      <c r="A75">
        <v>3</v>
      </c>
      <c r="B75">
        <v>10</v>
      </c>
      <c r="C75">
        <v>500</v>
      </c>
      <c r="D75">
        <v>3</v>
      </c>
      <c r="E75">
        <v>32394.57862</v>
      </c>
      <c r="F75">
        <v>8174.6158429999996</v>
      </c>
      <c r="G75">
        <v>11047.418739999999</v>
      </c>
      <c r="H75">
        <v>5506.1958400000003</v>
      </c>
      <c r="I75">
        <v>5785.6266750000004</v>
      </c>
      <c r="J75">
        <v>582.49031109999999</v>
      </c>
      <c r="K75">
        <v>1298.2312059999999</v>
      </c>
      <c r="L75">
        <v>8</v>
      </c>
      <c r="M75">
        <v>0.82830358400000004</v>
      </c>
      <c r="N75">
        <v>0.25323334274582754</v>
      </c>
      <c r="O75">
        <v>98</v>
      </c>
      <c r="P75">
        <v>9.1818339999999998E-3</v>
      </c>
      <c r="Q75">
        <v>0.6</v>
      </c>
      <c r="R75">
        <v>0.14732847199999999</v>
      </c>
      <c r="S75" t="s">
        <v>18</v>
      </c>
    </row>
    <row r="76" spans="1:19" x14ac:dyDescent="0.35">
      <c r="A76">
        <v>3</v>
      </c>
      <c r="B76">
        <v>10</v>
      </c>
      <c r="C76">
        <v>500</v>
      </c>
      <c r="D76">
        <v>3</v>
      </c>
      <c r="E76">
        <v>37779.370779999997</v>
      </c>
      <c r="F76">
        <v>11131.83747</v>
      </c>
      <c r="G76">
        <v>14224.654689999999</v>
      </c>
      <c r="H76">
        <v>5707.5785310000001</v>
      </c>
      <c r="I76">
        <v>4997.8863860000001</v>
      </c>
      <c r="J76">
        <v>582.49031109999999</v>
      </c>
      <c r="K76">
        <v>1134.9233939999999</v>
      </c>
      <c r="L76">
        <v>6</v>
      </c>
      <c r="M76">
        <v>0.85859782200000001</v>
      </c>
      <c r="N76">
        <v>0.22238214025352565</v>
      </c>
      <c r="O76">
        <v>300</v>
      </c>
      <c r="P76">
        <v>3.1082281999999999E-2</v>
      </c>
      <c r="Q76">
        <v>0.4</v>
      </c>
      <c r="R76">
        <v>0.33148906299999997</v>
      </c>
      <c r="S76" t="s">
        <v>18</v>
      </c>
    </row>
    <row r="77" spans="1:19" x14ac:dyDescent="0.35">
      <c r="A77">
        <v>3</v>
      </c>
      <c r="B77">
        <v>10</v>
      </c>
      <c r="C77">
        <v>1000</v>
      </c>
      <c r="D77">
        <v>3</v>
      </c>
      <c r="E77">
        <v>33966.459699999999</v>
      </c>
      <c r="F77">
        <v>7926.2335890000004</v>
      </c>
      <c r="G77">
        <v>13458.975329999999</v>
      </c>
      <c r="H77">
        <v>5786.4898430000003</v>
      </c>
      <c r="I77">
        <v>5063.6606259999999</v>
      </c>
      <c r="J77">
        <v>582.49031109999999</v>
      </c>
      <c r="K77">
        <v>1148.610007</v>
      </c>
      <c r="L77">
        <v>6</v>
      </c>
      <c r="M77">
        <v>0.87046854399999996</v>
      </c>
      <c r="N77">
        <v>0.26409390505437297</v>
      </c>
      <c r="O77">
        <v>193</v>
      </c>
      <c r="P77">
        <v>8.2370570000000008E-3</v>
      </c>
      <c r="Q77">
        <v>0.8</v>
      </c>
      <c r="R77">
        <v>7.7517292000000002E-2</v>
      </c>
      <c r="S77" t="s">
        <v>18</v>
      </c>
    </row>
    <row r="78" spans="1:19" x14ac:dyDescent="0.35">
      <c r="A78">
        <v>3</v>
      </c>
      <c r="B78">
        <v>10</v>
      </c>
      <c r="C78">
        <v>1000</v>
      </c>
      <c r="D78">
        <v>3</v>
      </c>
      <c r="E78">
        <v>37077.311459999997</v>
      </c>
      <c r="F78">
        <v>9710.3704760000001</v>
      </c>
      <c r="G78">
        <v>15226.47544</v>
      </c>
      <c r="H78">
        <v>5861.2175139999999</v>
      </c>
      <c r="I78">
        <v>4641.3471449999997</v>
      </c>
      <c r="J78">
        <v>582.49031109999999</v>
      </c>
      <c r="K78">
        <v>1055.4105750000001</v>
      </c>
      <c r="L78">
        <v>5</v>
      </c>
      <c r="M78">
        <v>0.88170991600000004</v>
      </c>
      <c r="N78">
        <v>0.24240231546928043</v>
      </c>
      <c r="O78">
        <v>128</v>
      </c>
      <c r="P78">
        <v>9.5028539999999998E-3</v>
      </c>
      <c r="Q78">
        <v>0.6</v>
      </c>
      <c r="R78">
        <v>0.20671277900000001</v>
      </c>
      <c r="S78" t="s">
        <v>18</v>
      </c>
    </row>
    <row r="79" spans="1:19" x14ac:dyDescent="0.35">
      <c r="A79">
        <v>3</v>
      </c>
      <c r="B79">
        <v>10</v>
      </c>
      <c r="C79">
        <v>1000</v>
      </c>
      <c r="D79">
        <v>3</v>
      </c>
      <c r="E79">
        <v>43603.182589999997</v>
      </c>
      <c r="F79">
        <v>13486.84577</v>
      </c>
      <c r="G79">
        <v>18465.636340000001</v>
      </c>
      <c r="H79">
        <v>5968.8932299999997</v>
      </c>
      <c r="I79">
        <v>4158.0593989999998</v>
      </c>
      <c r="J79">
        <v>582.49031109999999</v>
      </c>
      <c r="K79">
        <v>941.25753580000003</v>
      </c>
      <c r="L79">
        <v>4</v>
      </c>
      <c r="M79">
        <v>0.89790770200000003</v>
      </c>
      <c r="N79">
        <v>0.19774255599307897</v>
      </c>
      <c r="O79">
        <v>300</v>
      </c>
      <c r="P79">
        <v>0.104592016</v>
      </c>
      <c r="Q79">
        <v>0.4</v>
      </c>
      <c r="R79">
        <v>0.46510375300000001</v>
      </c>
      <c r="S79" t="s">
        <v>18</v>
      </c>
    </row>
    <row r="80" spans="1:19" x14ac:dyDescent="0.35">
      <c r="A80">
        <v>3</v>
      </c>
      <c r="B80">
        <v>10</v>
      </c>
      <c r="C80">
        <v>2000</v>
      </c>
      <c r="D80">
        <v>3</v>
      </c>
      <c r="E80">
        <v>39813.894560000001</v>
      </c>
      <c r="F80">
        <v>8531.7763269999996</v>
      </c>
      <c r="G80">
        <v>20144.85239</v>
      </c>
      <c r="H80">
        <v>6123.3105990000004</v>
      </c>
      <c r="I80">
        <v>3611.5890629999999</v>
      </c>
      <c r="J80">
        <v>582.49031109999999</v>
      </c>
      <c r="K80">
        <v>819.87586350000004</v>
      </c>
      <c r="L80">
        <v>3</v>
      </c>
      <c r="M80">
        <v>0.92113689099999996</v>
      </c>
      <c r="N80">
        <v>0.25881401881134969</v>
      </c>
      <c r="O80">
        <v>66</v>
      </c>
      <c r="P80">
        <v>8.6586360000000008E-3</v>
      </c>
      <c r="Q80">
        <v>0.8</v>
      </c>
      <c r="R80">
        <v>0.14282953700000001</v>
      </c>
      <c r="S80" t="s">
        <v>18</v>
      </c>
    </row>
    <row r="81" spans="1:19" x14ac:dyDescent="0.35">
      <c r="A81">
        <v>3</v>
      </c>
      <c r="B81">
        <v>10</v>
      </c>
      <c r="C81">
        <v>2000</v>
      </c>
      <c r="D81">
        <v>3</v>
      </c>
      <c r="E81">
        <v>44000.836750000002</v>
      </c>
      <c r="F81">
        <v>12754.284830000001</v>
      </c>
      <c r="G81">
        <v>20022.221689999998</v>
      </c>
      <c r="H81">
        <v>6208.4837710000002</v>
      </c>
      <c r="I81">
        <v>3612.14491</v>
      </c>
      <c r="J81">
        <v>582.49031109999999</v>
      </c>
      <c r="K81">
        <v>821.21123239999997</v>
      </c>
      <c r="L81">
        <v>3</v>
      </c>
      <c r="M81">
        <v>0.93394959200000005</v>
      </c>
      <c r="N81">
        <v>0.24492955984261597</v>
      </c>
      <c r="O81">
        <v>72</v>
      </c>
      <c r="P81">
        <v>7.5200889999999998E-3</v>
      </c>
      <c r="Q81">
        <v>0.6</v>
      </c>
      <c r="R81">
        <v>0.38087876399999998</v>
      </c>
      <c r="S81" t="s">
        <v>18</v>
      </c>
    </row>
    <row r="82" spans="1:19" x14ac:dyDescent="0.35">
      <c r="A82">
        <v>3</v>
      </c>
      <c r="B82">
        <v>10</v>
      </c>
      <c r="C82">
        <v>2000</v>
      </c>
      <c r="D82">
        <v>3</v>
      </c>
      <c r="E82">
        <v>53359.10385</v>
      </c>
      <c r="F82">
        <v>21106.599490000001</v>
      </c>
      <c r="G82">
        <v>21124.275280000002</v>
      </c>
      <c r="H82">
        <v>6138.7956400000003</v>
      </c>
      <c r="I82">
        <v>3593.1498369999999</v>
      </c>
      <c r="J82">
        <v>582.49031109999999</v>
      </c>
      <c r="K82">
        <v>813.79329640000003</v>
      </c>
      <c r="L82">
        <v>3</v>
      </c>
      <c r="M82">
        <v>0.92346632399999995</v>
      </c>
      <c r="N82">
        <v>0.19656730298313552</v>
      </c>
      <c r="O82">
        <v>300</v>
      </c>
      <c r="P82">
        <v>4.8368871000000001E-2</v>
      </c>
      <c r="Q82">
        <v>0.4</v>
      </c>
      <c r="R82">
        <v>0.85697721900000001</v>
      </c>
      <c r="S82" t="s">
        <v>18</v>
      </c>
    </row>
    <row r="83" spans="1:19" x14ac:dyDescent="0.35">
      <c r="A83">
        <v>3</v>
      </c>
      <c r="B83">
        <v>40</v>
      </c>
      <c r="C83">
        <v>500</v>
      </c>
      <c r="D83">
        <v>3</v>
      </c>
      <c r="E83">
        <v>28397.337899999999</v>
      </c>
      <c r="F83">
        <v>4867.707856</v>
      </c>
      <c r="G83">
        <v>8525.1658189999998</v>
      </c>
      <c r="H83">
        <v>7760.6706350000004</v>
      </c>
      <c r="I83">
        <v>5431.2099980000003</v>
      </c>
      <c r="J83">
        <v>582.49031109999999</v>
      </c>
      <c r="K83">
        <v>1230.093282</v>
      </c>
      <c r="L83">
        <v>7</v>
      </c>
      <c r="M83">
        <v>0.732300748</v>
      </c>
      <c r="N83">
        <v>0.28938597915392478</v>
      </c>
      <c r="O83">
        <v>300</v>
      </c>
      <c r="P83">
        <v>1.2762396000000001E-2</v>
      </c>
      <c r="Q83">
        <v>0.8</v>
      </c>
      <c r="R83">
        <v>5.1330340000000002E-2</v>
      </c>
      <c r="S83" t="s">
        <v>18</v>
      </c>
    </row>
    <row r="84" spans="1:19" x14ac:dyDescent="0.35">
      <c r="A84">
        <v>3</v>
      </c>
      <c r="B84">
        <v>40</v>
      </c>
      <c r="C84">
        <v>500</v>
      </c>
      <c r="D84">
        <v>3</v>
      </c>
      <c r="E84">
        <v>30682.67251</v>
      </c>
      <c r="F84">
        <v>6424.3138230000004</v>
      </c>
      <c r="G84">
        <v>9357.2271760000003</v>
      </c>
      <c r="H84">
        <v>8064.4566510000004</v>
      </c>
      <c r="I84">
        <v>5096.7477419999996</v>
      </c>
      <c r="J84">
        <v>582.49031109999999</v>
      </c>
      <c r="K84">
        <v>1157.4368019999999</v>
      </c>
      <c r="L84">
        <v>6</v>
      </c>
      <c r="M84">
        <v>0.76096614799999995</v>
      </c>
      <c r="N84">
        <v>0.27365167097943172</v>
      </c>
      <c r="O84">
        <v>300</v>
      </c>
      <c r="P84">
        <v>2.5101218000000002E-2</v>
      </c>
      <c r="Q84">
        <v>0.6</v>
      </c>
      <c r="R84">
        <v>0.136880907</v>
      </c>
      <c r="S84" t="s">
        <v>18</v>
      </c>
    </row>
    <row r="85" spans="1:19" x14ac:dyDescent="0.35">
      <c r="A85">
        <v>3</v>
      </c>
      <c r="B85">
        <v>40</v>
      </c>
      <c r="C85">
        <v>500</v>
      </c>
      <c r="D85">
        <v>3</v>
      </c>
      <c r="E85">
        <v>35433.20405</v>
      </c>
      <c r="F85">
        <v>9522.0801269999993</v>
      </c>
      <c r="G85">
        <v>10890.830669999999</v>
      </c>
      <c r="H85">
        <v>8737.7302330000002</v>
      </c>
      <c r="I85">
        <v>4645.4037740000003</v>
      </c>
      <c r="J85">
        <v>582.49031109999999</v>
      </c>
      <c r="K85">
        <v>1054.668938</v>
      </c>
      <c r="L85">
        <v>5</v>
      </c>
      <c r="M85">
        <v>0.82449657899999995</v>
      </c>
      <c r="N85">
        <v>0.23390851590205561</v>
      </c>
      <c r="O85">
        <v>300</v>
      </c>
      <c r="P85">
        <v>5.5368467999999997E-2</v>
      </c>
      <c r="Q85">
        <v>0.4</v>
      </c>
      <c r="R85">
        <v>0.30798204200000001</v>
      </c>
      <c r="S85" t="s">
        <v>18</v>
      </c>
    </row>
    <row r="86" spans="1:19" x14ac:dyDescent="0.35">
      <c r="A86">
        <v>3</v>
      </c>
      <c r="B86">
        <v>40</v>
      </c>
      <c r="C86">
        <v>1000</v>
      </c>
      <c r="D86">
        <v>3</v>
      </c>
      <c r="E86">
        <v>31416.280920000001</v>
      </c>
      <c r="F86">
        <v>5455.9838890000001</v>
      </c>
      <c r="G86">
        <v>11464.45852</v>
      </c>
      <c r="H86">
        <v>8812.7749210000002</v>
      </c>
      <c r="I86">
        <v>4157.8398859999998</v>
      </c>
      <c r="J86">
        <v>582.49031109999999</v>
      </c>
      <c r="K86">
        <v>942.73339120000003</v>
      </c>
      <c r="L86">
        <v>4</v>
      </c>
      <c r="M86">
        <v>0.83157783299999999</v>
      </c>
      <c r="N86">
        <v>0.29026478632401215</v>
      </c>
      <c r="O86">
        <v>300</v>
      </c>
      <c r="P86">
        <v>1.252121E-2</v>
      </c>
      <c r="Q86">
        <v>0.8</v>
      </c>
      <c r="R86">
        <v>7.1363736999999997E-2</v>
      </c>
      <c r="S86" t="s">
        <v>18</v>
      </c>
    </row>
    <row r="87" spans="1:19" x14ac:dyDescent="0.35">
      <c r="A87">
        <v>3</v>
      </c>
      <c r="B87">
        <v>40</v>
      </c>
      <c r="C87">
        <v>1000</v>
      </c>
      <c r="D87">
        <v>3</v>
      </c>
      <c r="E87">
        <v>33623.234960000002</v>
      </c>
      <c r="F87">
        <v>6374.0633799999996</v>
      </c>
      <c r="G87">
        <v>13047.63377</v>
      </c>
      <c r="H87">
        <v>9186.5660540000008</v>
      </c>
      <c r="I87">
        <v>3611.3134</v>
      </c>
      <c r="J87">
        <v>582.49031109999999</v>
      </c>
      <c r="K87">
        <v>821.16804260000004</v>
      </c>
      <c r="L87">
        <v>3</v>
      </c>
      <c r="M87">
        <v>0.86684895100000003</v>
      </c>
      <c r="N87">
        <v>0.28024048491752229</v>
      </c>
      <c r="O87">
        <v>200</v>
      </c>
      <c r="P87">
        <v>9.2653289999999992E-3</v>
      </c>
      <c r="Q87">
        <v>0.6</v>
      </c>
      <c r="R87">
        <v>0.19030330000000001</v>
      </c>
      <c r="S87" t="s">
        <v>18</v>
      </c>
    </row>
    <row r="88" spans="1:19" x14ac:dyDescent="0.35">
      <c r="A88">
        <v>3</v>
      </c>
      <c r="B88">
        <v>40</v>
      </c>
      <c r="C88">
        <v>1000</v>
      </c>
      <c r="D88">
        <v>3</v>
      </c>
      <c r="E88">
        <v>38102.423119999999</v>
      </c>
      <c r="F88">
        <v>10580.29349</v>
      </c>
      <c r="G88">
        <v>13352.682769999999</v>
      </c>
      <c r="H88">
        <v>9161.1014419999992</v>
      </c>
      <c r="I88">
        <v>3607.723704</v>
      </c>
      <c r="J88">
        <v>582.49031109999999</v>
      </c>
      <c r="K88">
        <v>818.13140729999998</v>
      </c>
      <c r="L88">
        <v>3</v>
      </c>
      <c r="M88">
        <v>0.86444609699999997</v>
      </c>
      <c r="N88">
        <v>0.26006176446496648</v>
      </c>
      <c r="O88">
        <v>300</v>
      </c>
      <c r="P88">
        <v>2.6311848999999998E-2</v>
      </c>
      <c r="Q88">
        <v>0.4</v>
      </c>
      <c r="R88">
        <v>0.42818242499999998</v>
      </c>
      <c r="S88" t="s">
        <v>18</v>
      </c>
    </row>
    <row r="89" spans="1:19" x14ac:dyDescent="0.35">
      <c r="A89">
        <v>3</v>
      </c>
      <c r="B89">
        <v>40</v>
      </c>
      <c r="C89">
        <v>2000</v>
      </c>
      <c r="D89">
        <v>3</v>
      </c>
      <c r="E89">
        <v>35269.00836</v>
      </c>
      <c r="F89">
        <v>8085.4559669999999</v>
      </c>
      <c r="G89">
        <v>12943.856690000001</v>
      </c>
      <c r="H89">
        <v>9224.7238419999994</v>
      </c>
      <c r="I89">
        <v>3611.3134369999998</v>
      </c>
      <c r="J89">
        <v>582.49031109999999</v>
      </c>
      <c r="K89">
        <v>821.16810980000002</v>
      </c>
      <c r="L89">
        <v>3</v>
      </c>
      <c r="M89">
        <v>0.87044953899999999</v>
      </c>
      <c r="N89">
        <v>0.29964003627195346</v>
      </c>
      <c r="O89">
        <v>192</v>
      </c>
      <c r="P89">
        <v>8.7432550000000001E-3</v>
      </c>
      <c r="Q89">
        <v>0.8</v>
      </c>
      <c r="R89">
        <v>0.11762350000000001</v>
      </c>
      <c r="S89" t="s">
        <v>18</v>
      </c>
    </row>
    <row r="90" spans="1:19" x14ac:dyDescent="0.35">
      <c r="A90">
        <v>3</v>
      </c>
      <c r="B90">
        <v>40</v>
      </c>
      <c r="C90">
        <v>2000</v>
      </c>
      <c r="D90">
        <v>3</v>
      </c>
      <c r="E90">
        <v>38758.448040000003</v>
      </c>
      <c r="F90">
        <v>8450.8729399999993</v>
      </c>
      <c r="G90">
        <v>16487.445589999999</v>
      </c>
      <c r="H90">
        <v>9690.1394240000009</v>
      </c>
      <c r="I90">
        <v>2889.8505009999999</v>
      </c>
      <c r="J90">
        <v>582.49031109999999</v>
      </c>
      <c r="K90">
        <v>657.649269</v>
      </c>
      <c r="L90">
        <v>2</v>
      </c>
      <c r="M90">
        <v>0.914366385</v>
      </c>
      <c r="N90">
        <v>0.27791828270630625</v>
      </c>
      <c r="O90">
        <v>300</v>
      </c>
      <c r="P90">
        <v>2.2122758999999999E-2</v>
      </c>
      <c r="Q90">
        <v>0.6</v>
      </c>
      <c r="R90">
        <v>0.31366266599999998</v>
      </c>
      <c r="S90" t="s">
        <v>18</v>
      </c>
    </row>
    <row r="91" spans="1:19" x14ac:dyDescent="0.35">
      <c r="A91">
        <v>3</v>
      </c>
      <c r="B91">
        <v>40</v>
      </c>
      <c r="C91">
        <v>2000</v>
      </c>
      <c r="D91">
        <v>3</v>
      </c>
      <c r="E91">
        <v>44818.713459999999</v>
      </c>
      <c r="F91">
        <v>14182.05205</v>
      </c>
      <c r="G91">
        <v>16747.230970000001</v>
      </c>
      <c r="H91">
        <v>9700.0744140000006</v>
      </c>
      <c r="I91">
        <v>2937.7980809999999</v>
      </c>
      <c r="J91">
        <v>582.49031109999999</v>
      </c>
      <c r="K91">
        <v>669.06763679999995</v>
      </c>
      <c r="L91">
        <v>2</v>
      </c>
      <c r="M91">
        <v>0.915303855</v>
      </c>
      <c r="N91">
        <v>0.24133219851089691</v>
      </c>
      <c r="O91">
        <v>301</v>
      </c>
      <c r="P91">
        <v>2.1922537999999998E-2</v>
      </c>
      <c r="Q91">
        <v>0.4</v>
      </c>
      <c r="R91">
        <v>0.70574099800000001</v>
      </c>
      <c r="S91" t="s">
        <v>18</v>
      </c>
    </row>
    <row r="92" spans="1:19" x14ac:dyDescent="0.35">
      <c r="A92">
        <v>3</v>
      </c>
      <c r="B92">
        <v>70</v>
      </c>
      <c r="C92">
        <v>500</v>
      </c>
      <c r="D92">
        <v>3</v>
      </c>
      <c r="E92">
        <v>28320.883040000001</v>
      </c>
      <c r="F92">
        <v>4934.8087779999996</v>
      </c>
      <c r="G92">
        <v>8029.5630389999997</v>
      </c>
      <c r="H92">
        <v>8088.4122170000001</v>
      </c>
      <c r="I92">
        <v>5449.6458110000003</v>
      </c>
      <c r="J92">
        <v>582.49031109999999</v>
      </c>
      <c r="K92">
        <v>1235.962884</v>
      </c>
      <c r="L92">
        <v>7</v>
      </c>
      <c r="M92">
        <v>0.57053337000000004</v>
      </c>
      <c r="N92">
        <v>0.29112820327606187</v>
      </c>
      <c r="O92">
        <v>300</v>
      </c>
      <c r="P92">
        <v>1.8643298999999999E-2</v>
      </c>
      <c r="Q92">
        <v>0.8</v>
      </c>
      <c r="R92">
        <v>5.3652884999999997E-2</v>
      </c>
      <c r="S92" t="s">
        <v>18</v>
      </c>
    </row>
    <row r="93" spans="1:19" x14ac:dyDescent="0.35">
      <c r="A93">
        <v>3</v>
      </c>
      <c r="B93">
        <v>70</v>
      </c>
      <c r="C93">
        <v>500</v>
      </c>
      <c r="D93">
        <v>3</v>
      </c>
      <c r="E93">
        <v>30703.079890000001</v>
      </c>
      <c r="F93">
        <v>5766.1237330000004</v>
      </c>
      <c r="G93">
        <v>9448.05602</v>
      </c>
      <c r="H93">
        <v>9199.3709550000003</v>
      </c>
      <c r="I93">
        <v>4650.419046</v>
      </c>
      <c r="J93">
        <v>582.49031109999999</v>
      </c>
      <c r="K93">
        <v>1056.619821</v>
      </c>
      <c r="L93">
        <v>5</v>
      </c>
      <c r="M93">
        <v>0.64889720900000003</v>
      </c>
      <c r="N93">
        <v>0.27685714275882689</v>
      </c>
      <c r="O93">
        <v>300</v>
      </c>
      <c r="P93">
        <v>4.3763622000000002E-2</v>
      </c>
      <c r="Q93">
        <v>0.6</v>
      </c>
      <c r="R93">
        <v>0.14307436000000001</v>
      </c>
      <c r="S93" t="s">
        <v>18</v>
      </c>
    </row>
    <row r="94" spans="1:19" x14ac:dyDescent="0.35">
      <c r="A94">
        <v>3</v>
      </c>
      <c r="B94">
        <v>70</v>
      </c>
      <c r="C94">
        <v>500</v>
      </c>
      <c r="D94">
        <v>3</v>
      </c>
      <c r="E94">
        <v>35468.743670000003</v>
      </c>
      <c r="F94">
        <v>9856.2435999999998</v>
      </c>
      <c r="G94">
        <v>9822.2452830000002</v>
      </c>
      <c r="H94">
        <v>9494.9281589999991</v>
      </c>
      <c r="I94">
        <v>4657.0569079999996</v>
      </c>
      <c r="J94">
        <v>582.49031109999999</v>
      </c>
      <c r="K94">
        <v>1055.779411</v>
      </c>
      <c r="L94">
        <v>5</v>
      </c>
      <c r="M94">
        <v>0.669744966</v>
      </c>
      <c r="N94">
        <v>0.23629329805680646</v>
      </c>
      <c r="O94">
        <v>300</v>
      </c>
      <c r="P94">
        <v>7.0284019000000003E-2</v>
      </c>
      <c r="Q94">
        <v>0.4</v>
      </c>
      <c r="R94">
        <v>0.32191731000000001</v>
      </c>
      <c r="S94" t="s">
        <v>18</v>
      </c>
    </row>
    <row r="95" spans="1:19" x14ac:dyDescent="0.35">
      <c r="A95">
        <v>3</v>
      </c>
      <c r="B95">
        <v>70</v>
      </c>
      <c r="C95">
        <v>1000</v>
      </c>
      <c r="D95">
        <v>3</v>
      </c>
      <c r="E95">
        <v>30972.528170000001</v>
      </c>
      <c r="F95">
        <v>4265.9532669999999</v>
      </c>
      <c r="G95">
        <v>11162.598889999999</v>
      </c>
      <c r="H95">
        <v>10526.952149999999</v>
      </c>
      <c r="I95">
        <v>3613.3658869999999</v>
      </c>
      <c r="J95">
        <v>582.49031109999999</v>
      </c>
      <c r="K95">
        <v>821.16766110000003</v>
      </c>
      <c r="L95">
        <v>3</v>
      </c>
      <c r="M95">
        <v>0.74254097399999996</v>
      </c>
      <c r="N95">
        <v>0.29993852076869354</v>
      </c>
      <c r="O95">
        <v>129</v>
      </c>
      <c r="P95">
        <v>9.3307870000000001E-3</v>
      </c>
      <c r="Q95">
        <v>0.8</v>
      </c>
      <c r="R95">
        <v>7.1369021000000005E-2</v>
      </c>
      <c r="S95" t="s">
        <v>18</v>
      </c>
    </row>
    <row r="96" spans="1:19" x14ac:dyDescent="0.35">
      <c r="A96">
        <v>3</v>
      </c>
      <c r="B96">
        <v>70</v>
      </c>
      <c r="C96">
        <v>1000</v>
      </c>
      <c r="D96">
        <v>3</v>
      </c>
      <c r="E96">
        <v>33385.029840000003</v>
      </c>
      <c r="F96">
        <v>6350.9294639999998</v>
      </c>
      <c r="G96">
        <v>11456.91188</v>
      </c>
      <c r="H96">
        <v>10592.93346</v>
      </c>
      <c r="I96">
        <v>3588.3159470000001</v>
      </c>
      <c r="J96">
        <v>582.49031109999999</v>
      </c>
      <c r="K96">
        <v>813.4487699</v>
      </c>
      <c r="L96">
        <v>3</v>
      </c>
      <c r="M96">
        <v>0.74719510700000003</v>
      </c>
      <c r="N96">
        <v>0.28420712127005326</v>
      </c>
      <c r="O96">
        <v>300</v>
      </c>
      <c r="P96">
        <v>3.3781837000000002E-2</v>
      </c>
      <c r="Q96">
        <v>0.6</v>
      </c>
      <c r="R96">
        <v>0.190317389</v>
      </c>
      <c r="S96" t="s">
        <v>18</v>
      </c>
    </row>
    <row r="97" spans="1:19" x14ac:dyDescent="0.35">
      <c r="A97">
        <v>3</v>
      </c>
      <c r="B97">
        <v>70</v>
      </c>
      <c r="C97">
        <v>1000</v>
      </c>
      <c r="D97">
        <v>3</v>
      </c>
      <c r="E97">
        <v>39142.207170000001</v>
      </c>
      <c r="F97">
        <v>12758.235420000001</v>
      </c>
      <c r="G97">
        <v>10569.74798</v>
      </c>
      <c r="H97">
        <v>10118.49985</v>
      </c>
      <c r="I97">
        <v>4166.7534669999995</v>
      </c>
      <c r="J97">
        <v>582.49031109999999</v>
      </c>
      <c r="K97">
        <v>946.48014680000006</v>
      </c>
      <c r="L97">
        <v>4</v>
      </c>
      <c r="M97">
        <v>0.71372992199999996</v>
      </c>
      <c r="N97">
        <v>0.24083803230776152</v>
      </c>
      <c r="O97">
        <v>300</v>
      </c>
      <c r="P97">
        <v>0.14379508899999999</v>
      </c>
      <c r="Q97">
        <v>0.4</v>
      </c>
      <c r="R97">
        <v>0.42821412399999997</v>
      </c>
      <c r="S97" t="s">
        <v>18</v>
      </c>
    </row>
    <row r="98" spans="1:19" x14ac:dyDescent="0.35">
      <c r="A98">
        <v>3</v>
      </c>
      <c r="B98">
        <v>70</v>
      </c>
      <c r="C98">
        <v>2000</v>
      </c>
      <c r="D98">
        <v>3</v>
      </c>
      <c r="E98">
        <v>34980.03082</v>
      </c>
      <c r="F98">
        <v>8345.3344710000001</v>
      </c>
      <c r="G98">
        <v>11101.989219999999</v>
      </c>
      <c r="H98">
        <v>10517.75812</v>
      </c>
      <c r="I98">
        <v>3611.811428</v>
      </c>
      <c r="J98">
        <v>582.49031109999999</v>
      </c>
      <c r="K98">
        <v>820.64726499999995</v>
      </c>
      <c r="L98">
        <v>3</v>
      </c>
      <c r="M98">
        <v>0.74189245400000003</v>
      </c>
      <c r="N98">
        <v>0.30446686360733044</v>
      </c>
      <c r="O98">
        <v>167</v>
      </c>
      <c r="P98">
        <v>9.0826090000000002E-3</v>
      </c>
      <c r="Q98">
        <v>0.8</v>
      </c>
      <c r="R98">
        <v>0.132281801</v>
      </c>
      <c r="S98" t="s">
        <v>18</v>
      </c>
    </row>
    <row r="99" spans="1:19" x14ac:dyDescent="0.35">
      <c r="A99">
        <v>3</v>
      </c>
      <c r="B99">
        <v>70</v>
      </c>
      <c r="C99">
        <v>2000</v>
      </c>
      <c r="D99">
        <v>3</v>
      </c>
      <c r="E99">
        <v>38163.401599999997</v>
      </c>
      <c r="F99">
        <v>9014.2413550000001</v>
      </c>
      <c r="G99">
        <v>13314.241889999999</v>
      </c>
      <c r="H99">
        <v>11698.763639999999</v>
      </c>
      <c r="I99">
        <v>2895.416256</v>
      </c>
      <c r="J99">
        <v>582.49031109999999</v>
      </c>
      <c r="K99">
        <v>658.24815030000002</v>
      </c>
      <c r="L99">
        <v>2</v>
      </c>
      <c r="M99">
        <v>0.82519719199999997</v>
      </c>
      <c r="N99">
        <v>0.29253735074291282</v>
      </c>
      <c r="O99">
        <v>268</v>
      </c>
      <c r="P99">
        <v>5.0793050000000001E-3</v>
      </c>
      <c r="Q99">
        <v>0.6</v>
      </c>
      <c r="R99">
        <v>0.35275146899999998</v>
      </c>
      <c r="S99" t="s">
        <v>18</v>
      </c>
    </row>
    <row r="100" spans="1:19" x14ac:dyDescent="0.35">
      <c r="A100">
        <v>3</v>
      </c>
      <c r="B100">
        <v>70</v>
      </c>
      <c r="C100">
        <v>2000</v>
      </c>
      <c r="D100">
        <v>3</v>
      </c>
      <c r="E100">
        <v>43614.578110000002</v>
      </c>
      <c r="F100">
        <v>10132.014810000001</v>
      </c>
      <c r="G100">
        <v>17532.427500000002</v>
      </c>
      <c r="H100">
        <v>12806.18996</v>
      </c>
      <c r="I100">
        <v>2087.1627629999998</v>
      </c>
      <c r="J100">
        <v>582.49031109999999</v>
      </c>
      <c r="K100">
        <v>474.29276859999999</v>
      </c>
      <c r="L100">
        <v>1</v>
      </c>
      <c r="M100">
        <v>0.90331186399999996</v>
      </c>
      <c r="N100">
        <v>0.27885152874490865</v>
      </c>
      <c r="O100">
        <v>300</v>
      </c>
      <c r="P100">
        <v>2.2669037E-2</v>
      </c>
      <c r="Q100">
        <v>0.4</v>
      </c>
      <c r="R100">
        <v>0.793690805</v>
      </c>
      <c r="S100" t="s">
        <v>18</v>
      </c>
    </row>
    <row r="101" spans="1:19" x14ac:dyDescent="0.35">
      <c r="A101">
        <v>3</v>
      </c>
      <c r="B101">
        <v>100</v>
      </c>
      <c r="C101">
        <v>500</v>
      </c>
      <c r="D101">
        <v>3</v>
      </c>
      <c r="E101">
        <v>28386.928370000001</v>
      </c>
      <c r="F101">
        <v>4350.0520260000003</v>
      </c>
      <c r="G101">
        <v>8620.4374119999993</v>
      </c>
      <c r="H101">
        <v>8740.5966680000001</v>
      </c>
      <c r="I101">
        <v>4963.2887780000001</v>
      </c>
      <c r="J101">
        <v>582.49031109999999</v>
      </c>
      <c r="K101">
        <v>1130.0631719999999</v>
      </c>
      <c r="L101">
        <v>6</v>
      </c>
      <c r="M101">
        <v>0.33566422699999998</v>
      </c>
      <c r="N101">
        <v>0.29053170168968989</v>
      </c>
      <c r="O101">
        <v>300</v>
      </c>
      <c r="P101">
        <v>2.0598312000000001E-2</v>
      </c>
      <c r="Q101">
        <v>0.8</v>
      </c>
      <c r="R101">
        <v>5.5390368000000002E-2</v>
      </c>
      <c r="S101" t="s">
        <v>18</v>
      </c>
    </row>
    <row r="102" spans="1:19" x14ac:dyDescent="0.35">
      <c r="A102">
        <v>3</v>
      </c>
      <c r="B102">
        <v>100</v>
      </c>
      <c r="C102">
        <v>500</v>
      </c>
      <c r="D102">
        <v>3</v>
      </c>
      <c r="E102">
        <v>31113.10068</v>
      </c>
      <c r="F102">
        <v>6605.4066160000002</v>
      </c>
      <c r="G102">
        <v>8852.5358429999997</v>
      </c>
      <c r="H102">
        <v>8970.399899</v>
      </c>
      <c r="I102">
        <v>4971.2149689999997</v>
      </c>
      <c r="J102">
        <v>582.49031109999999</v>
      </c>
      <c r="K102">
        <v>1131.0530389999999</v>
      </c>
      <c r="L102">
        <v>6</v>
      </c>
      <c r="M102">
        <v>0.34448933700000001</v>
      </c>
      <c r="N102">
        <v>0.27012909494320264</v>
      </c>
      <c r="O102">
        <v>300</v>
      </c>
      <c r="P102">
        <v>4.0627726000000003E-2</v>
      </c>
      <c r="Q102">
        <v>0.6</v>
      </c>
      <c r="R102">
        <v>0.147707648</v>
      </c>
      <c r="S102" t="s">
        <v>18</v>
      </c>
    </row>
    <row r="103" spans="1:19" x14ac:dyDescent="0.35">
      <c r="A103">
        <v>3</v>
      </c>
      <c r="B103">
        <v>100</v>
      </c>
      <c r="C103">
        <v>500</v>
      </c>
      <c r="D103">
        <v>3</v>
      </c>
      <c r="E103">
        <v>34616.459770000001</v>
      </c>
      <c r="F103">
        <v>7394.9647290000003</v>
      </c>
      <c r="G103">
        <v>11074.01158</v>
      </c>
      <c r="H103">
        <v>11130.584440000001</v>
      </c>
      <c r="I103">
        <v>3613.4944139999998</v>
      </c>
      <c r="J103">
        <v>582.49031109999999</v>
      </c>
      <c r="K103">
        <v>820.91430209999999</v>
      </c>
      <c r="L103">
        <v>3</v>
      </c>
      <c r="M103">
        <v>0.427446679</v>
      </c>
      <c r="N103">
        <v>0.25956776368966772</v>
      </c>
      <c r="O103">
        <v>300</v>
      </c>
      <c r="P103">
        <v>4.2973854999999998E-2</v>
      </c>
      <c r="Q103">
        <v>0.4</v>
      </c>
      <c r="R103">
        <v>0.33234220799999997</v>
      </c>
      <c r="S103" t="s">
        <v>18</v>
      </c>
    </row>
    <row r="104" spans="1:19" x14ac:dyDescent="0.35">
      <c r="A104">
        <v>3</v>
      </c>
      <c r="B104">
        <v>100</v>
      </c>
      <c r="C104">
        <v>1000</v>
      </c>
      <c r="D104">
        <v>3</v>
      </c>
      <c r="E104">
        <v>31269.472549999999</v>
      </c>
      <c r="F104">
        <v>5442.4436439999999</v>
      </c>
      <c r="G104">
        <v>10058.877259999999</v>
      </c>
      <c r="H104">
        <v>10136.6648</v>
      </c>
      <c r="I104">
        <v>4114.4659620000002</v>
      </c>
      <c r="J104">
        <v>582.49031109999999</v>
      </c>
      <c r="K104">
        <v>934.5305816</v>
      </c>
      <c r="L104">
        <v>4</v>
      </c>
      <c r="M104">
        <v>0.38927728700000003</v>
      </c>
      <c r="N104">
        <v>0.29089069070367451</v>
      </c>
      <c r="O104">
        <v>300</v>
      </c>
      <c r="P104">
        <v>3.2559790999999998E-2</v>
      </c>
      <c r="Q104">
        <v>0.8</v>
      </c>
      <c r="R104">
        <v>7.1422292999999998E-2</v>
      </c>
      <c r="S104" t="s">
        <v>18</v>
      </c>
    </row>
    <row r="105" spans="1:19" x14ac:dyDescent="0.35">
      <c r="A105">
        <v>3</v>
      </c>
      <c r="B105">
        <v>100</v>
      </c>
      <c r="C105">
        <v>1000</v>
      </c>
      <c r="D105">
        <v>3</v>
      </c>
      <c r="E105">
        <v>33491.035349999998</v>
      </c>
      <c r="F105">
        <v>6333.4779619999999</v>
      </c>
      <c r="G105">
        <v>11071.030570000001</v>
      </c>
      <c r="H105">
        <v>11128.462079999999</v>
      </c>
      <c r="I105">
        <v>3567.4905220000001</v>
      </c>
      <c r="J105">
        <v>582.49031109999999</v>
      </c>
      <c r="K105">
        <v>808.08390159999999</v>
      </c>
      <c r="L105">
        <v>3</v>
      </c>
      <c r="M105">
        <v>0.42736517499999999</v>
      </c>
      <c r="N105">
        <v>0.28146773006209463</v>
      </c>
      <c r="O105">
        <v>300</v>
      </c>
      <c r="P105">
        <v>2.9961115E-2</v>
      </c>
      <c r="Q105">
        <v>0.6</v>
      </c>
      <c r="R105">
        <v>0.190459448</v>
      </c>
      <c r="S105" t="s">
        <v>18</v>
      </c>
    </row>
    <row r="106" spans="1:19" x14ac:dyDescent="0.35">
      <c r="A106">
        <v>3</v>
      </c>
      <c r="B106">
        <v>100</v>
      </c>
      <c r="C106">
        <v>1000</v>
      </c>
      <c r="D106">
        <v>3</v>
      </c>
      <c r="E106">
        <v>40855.427380000001</v>
      </c>
      <c r="F106">
        <v>12452.22471</v>
      </c>
      <c r="G106">
        <v>11407.73271</v>
      </c>
      <c r="H106">
        <v>11482.081829999999</v>
      </c>
      <c r="I106">
        <v>4016.153628</v>
      </c>
      <c r="J106">
        <v>582.49031109999999</v>
      </c>
      <c r="K106">
        <v>914.74419490000002</v>
      </c>
      <c r="L106">
        <v>4</v>
      </c>
      <c r="M106">
        <v>0.44094519700000001</v>
      </c>
      <c r="N106">
        <v>0.20626180746672509</v>
      </c>
      <c r="O106">
        <v>300</v>
      </c>
      <c r="P106">
        <v>0.14218405100000001</v>
      </c>
      <c r="Q106">
        <v>0.4</v>
      </c>
      <c r="R106">
        <v>0.42853375799999999</v>
      </c>
      <c r="S106" t="s">
        <v>18</v>
      </c>
    </row>
    <row r="107" spans="1:19" x14ac:dyDescent="0.35">
      <c r="A107">
        <v>3</v>
      </c>
      <c r="B107">
        <v>100</v>
      </c>
      <c r="C107">
        <v>2000</v>
      </c>
      <c r="D107">
        <v>3</v>
      </c>
      <c r="E107">
        <v>34667.979800000001</v>
      </c>
      <c r="F107">
        <v>5679.9768469999999</v>
      </c>
      <c r="G107">
        <v>12404.15047</v>
      </c>
      <c r="H107">
        <v>12442.40625</v>
      </c>
      <c r="I107">
        <v>2899.1970569999999</v>
      </c>
      <c r="J107">
        <v>582.49031109999999</v>
      </c>
      <c r="K107">
        <v>659.75887069999999</v>
      </c>
      <c r="L107">
        <v>2</v>
      </c>
      <c r="M107">
        <v>0.47782443600000002</v>
      </c>
      <c r="N107">
        <v>0.30848149153603094</v>
      </c>
      <c r="O107">
        <v>300</v>
      </c>
      <c r="P107">
        <v>1.7341096E-2</v>
      </c>
      <c r="Q107">
        <v>0.8</v>
      </c>
      <c r="R107">
        <v>0.118010512</v>
      </c>
      <c r="S107" t="s">
        <v>18</v>
      </c>
    </row>
    <row r="108" spans="1:19" x14ac:dyDescent="0.35">
      <c r="A108">
        <v>3</v>
      </c>
      <c r="B108">
        <v>100</v>
      </c>
      <c r="C108">
        <v>2000</v>
      </c>
      <c r="D108">
        <v>3</v>
      </c>
      <c r="E108">
        <v>37614.995929999997</v>
      </c>
      <c r="F108">
        <v>8542.7802499999998</v>
      </c>
      <c r="G108">
        <v>12420.44974</v>
      </c>
      <c r="H108">
        <v>12460.396720000001</v>
      </c>
      <c r="I108">
        <v>2939.3304499999999</v>
      </c>
      <c r="J108">
        <v>582.49031109999999</v>
      </c>
      <c r="K108">
        <v>669.54846050000003</v>
      </c>
      <c r="L108">
        <v>2</v>
      </c>
      <c r="M108">
        <v>0.47851532299999999</v>
      </c>
      <c r="N108">
        <v>0.29447609081154374</v>
      </c>
      <c r="O108">
        <v>302</v>
      </c>
      <c r="P108">
        <v>5.2077270000000002E-2</v>
      </c>
      <c r="Q108">
        <v>0.6</v>
      </c>
      <c r="R108">
        <v>0.31469469900000002</v>
      </c>
      <c r="S108" t="s">
        <v>18</v>
      </c>
    </row>
    <row r="109" spans="1:19" x14ac:dyDescent="0.35">
      <c r="A109">
        <v>3</v>
      </c>
      <c r="B109">
        <v>100</v>
      </c>
      <c r="C109">
        <v>2000</v>
      </c>
      <c r="D109">
        <v>3</v>
      </c>
      <c r="E109">
        <v>41996.792759999997</v>
      </c>
      <c r="F109">
        <v>9254.7009699999999</v>
      </c>
      <c r="G109">
        <v>14788.62744</v>
      </c>
      <c r="H109">
        <v>14809.51404</v>
      </c>
      <c r="I109">
        <v>2087.1636060000001</v>
      </c>
      <c r="J109">
        <v>582.49031109999999</v>
      </c>
      <c r="K109">
        <v>474.29639930000002</v>
      </c>
      <c r="L109">
        <v>1</v>
      </c>
      <c r="M109">
        <v>0.56872823100000003</v>
      </c>
      <c r="N109">
        <v>0.29143538834840726</v>
      </c>
      <c r="O109">
        <v>301</v>
      </c>
      <c r="P109">
        <v>3.6374397000000003E-2</v>
      </c>
      <c r="Q109">
        <v>0.4</v>
      </c>
      <c r="R109">
        <v>0.70806307300000004</v>
      </c>
      <c r="S109" t="s">
        <v>18</v>
      </c>
    </row>
    <row r="110" spans="1:19" x14ac:dyDescent="0.35">
      <c r="A110">
        <v>4</v>
      </c>
      <c r="B110">
        <v>10</v>
      </c>
      <c r="C110">
        <v>500</v>
      </c>
      <c r="D110">
        <v>3</v>
      </c>
      <c r="E110">
        <v>29120.060600000001</v>
      </c>
      <c r="F110">
        <v>5446.6943369999999</v>
      </c>
      <c r="G110">
        <v>10339.403979999999</v>
      </c>
      <c r="H110">
        <v>5618.4663479999999</v>
      </c>
      <c r="I110">
        <v>5787.291252</v>
      </c>
      <c r="J110">
        <v>606.80188980000003</v>
      </c>
      <c r="K110">
        <v>1321.402789</v>
      </c>
      <c r="L110">
        <v>8</v>
      </c>
      <c r="M110">
        <v>0.85255020199999998</v>
      </c>
      <c r="N110">
        <v>0.26937635876410798</v>
      </c>
      <c r="O110">
        <v>47</v>
      </c>
      <c r="P110">
        <v>5.1511500000000002E-3</v>
      </c>
      <c r="Q110">
        <v>0.8</v>
      </c>
      <c r="R110">
        <v>5.0877641000000001E-2</v>
      </c>
      <c r="S110" t="s">
        <v>18</v>
      </c>
    </row>
    <row r="111" spans="1:19" x14ac:dyDescent="0.35">
      <c r="A111">
        <v>4</v>
      </c>
      <c r="B111">
        <v>10</v>
      </c>
      <c r="C111">
        <v>500</v>
      </c>
      <c r="D111">
        <v>3</v>
      </c>
      <c r="E111">
        <v>31565.891940000001</v>
      </c>
      <c r="F111">
        <v>7858.3737449999999</v>
      </c>
      <c r="G111">
        <v>10397.00454</v>
      </c>
      <c r="H111">
        <v>5594.0555299999996</v>
      </c>
      <c r="I111">
        <v>5788.1947410000002</v>
      </c>
      <c r="J111">
        <v>606.80188980000003</v>
      </c>
      <c r="K111">
        <v>1321.4614959999999</v>
      </c>
      <c r="L111">
        <v>8</v>
      </c>
      <c r="M111">
        <v>0.84884608699999997</v>
      </c>
      <c r="N111">
        <v>0.25277742806719022</v>
      </c>
      <c r="O111">
        <v>36</v>
      </c>
      <c r="P111">
        <v>9.6918690000000005E-3</v>
      </c>
      <c r="Q111">
        <v>0.6</v>
      </c>
      <c r="R111">
        <v>0.13567371</v>
      </c>
      <c r="S111" t="s">
        <v>18</v>
      </c>
    </row>
    <row r="112" spans="1:19" x14ac:dyDescent="0.35">
      <c r="A112">
        <v>4</v>
      </c>
      <c r="B112">
        <v>10</v>
      </c>
      <c r="C112">
        <v>500</v>
      </c>
      <c r="D112">
        <v>3</v>
      </c>
      <c r="E112">
        <v>35865.010090000003</v>
      </c>
      <c r="F112">
        <v>9441.8648400000002</v>
      </c>
      <c r="G112">
        <v>14149.44472</v>
      </c>
      <c r="H112">
        <v>5981.8007909999997</v>
      </c>
      <c r="I112">
        <v>4623.4922989999995</v>
      </c>
      <c r="J112">
        <v>606.80188980000003</v>
      </c>
      <c r="K112">
        <v>1061.6055530000001</v>
      </c>
      <c r="L112">
        <v>5</v>
      </c>
      <c r="M112">
        <v>0.90768283699999996</v>
      </c>
      <c r="N112">
        <v>0.23235404515643765</v>
      </c>
      <c r="O112">
        <v>280</v>
      </c>
      <c r="P112">
        <v>9.2005569999999998E-3</v>
      </c>
      <c r="Q112">
        <v>0.4</v>
      </c>
      <c r="R112">
        <v>0.30526584699999998</v>
      </c>
      <c r="S112" t="s">
        <v>18</v>
      </c>
    </row>
    <row r="113" spans="1:19" x14ac:dyDescent="0.35">
      <c r="A113">
        <v>4</v>
      </c>
      <c r="B113">
        <v>10</v>
      </c>
      <c r="C113">
        <v>1000</v>
      </c>
      <c r="D113">
        <v>3</v>
      </c>
      <c r="E113">
        <v>33385.438269999999</v>
      </c>
      <c r="F113">
        <v>7003.0783369999999</v>
      </c>
      <c r="G113">
        <v>14115.37364</v>
      </c>
      <c r="H113">
        <v>5931.0794429999996</v>
      </c>
      <c r="I113">
        <v>4660.0207710000004</v>
      </c>
      <c r="J113">
        <v>606.80188980000003</v>
      </c>
      <c r="K113">
        <v>1069.0841909999999</v>
      </c>
      <c r="L113">
        <v>5</v>
      </c>
      <c r="M113">
        <v>0.89998634300000002</v>
      </c>
      <c r="N113">
        <v>0.26950997505988605</v>
      </c>
      <c r="O113">
        <v>26</v>
      </c>
      <c r="P113">
        <v>9.8167500000000008E-3</v>
      </c>
      <c r="Q113">
        <v>0.8</v>
      </c>
      <c r="R113">
        <v>8.7407996000000002E-2</v>
      </c>
      <c r="S113" t="s">
        <v>18</v>
      </c>
    </row>
    <row r="114" spans="1:19" x14ac:dyDescent="0.35">
      <c r="A114">
        <v>4</v>
      </c>
      <c r="B114">
        <v>10</v>
      </c>
      <c r="C114">
        <v>1000</v>
      </c>
      <c r="D114">
        <v>3</v>
      </c>
      <c r="E114">
        <v>36679.32632</v>
      </c>
      <c r="F114">
        <v>10341.542359999999</v>
      </c>
      <c r="G114">
        <v>14067.63933</v>
      </c>
      <c r="H114">
        <v>5934.2376270000004</v>
      </c>
      <c r="I114">
        <v>4660.0208400000001</v>
      </c>
      <c r="J114">
        <v>606.80188980000003</v>
      </c>
      <c r="K114">
        <v>1069.0842620000001</v>
      </c>
      <c r="L114">
        <v>5</v>
      </c>
      <c r="M114">
        <v>0.90046556799999999</v>
      </c>
      <c r="N114">
        <v>0.25373135408201652</v>
      </c>
      <c r="O114">
        <v>51</v>
      </c>
      <c r="P114">
        <v>6.5347290000000004E-3</v>
      </c>
      <c r="Q114">
        <v>0.6</v>
      </c>
      <c r="R114">
        <v>0.23308798999999999</v>
      </c>
      <c r="S114" t="s">
        <v>18</v>
      </c>
    </row>
    <row r="115" spans="1:19" x14ac:dyDescent="0.35">
      <c r="A115">
        <v>4</v>
      </c>
      <c r="B115">
        <v>10</v>
      </c>
      <c r="C115">
        <v>1000</v>
      </c>
      <c r="D115">
        <v>3</v>
      </c>
      <c r="E115">
        <v>43176.443749999999</v>
      </c>
      <c r="F115">
        <v>14719.02512</v>
      </c>
      <c r="G115">
        <v>16693.261750000001</v>
      </c>
      <c r="H115">
        <v>6047.6846329999998</v>
      </c>
      <c r="I115">
        <v>4159.2935299999999</v>
      </c>
      <c r="J115">
        <v>606.80188980000003</v>
      </c>
      <c r="K115">
        <v>950.37682830000006</v>
      </c>
      <c r="L115">
        <v>4</v>
      </c>
      <c r="M115">
        <v>0.9176801</v>
      </c>
      <c r="N115">
        <v>0.23210723160012517</v>
      </c>
      <c r="O115">
        <v>171</v>
      </c>
      <c r="P115">
        <v>9.5609890000000006E-3</v>
      </c>
      <c r="Q115">
        <v>0.4</v>
      </c>
      <c r="R115">
        <v>0.52444797700000001</v>
      </c>
      <c r="S115" t="s">
        <v>18</v>
      </c>
    </row>
    <row r="116" spans="1:19" x14ac:dyDescent="0.35">
      <c r="A116">
        <v>4</v>
      </c>
      <c r="B116">
        <v>10</v>
      </c>
      <c r="C116">
        <v>2000</v>
      </c>
      <c r="D116">
        <v>3</v>
      </c>
      <c r="E116">
        <v>39819.060319999997</v>
      </c>
      <c r="F116">
        <v>11382.22473</v>
      </c>
      <c r="G116">
        <v>16654.654770000001</v>
      </c>
      <c r="H116">
        <v>6037.1415020000004</v>
      </c>
      <c r="I116">
        <v>4181.1996799999997</v>
      </c>
      <c r="J116">
        <v>606.80188980000003</v>
      </c>
      <c r="K116">
        <v>957.03775010000004</v>
      </c>
      <c r="L116">
        <v>4</v>
      </c>
      <c r="M116">
        <v>0.91608027700000005</v>
      </c>
      <c r="N116">
        <v>0.28035633658206943</v>
      </c>
      <c r="O116">
        <v>32</v>
      </c>
      <c r="P116">
        <v>4.9657740000000001E-3</v>
      </c>
      <c r="Q116">
        <v>0.8</v>
      </c>
      <c r="R116">
        <v>0.16456152399999999</v>
      </c>
      <c r="S116" t="s">
        <v>18</v>
      </c>
    </row>
    <row r="117" spans="1:19" x14ac:dyDescent="0.35">
      <c r="A117">
        <v>4</v>
      </c>
      <c r="B117">
        <v>10</v>
      </c>
      <c r="C117">
        <v>2000</v>
      </c>
      <c r="D117">
        <v>3</v>
      </c>
      <c r="E117">
        <v>45419.67469</v>
      </c>
      <c r="F117">
        <v>17010.402429999998</v>
      </c>
      <c r="G117">
        <v>16632.140950000001</v>
      </c>
      <c r="H117">
        <v>6037.1415020000004</v>
      </c>
      <c r="I117">
        <v>4178.3000259999999</v>
      </c>
      <c r="J117">
        <v>606.80188980000003</v>
      </c>
      <c r="K117">
        <v>954.88789169999995</v>
      </c>
      <c r="L117">
        <v>4</v>
      </c>
      <c r="M117">
        <v>0.91608027700000005</v>
      </c>
      <c r="N117">
        <v>0.25385698375502724</v>
      </c>
      <c r="O117">
        <v>84</v>
      </c>
      <c r="P117">
        <v>7.5916569999999999E-3</v>
      </c>
      <c r="Q117">
        <v>0.6</v>
      </c>
      <c r="R117">
        <v>0.43883073099999997</v>
      </c>
      <c r="S117" t="s">
        <v>18</v>
      </c>
    </row>
    <row r="118" spans="1:19" x14ac:dyDescent="0.35">
      <c r="A118">
        <v>4</v>
      </c>
      <c r="B118">
        <v>10</v>
      </c>
      <c r="C118">
        <v>2000</v>
      </c>
      <c r="D118">
        <v>3</v>
      </c>
      <c r="E118">
        <v>56076.310949999999</v>
      </c>
      <c r="F118">
        <v>18276.570919999998</v>
      </c>
      <c r="G118">
        <v>27205.806339999999</v>
      </c>
      <c r="H118">
        <v>6372.3310430000001</v>
      </c>
      <c r="I118">
        <v>2941.8826669999999</v>
      </c>
      <c r="J118">
        <v>606.80188980000003</v>
      </c>
      <c r="K118">
        <v>672.91808609999998</v>
      </c>
      <c r="L118">
        <v>2</v>
      </c>
      <c r="M118">
        <v>0.96694218399999998</v>
      </c>
      <c r="N118">
        <v>0.19667643513363028</v>
      </c>
      <c r="O118">
        <v>300</v>
      </c>
      <c r="P118">
        <v>1.5758986999999999E-2</v>
      </c>
      <c r="Q118">
        <v>0.4</v>
      </c>
      <c r="R118">
        <v>0.98736914600000003</v>
      </c>
      <c r="S118" t="s">
        <v>18</v>
      </c>
    </row>
    <row r="119" spans="1:19" x14ac:dyDescent="0.35">
      <c r="A119">
        <v>4</v>
      </c>
      <c r="B119">
        <v>40</v>
      </c>
      <c r="C119">
        <v>500</v>
      </c>
      <c r="D119">
        <v>3</v>
      </c>
      <c r="E119">
        <v>27798.904429999999</v>
      </c>
      <c r="F119">
        <v>3607.87664</v>
      </c>
      <c r="G119">
        <v>9561.3536609999992</v>
      </c>
      <c r="H119">
        <v>8310.3591130000004</v>
      </c>
      <c r="I119">
        <v>4645.6799449999999</v>
      </c>
      <c r="J119">
        <v>606.80188980000003</v>
      </c>
      <c r="K119">
        <v>1066.833185</v>
      </c>
      <c r="L119">
        <v>5</v>
      </c>
      <c r="M119">
        <v>0.76166735299999999</v>
      </c>
      <c r="N119">
        <v>0.28960409983361834</v>
      </c>
      <c r="O119">
        <v>174</v>
      </c>
      <c r="P119">
        <v>9.0352469999999997E-3</v>
      </c>
      <c r="Q119">
        <v>0.8</v>
      </c>
      <c r="R119">
        <v>4.8484643000000001E-2</v>
      </c>
      <c r="S119" t="s">
        <v>18</v>
      </c>
    </row>
    <row r="120" spans="1:19" x14ac:dyDescent="0.35">
      <c r="A120">
        <v>4</v>
      </c>
      <c r="B120">
        <v>40</v>
      </c>
      <c r="C120">
        <v>500</v>
      </c>
      <c r="D120">
        <v>3</v>
      </c>
      <c r="E120">
        <v>29625.463080000001</v>
      </c>
      <c r="F120">
        <v>5456.0059730000003</v>
      </c>
      <c r="G120">
        <v>9534.4511070000008</v>
      </c>
      <c r="H120">
        <v>8312.4652119999992</v>
      </c>
      <c r="I120">
        <v>4648.7732349999997</v>
      </c>
      <c r="J120">
        <v>606.80188980000003</v>
      </c>
      <c r="K120">
        <v>1066.9656600000001</v>
      </c>
      <c r="L120">
        <v>5</v>
      </c>
      <c r="M120">
        <v>0.76186038199999995</v>
      </c>
      <c r="N120">
        <v>0.28280072156135344</v>
      </c>
      <c r="O120">
        <v>123</v>
      </c>
      <c r="P120">
        <v>8.3580229999999991E-3</v>
      </c>
      <c r="Q120">
        <v>0.6</v>
      </c>
      <c r="R120">
        <v>0.12929238100000001</v>
      </c>
      <c r="S120" t="s">
        <v>18</v>
      </c>
    </row>
    <row r="121" spans="1:19" x14ac:dyDescent="0.35">
      <c r="A121">
        <v>4</v>
      </c>
      <c r="B121">
        <v>40</v>
      </c>
      <c r="C121">
        <v>500</v>
      </c>
      <c r="D121">
        <v>3</v>
      </c>
      <c r="E121">
        <v>33683.561820000003</v>
      </c>
      <c r="F121">
        <v>9072.82222</v>
      </c>
      <c r="G121">
        <v>10090.13946</v>
      </c>
      <c r="H121">
        <v>8265.2552209999994</v>
      </c>
      <c r="I121">
        <v>4590.7435779999996</v>
      </c>
      <c r="J121">
        <v>606.80188980000003</v>
      </c>
      <c r="K121">
        <v>1057.799454</v>
      </c>
      <c r="L121">
        <v>5</v>
      </c>
      <c r="M121">
        <v>0.75753345599999999</v>
      </c>
      <c r="N121">
        <v>0.25677939942301081</v>
      </c>
      <c r="O121">
        <v>300</v>
      </c>
      <c r="P121">
        <v>2.6969231E-2</v>
      </c>
      <c r="Q121">
        <v>0.4</v>
      </c>
      <c r="R121">
        <v>0.29090785800000002</v>
      </c>
      <c r="S121" t="s">
        <v>18</v>
      </c>
    </row>
    <row r="122" spans="1:19" x14ac:dyDescent="0.35">
      <c r="A122">
        <v>4</v>
      </c>
      <c r="B122">
        <v>40</v>
      </c>
      <c r="C122">
        <v>1000</v>
      </c>
      <c r="D122">
        <v>3</v>
      </c>
      <c r="E122">
        <v>31150.06897</v>
      </c>
      <c r="F122">
        <v>5686.986578</v>
      </c>
      <c r="G122">
        <v>10948.8184</v>
      </c>
      <c r="H122">
        <v>8776.1220759999997</v>
      </c>
      <c r="I122">
        <v>4177.0953600000003</v>
      </c>
      <c r="J122">
        <v>606.80188980000003</v>
      </c>
      <c r="K122">
        <v>954.24466789999997</v>
      </c>
      <c r="L122">
        <v>4</v>
      </c>
      <c r="M122">
        <v>0.804355814</v>
      </c>
      <c r="N122">
        <v>0.29618985950977067</v>
      </c>
      <c r="O122">
        <v>97</v>
      </c>
      <c r="P122">
        <v>8.4873399999999995E-3</v>
      </c>
      <c r="Q122">
        <v>0.8</v>
      </c>
      <c r="R122">
        <v>8.2190351999999994E-2</v>
      </c>
      <c r="S122" t="s">
        <v>18</v>
      </c>
    </row>
    <row r="123" spans="1:19" x14ac:dyDescent="0.35">
      <c r="A123">
        <v>4</v>
      </c>
      <c r="B123">
        <v>40</v>
      </c>
      <c r="C123">
        <v>1000</v>
      </c>
      <c r="D123">
        <v>3</v>
      </c>
      <c r="E123">
        <v>34012.498480000002</v>
      </c>
      <c r="F123">
        <v>8480.0013139999992</v>
      </c>
      <c r="G123">
        <v>10989.72978</v>
      </c>
      <c r="H123">
        <v>8825.8751740000007</v>
      </c>
      <c r="I123">
        <v>4160.4856849999996</v>
      </c>
      <c r="J123">
        <v>606.80188980000003</v>
      </c>
      <c r="K123">
        <v>949.60463189999996</v>
      </c>
      <c r="L123">
        <v>4</v>
      </c>
      <c r="M123">
        <v>0.80891582299999998</v>
      </c>
      <c r="N123">
        <v>0.28618486403329058</v>
      </c>
      <c r="O123">
        <v>134</v>
      </c>
      <c r="P123">
        <v>8.5196930000000001E-3</v>
      </c>
      <c r="Q123">
        <v>0.6</v>
      </c>
      <c r="R123">
        <v>0.219174273</v>
      </c>
      <c r="S123" t="s">
        <v>18</v>
      </c>
    </row>
    <row r="124" spans="1:19" x14ac:dyDescent="0.35">
      <c r="A124">
        <v>4</v>
      </c>
      <c r="B124">
        <v>40</v>
      </c>
      <c r="C124">
        <v>1000</v>
      </c>
      <c r="D124">
        <v>3</v>
      </c>
      <c r="E124">
        <v>39757.970500000003</v>
      </c>
      <c r="F124">
        <v>14111.54061</v>
      </c>
      <c r="G124">
        <v>11294.313270000001</v>
      </c>
      <c r="H124">
        <v>8619.2362900000007</v>
      </c>
      <c r="I124">
        <v>4171.0770460000003</v>
      </c>
      <c r="J124">
        <v>606.80188980000003</v>
      </c>
      <c r="K124">
        <v>955.00138709999999</v>
      </c>
      <c r="L124">
        <v>4</v>
      </c>
      <c r="M124">
        <v>0.78997679899999995</v>
      </c>
      <c r="N124">
        <v>0.26459146955115204</v>
      </c>
      <c r="O124">
        <v>300</v>
      </c>
      <c r="P124">
        <v>2.0475622999999998E-2</v>
      </c>
      <c r="Q124">
        <v>0.4</v>
      </c>
      <c r="R124">
        <v>0.49314211400000002</v>
      </c>
      <c r="S124" t="s">
        <v>18</v>
      </c>
    </row>
    <row r="125" spans="1:19" x14ac:dyDescent="0.35">
      <c r="A125">
        <v>4</v>
      </c>
      <c r="B125">
        <v>40</v>
      </c>
      <c r="C125">
        <v>2000</v>
      </c>
      <c r="D125">
        <v>3</v>
      </c>
      <c r="E125">
        <v>35858.036590000003</v>
      </c>
      <c r="F125">
        <v>10393.23589</v>
      </c>
      <c r="G125">
        <v>10944.537200000001</v>
      </c>
      <c r="H125">
        <v>8776.1220759999997</v>
      </c>
      <c r="I125">
        <v>4180.89041</v>
      </c>
      <c r="J125">
        <v>606.80188980000003</v>
      </c>
      <c r="K125">
        <v>956.44912599999998</v>
      </c>
      <c r="L125">
        <v>4</v>
      </c>
      <c r="M125">
        <v>0.804355814</v>
      </c>
      <c r="N125">
        <v>0.29849677349546627</v>
      </c>
      <c r="O125">
        <v>129</v>
      </c>
      <c r="P125">
        <v>9.7159529999999994E-3</v>
      </c>
      <c r="Q125">
        <v>0.8</v>
      </c>
      <c r="R125">
        <v>0.116462805</v>
      </c>
      <c r="S125" t="s">
        <v>18</v>
      </c>
    </row>
    <row r="126" spans="1:19" x14ac:dyDescent="0.35">
      <c r="A126">
        <v>4</v>
      </c>
      <c r="B126">
        <v>40</v>
      </c>
      <c r="C126">
        <v>2000</v>
      </c>
      <c r="D126">
        <v>3</v>
      </c>
      <c r="E126">
        <v>39304.923210000001</v>
      </c>
      <c r="F126">
        <v>8496.2609900000007</v>
      </c>
      <c r="G126">
        <v>16622.624960000001</v>
      </c>
      <c r="H126">
        <v>9959.8465209999995</v>
      </c>
      <c r="I126">
        <v>2945.5641190000001</v>
      </c>
      <c r="J126">
        <v>606.80188999999996</v>
      </c>
      <c r="K126">
        <v>673.82473849999997</v>
      </c>
      <c r="L126">
        <v>2</v>
      </c>
      <c r="M126">
        <v>0.91284749200000004</v>
      </c>
      <c r="N126">
        <v>0.27872619130788018</v>
      </c>
      <c r="O126">
        <v>241</v>
      </c>
      <c r="P126">
        <v>7.9443900000000008E-3</v>
      </c>
      <c r="Q126">
        <v>0.6</v>
      </c>
      <c r="R126">
        <v>0.31056747899999998</v>
      </c>
      <c r="S126" t="s">
        <v>18</v>
      </c>
    </row>
    <row r="127" spans="1:19" x14ac:dyDescent="0.35">
      <c r="A127">
        <v>4</v>
      </c>
      <c r="B127">
        <v>40</v>
      </c>
      <c r="C127">
        <v>2000</v>
      </c>
      <c r="D127">
        <v>3</v>
      </c>
      <c r="E127">
        <v>45073.03486</v>
      </c>
      <c r="F127">
        <v>14116.5779</v>
      </c>
      <c r="G127">
        <v>16821.113450000001</v>
      </c>
      <c r="H127">
        <v>9909.1536140000007</v>
      </c>
      <c r="I127">
        <v>2945.5635200000002</v>
      </c>
      <c r="J127">
        <v>606.80188980000003</v>
      </c>
      <c r="K127">
        <v>673.82448920000002</v>
      </c>
      <c r="L127">
        <v>2</v>
      </c>
      <c r="M127">
        <v>0.90820128200000005</v>
      </c>
      <c r="N127">
        <v>0.25813339103177924</v>
      </c>
      <c r="O127">
        <v>301</v>
      </c>
      <c r="P127">
        <v>6.4424805000000002E-2</v>
      </c>
      <c r="Q127">
        <v>0.4</v>
      </c>
      <c r="R127">
        <v>0.69877682900000004</v>
      </c>
      <c r="S127" t="s">
        <v>18</v>
      </c>
    </row>
    <row r="128" spans="1:19" x14ac:dyDescent="0.35">
      <c r="A128">
        <v>4</v>
      </c>
      <c r="B128">
        <v>70</v>
      </c>
      <c r="C128">
        <v>500</v>
      </c>
      <c r="D128">
        <v>3</v>
      </c>
      <c r="E128">
        <v>27706.709869999999</v>
      </c>
      <c r="F128">
        <v>4794.6158580000001</v>
      </c>
      <c r="G128">
        <v>7736.3509640000002</v>
      </c>
      <c r="H128">
        <v>7875.964242</v>
      </c>
      <c r="I128">
        <v>5446.4287549999999</v>
      </c>
      <c r="J128">
        <v>606.80188980000003</v>
      </c>
      <c r="K128">
        <v>1246.5481580000001</v>
      </c>
      <c r="L128">
        <v>7</v>
      </c>
      <c r="M128">
        <v>0.53991860300000005</v>
      </c>
      <c r="N128">
        <v>0.29343300506465553</v>
      </c>
      <c r="O128">
        <v>129</v>
      </c>
      <c r="P128">
        <v>9.3334539999999997E-3</v>
      </c>
      <c r="Q128">
        <v>0.8</v>
      </c>
      <c r="R128">
        <v>4.8357250999999997E-2</v>
      </c>
      <c r="S128" t="s">
        <v>18</v>
      </c>
    </row>
    <row r="129" spans="1:19" x14ac:dyDescent="0.35">
      <c r="A129">
        <v>4</v>
      </c>
      <c r="B129">
        <v>70</v>
      </c>
      <c r="C129">
        <v>500</v>
      </c>
      <c r="D129">
        <v>3</v>
      </c>
      <c r="E129">
        <v>29486.295999999998</v>
      </c>
      <c r="F129">
        <v>5454.2197610000003</v>
      </c>
      <c r="G129">
        <v>8848.6536159999996</v>
      </c>
      <c r="H129">
        <v>8849.2872590000006</v>
      </c>
      <c r="I129">
        <v>4658.031054</v>
      </c>
      <c r="J129">
        <v>606.80188980000003</v>
      </c>
      <c r="K129">
        <v>1069.302424</v>
      </c>
      <c r="L129">
        <v>5</v>
      </c>
      <c r="M129">
        <v>0.60664252299999999</v>
      </c>
      <c r="N129">
        <v>0.28667917772445678</v>
      </c>
      <c r="O129">
        <v>277</v>
      </c>
      <c r="P129">
        <v>9.8788639999999994E-3</v>
      </c>
      <c r="Q129">
        <v>0.6</v>
      </c>
      <c r="R129">
        <v>0.12895266899999999</v>
      </c>
      <c r="S129" t="s">
        <v>18</v>
      </c>
    </row>
    <row r="130" spans="1:19" x14ac:dyDescent="0.35">
      <c r="A130">
        <v>4</v>
      </c>
      <c r="B130">
        <v>70</v>
      </c>
      <c r="C130">
        <v>500</v>
      </c>
      <c r="D130">
        <v>3</v>
      </c>
      <c r="E130">
        <v>33244.656669999997</v>
      </c>
      <c r="F130">
        <v>7929.2379549999996</v>
      </c>
      <c r="G130">
        <v>9995.9272810000002</v>
      </c>
      <c r="H130">
        <v>9603.8056390000002</v>
      </c>
      <c r="I130">
        <v>4156.1774939999996</v>
      </c>
      <c r="J130">
        <v>606.80188980000003</v>
      </c>
      <c r="K130">
        <v>952.706412</v>
      </c>
      <c r="L130">
        <v>4</v>
      </c>
      <c r="M130">
        <v>0.65836679399999998</v>
      </c>
      <c r="N130">
        <v>0.26603858867371599</v>
      </c>
      <c r="O130">
        <v>300</v>
      </c>
      <c r="P130">
        <v>2.1866140999999999E-2</v>
      </c>
      <c r="Q130">
        <v>0.4</v>
      </c>
      <c r="R130">
        <v>0.290143506</v>
      </c>
      <c r="S130" t="s">
        <v>18</v>
      </c>
    </row>
    <row r="131" spans="1:19" x14ac:dyDescent="0.35">
      <c r="A131">
        <v>4</v>
      </c>
      <c r="B131">
        <v>70</v>
      </c>
      <c r="C131">
        <v>1000</v>
      </c>
      <c r="D131">
        <v>3</v>
      </c>
      <c r="E131">
        <v>30923.71876</v>
      </c>
      <c r="F131">
        <v>5684.0395900000003</v>
      </c>
      <c r="G131">
        <v>9943.4591560000008</v>
      </c>
      <c r="H131">
        <v>9563.5288049999999</v>
      </c>
      <c r="I131">
        <v>4170.0072959999998</v>
      </c>
      <c r="J131">
        <v>606.80188980000003</v>
      </c>
      <c r="K131">
        <v>955.88202660000002</v>
      </c>
      <c r="L131">
        <v>4</v>
      </c>
      <c r="M131">
        <v>0.65560570799999995</v>
      </c>
      <c r="N131">
        <v>0.3028412224023922</v>
      </c>
      <c r="O131">
        <v>104</v>
      </c>
      <c r="P131">
        <v>9.2275599999999992E-3</v>
      </c>
      <c r="Q131">
        <v>0.8</v>
      </c>
      <c r="R131">
        <v>8.2134020000000002E-2</v>
      </c>
      <c r="S131" t="s">
        <v>18</v>
      </c>
    </row>
    <row r="132" spans="1:19" x14ac:dyDescent="0.35">
      <c r="A132">
        <v>4</v>
      </c>
      <c r="B132">
        <v>70</v>
      </c>
      <c r="C132">
        <v>1000</v>
      </c>
      <c r="D132">
        <v>3</v>
      </c>
      <c r="E132">
        <v>33632.085760000002</v>
      </c>
      <c r="F132">
        <v>8485.8746310000006</v>
      </c>
      <c r="G132">
        <v>9875.9867780000004</v>
      </c>
      <c r="H132">
        <v>9543.1234029999996</v>
      </c>
      <c r="I132">
        <v>4165.1688590000003</v>
      </c>
      <c r="J132">
        <v>606.80188980000003</v>
      </c>
      <c r="K132">
        <v>955.13019940000004</v>
      </c>
      <c r="L132">
        <v>4</v>
      </c>
      <c r="M132">
        <v>0.65420686299999997</v>
      </c>
      <c r="N132">
        <v>0.29287235608582229</v>
      </c>
      <c r="O132">
        <v>156</v>
      </c>
      <c r="P132">
        <v>9.992506E-3</v>
      </c>
      <c r="Q132">
        <v>0.6</v>
      </c>
      <c r="R132">
        <v>0.219024054</v>
      </c>
      <c r="S132" t="s">
        <v>18</v>
      </c>
    </row>
    <row r="133" spans="1:19" x14ac:dyDescent="0.35">
      <c r="A133">
        <v>4</v>
      </c>
      <c r="B133">
        <v>70</v>
      </c>
      <c r="C133">
        <v>1000</v>
      </c>
      <c r="D133">
        <v>3</v>
      </c>
      <c r="E133">
        <v>39225.746249999997</v>
      </c>
      <c r="F133">
        <v>11716.02298</v>
      </c>
      <c r="G133">
        <v>11685.4427</v>
      </c>
      <c r="H133">
        <v>10795.831920000001</v>
      </c>
      <c r="I133">
        <v>3595.3931170000001</v>
      </c>
      <c r="J133">
        <v>606.80188980000003</v>
      </c>
      <c r="K133">
        <v>826.25363860000004</v>
      </c>
      <c r="L133">
        <v>3</v>
      </c>
      <c r="M133">
        <v>0.74008341300000002</v>
      </c>
      <c r="N133">
        <v>0.262924641949358</v>
      </c>
      <c r="O133">
        <v>301</v>
      </c>
      <c r="P133">
        <v>7.0089951999999997E-2</v>
      </c>
      <c r="Q133">
        <v>0.4</v>
      </c>
      <c r="R133">
        <v>0.49280412200000001</v>
      </c>
      <c r="S133" t="s">
        <v>18</v>
      </c>
    </row>
    <row r="134" spans="1:19" x14ac:dyDescent="0.35">
      <c r="A134">
        <v>4</v>
      </c>
      <c r="B134">
        <v>70</v>
      </c>
      <c r="C134">
        <v>2000</v>
      </c>
      <c r="D134">
        <v>3</v>
      </c>
      <c r="E134">
        <v>35430.519200000002</v>
      </c>
      <c r="F134">
        <v>8022.4378880000004</v>
      </c>
      <c r="G134">
        <v>11804.370059999999</v>
      </c>
      <c r="H134">
        <v>10655.53174</v>
      </c>
      <c r="I134">
        <v>3534.1042710000002</v>
      </c>
      <c r="J134">
        <v>606.80188980000003</v>
      </c>
      <c r="K134">
        <v>807.27335570000002</v>
      </c>
      <c r="L134">
        <v>3</v>
      </c>
      <c r="M134">
        <v>0.73046545600000001</v>
      </c>
      <c r="N134">
        <v>0.30262216804307251</v>
      </c>
      <c r="O134">
        <v>229</v>
      </c>
      <c r="P134">
        <v>9.2503789999999995E-3</v>
      </c>
      <c r="Q134">
        <v>0.8</v>
      </c>
      <c r="R134">
        <v>0.11646291</v>
      </c>
      <c r="S134" t="s">
        <v>18</v>
      </c>
    </row>
    <row r="135" spans="1:19" x14ac:dyDescent="0.35">
      <c r="A135">
        <v>4</v>
      </c>
      <c r="B135">
        <v>70</v>
      </c>
      <c r="C135">
        <v>2000</v>
      </c>
      <c r="D135">
        <v>3</v>
      </c>
      <c r="E135">
        <v>38461.769379999998</v>
      </c>
      <c r="F135">
        <v>8484.8999889999996</v>
      </c>
      <c r="G135">
        <v>13864.27793</v>
      </c>
      <c r="H135">
        <v>11895.546850000001</v>
      </c>
      <c r="I135">
        <v>2938.7304519999998</v>
      </c>
      <c r="J135">
        <v>606.80188980000003</v>
      </c>
      <c r="K135">
        <v>671.51227459999996</v>
      </c>
      <c r="L135">
        <v>2</v>
      </c>
      <c r="M135">
        <v>0.81547183899999998</v>
      </c>
      <c r="N135">
        <v>0.28990644906681395</v>
      </c>
      <c r="O135">
        <v>301</v>
      </c>
      <c r="P135">
        <v>3.891141E-2</v>
      </c>
      <c r="Q135">
        <v>0.6</v>
      </c>
      <c r="R135">
        <v>0.31056776000000003</v>
      </c>
      <c r="S135" t="s">
        <v>18</v>
      </c>
    </row>
    <row r="136" spans="1:19" x14ac:dyDescent="0.35">
      <c r="A136">
        <v>4</v>
      </c>
      <c r="B136">
        <v>70</v>
      </c>
      <c r="C136">
        <v>2000</v>
      </c>
      <c r="D136">
        <v>3</v>
      </c>
      <c r="E136">
        <v>43477.766080000001</v>
      </c>
      <c r="F136">
        <v>9183.5032279999996</v>
      </c>
      <c r="G136">
        <v>17748.477340000001</v>
      </c>
      <c r="H136">
        <v>13368.95825</v>
      </c>
      <c r="I136">
        <v>2090.9129480000001</v>
      </c>
      <c r="J136">
        <v>606.80188980000003</v>
      </c>
      <c r="K136">
        <v>479.11242970000001</v>
      </c>
      <c r="L136">
        <v>1</v>
      </c>
      <c r="M136">
        <v>0.91647816699999995</v>
      </c>
      <c r="N136">
        <v>0.27545655414948689</v>
      </c>
      <c r="O136">
        <v>125</v>
      </c>
      <c r="P136">
        <v>3.5795839999999998E-3</v>
      </c>
      <c r="Q136">
        <v>0.4</v>
      </c>
      <c r="R136">
        <v>0.69877745999999996</v>
      </c>
      <c r="S136" t="s">
        <v>18</v>
      </c>
    </row>
    <row r="137" spans="1:19" x14ac:dyDescent="0.35">
      <c r="A137">
        <v>4</v>
      </c>
      <c r="B137">
        <v>100</v>
      </c>
      <c r="C137">
        <v>500</v>
      </c>
      <c r="D137">
        <v>3</v>
      </c>
      <c r="E137">
        <v>27630.58899</v>
      </c>
      <c r="F137">
        <v>3609.515562</v>
      </c>
      <c r="G137">
        <v>8800.5916730000008</v>
      </c>
      <c r="H137">
        <v>8903.1485530000009</v>
      </c>
      <c r="I137">
        <v>4644.0565729999998</v>
      </c>
      <c r="J137">
        <v>606.80188980000003</v>
      </c>
      <c r="K137">
        <v>1066.474741</v>
      </c>
      <c r="L137">
        <v>5</v>
      </c>
      <c r="M137">
        <v>0.33708750199999998</v>
      </c>
      <c r="N137">
        <v>0.29234254748970895</v>
      </c>
      <c r="O137">
        <v>204</v>
      </c>
      <c r="P137">
        <v>9.6532619999999993E-3</v>
      </c>
      <c r="Q137">
        <v>0.8</v>
      </c>
      <c r="R137">
        <v>4.8573219000000001E-2</v>
      </c>
      <c r="S137" t="s">
        <v>18</v>
      </c>
    </row>
    <row r="138" spans="1:19" x14ac:dyDescent="0.35">
      <c r="A138">
        <v>4</v>
      </c>
      <c r="B138">
        <v>100</v>
      </c>
      <c r="C138">
        <v>500</v>
      </c>
      <c r="D138">
        <v>3</v>
      </c>
      <c r="E138">
        <v>29501.722249999999</v>
      </c>
      <c r="F138">
        <v>5461.4062260000001</v>
      </c>
      <c r="G138">
        <v>8806.9070410000004</v>
      </c>
      <c r="H138">
        <v>8910.8683209999999</v>
      </c>
      <c r="I138">
        <v>4648.7731530000001</v>
      </c>
      <c r="J138">
        <v>606.80188980000003</v>
      </c>
      <c r="K138">
        <v>1066.9656210000001</v>
      </c>
      <c r="L138">
        <v>5</v>
      </c>
      <c r="M138">
        <v>0.33737978400000002</v>
      </c>
      <c r="N138">
        <v>0.28586777281856823</v>
      </c>
      <c r="O138">
        <v>125</v>
      </c>
      <c r="P138">
        <v>9.1831619999999999E-3</v>
      </c>
      <c r="Q138">
        <v>0.6</v>
      </c>
      <c r="R138">
        <v>0.129528585</v>
      </c>
      <c r="S138" t="s">
        <v>18</v>
      </c>
    </row>
    <row r="139" spans="1:19" x14ac:dyDescent="0.35">
      <c r="A139">
        <v>4</v>
      </c>
      <c r="B139">
        <v>100</v>
      </c>
      <c r="C139">
        <v>500</v>
      </c>
      <c r="D139">
        <v>3</v>
      </c>
      <c r="E139">
        <v>33202.832950000004</v>
      </c>
      <c r="F139">
        <v>7954.1927519999999</v>
      </c>
      <c r="G139">
        <v>9725.7512220000008</v>
      </c>
      <c r="H139">
        <v>9808.5120179999994</v>
      </c>
      <c r="I139">
        <v>4153.8946040000001</v>
      </c>
      <c r="J139">
        <v>606.80188980000003</v>
      </c>
      <c r="K139">
        <v>953.68046690000006</v>
      </c>
      <c r="L139">
        <v>4</v>
      </c>
      <c r="M139">
        <v>0.37136601600000002</v>
      </c>
      <c r="N139">
        <v>0.2676952585872161</v>
      </c>
      <c r="O139">
        <v>300</v>
      </c>
      <c r="P139">
        <v>2.2874894E-2</v>
      </c>
      <c r="Q139">
        <v>0.4</v>
      </c>
      <c r="R139">
        <v>0.29143931699999998</v>
      </c>
      <c r="S139" t="s">
        <v>18</v>
      </c>
    </row>
    <row r="140" spans="1:19" x14ac:dyDescent="0.35">
      <c r="A140">
        <v>4</v>
      </c>
      <c r="B140">
        <v>100</v>
      </c>
      <c r="C140">
        <v>1000</v>
      </c>
      <c r="D140">
        <v>3</v>
      </c>
      <c r="E140">
        <v>30815.085589999999</v>
      </c>
      <c r="F140">
        <v>5688.0421429999997</v>
      </c>
      <c r="G140">
        <v>9657.4025550000006</v>
      </c>
      <c r="H140">
        <v>9736.9092459999993</v>
      </c>
      <c r="I140">
        <v>4169.9909610000004</v>
      </c>
      <c r="J140">
        <v>606.80188980000003</v>
      </c>
      <c r="K140">
        <v>955.93879730000003</v>
      </c>
      <c r="L140">
        <v>4</v>
      </c>
      <c r="M140">
        <v>0.36865502</v>
      </c>
      <c r="N140">
        <v>0.30579480988062985</v>
      </c>
      <c r="O140">
        <v>166</v>
      </c>
      <c r="P140">
        <v>8.9235249999999999E-3</v>
      </c>
      <c r="Q140">
        <v>0.8</v>
      </c>
      <c r="R140">
        <v>8.2328582999999997E-2</v>
      </c>
      <c r="S140" t="s">
        <v>18</v>
      </c>
    </row>
    <row r="141" spans="1:19" x14ac:dyDescent="0.35">
      <c r="A141">
        <v>4</v>
      </c>
      <c r="B141">
        <v>100</v>
      </c>
      <c r="C141">
        <v>1000</v>
      </c>
      <c r="D141">
        <v>3</v>
      </c>
      <c r="E141">
        <v>33611.847280000002</v>
      </c>
      <c r="F141">
        <v>8503.2326620000003</v>
      </c>
      <c r="G141">
        <v>9647.1707160000005</v>
      </c>
      <c r="H141">
        <v>9726.6774060000007</v>
      </c>
      <c r="I141">
        <v>4171.6154829999996</v>
      </c>
      <c r="J141">
        <v>606.80188980000003</v>
      </c>
      <c r="K141">
        <v>956.34912499999996</v>
      </c>
      <c r="L141">
        <v>4</v>
      </c>
      <c r="M141">
        <v>0.36826762699999999</v>
      </c>
      <c r="N141">
        <v>0.29424102750470216</v>
      </c>
      <c r="O141">
        <v>252</v>
      </c>
      <c r="P141">
        <v>9.6701630000000007E-3</v>
      </c>
      <c r="Q141">
        <v>0.6</v>
      </c>
      <c r="R141">
        <v>0.21954288899999999</v>
      </c>
      <c r="S141" t="s">
        <v>18</v>
      </c>
    </row>
    <row r="142" spans="1:19" x14ac:dyDescent="0.35">
      <c r="A142">
        <v>4</v>
      </c>
      <c r="B142">
        <v>100</v>
      </c>
      <c r="C142">
        <v>1000</v>
      </c>
      <c r="D142">
        <v>3</v>
      </c>
      <c r="E142">
        <v>38819.536489999999</v>
      </c>
      <c r="F142">
        <v>9144.2397930000006</v>
      </c>
      <c r="G142">
        <v>12703.86853</v>
      </c>
      <c r="H142">
        <v>12748.91171</v>
      </c>
      <c r="I142">
        <v>2942.6106850000001</v>
      </c>
      <c r="J142">
        <v>606.80188980000003</v>
      </c>
      <c r="K142">
        <v>673.10387790000004</v>
      </c>
      <c r="L142">
        <v>2</v>
      </c>
      <c r="M142">
        <v>0.48269427100000001</v>
      </c>
      <c r="N142">
        <v>0.27134271297056661</v>
      </c>
      <c r="O142">
        <v>300</v>
      </c>
      <c r="P142">
        <v>7.1179930000000002E-2</v>
      </c>
      <c r="Q142">
        <v>0.4</v>
      </c>
      <c r="R142">
        <v>0.49397150099999998</v>
      </c>
      <c r="S142" t="s">
        <v>18</v>
      </c>
    </row>
    <row r="143" spans="1:19" x14ac:dyDescent="0.35">
      <c r="A143">
        <v>4</v>
      </c>
      <c r="B143">
        <v>100</v>
      </c>
      <c r="C143">
        <v>2000</v>
      </c>
      <c r="D143">
        <v>3</v>
      </c>
      <c r="E143">
        <v>35382.043640000004</v>
      </c>
      <c r="F143">
        <v>8060.1343479999996</v>
      </c>
      <c r="G143">
        <v>11111.853220000001</v>
      </c>
      <c r="H143">
        <v>11176.368119999999</v>
      </c>
      <c r="I143">
        <v>3602.7760050000002</v>
      </c>
      <c r="J143">
        <v>606.80188980000003</v>
      </c>
      <c r="K143">
        <v>824.11006010000006</v>
      </c>
      <c r="L143">
        <v>3</v>
      </c>
      <c r="M143">
        <v>0.42315524500000001</v>
      </c>
      <c r="N143">
        <v>0.30652114801634045</v>
      </c>
      <c r="O143">
        <v>215</v>
      </c>
      <c r="P143">
        <v>8.9462169999999994E-3</v>
      </c>
      <c r="Q143">
        <v>0.8</v>
      </c>
      <c r="R143">
        <v>0.116342183</v>
      </c>
      <c r="S143" t="s">
        <v>18</v>
      </c>
    </row>
    <row r="144" spans="1:19" x14ac:dyDescent="0.35">
      <c r="A144">
        <v>4</v>
      </c>
      <c r="B144">
        <v>100</v>
      </c>
      <c r="C144">
        <v>2000</v>
      </c>
      <c r="D144">
        <v>3</v>
      </c>
      <c r="E144">
        <v>37989.71574</v>
      </c>
      <c r="F144">
        <v>8491.613566</v>
      </c>
      <c r="G144">
        <v>12619.515460000001</v>
      </c>
      <c r="H144">
        <v>12652.38589</v>
      </c>
      <c r="I144">
        <v>2945.5699319999999</v>
      </c>
      <c r="J144">
        <v>606.80188980000003</v>
      </c>
      <c r="K144">
        <v>673.82900199999995</v>
      </c>
      <c r="L144">
        <v>2</v>
      </c>
      <c r="M144">
        <v>0.47903964799999998</v>
      </c>
      <c r="N144">
        <v>0.29750513337032886</v>
      </c>
      <c r="O144">
        <v>229</v>
      </c>
      <c r="P144">
        <v>9.2760929999999991E-3</v>
      </c>
      <c r="Q144">
        <v>0.6</v>
      </c>
      <c r="R144">
        <v>0.31024582000000001</v>
      </c>
      <c r="S144" t="s">
        <v>18</v>
      </c>
    </row>
    <row r="145" spans="1:19" x14ac:dyDescent="0.35">
      <c r="A145">
        <v>4</v>
      </c>
      <c r="B145">
        <v>100</v>
      </c>
      <c r="C145">
        <v>2000</v>
      </c>
      <c r="D145">
        <v>3</v>
      </c>
      <c r="E145">
        <v>43531.527860000002</v>
      </c>
      <c r="F145">
        <v>14106.10529</v>
      </c>
      <c r="G145">
        <v>12577.093800000001</v>
      </c>
      <c r="H145">
        <v>12622.136979999999</v>
      </c>
      <c r="I145">
        <v>2945.5637069999998</v>
      </c>
      <c r="J145">
        <v>606.80188980000003</v>
      </c>
      <c r="K145">
        <v>673.82619030000001</v>
      </c>
      <c r="L145">
        <v>2</v>
      </c>
      <c r="M145">
        <v>0.47789437600000001</v>
      </c>
      <c r="N145">
        <v>0.27211603926350464</v>
      </c>
      <c r="O145">
        <v>300</v>
      </c>
      <c r="P145">
        <v>0.104675955</v>
      </c>
      <c r="Q145">
        <v>0.4</v>
      </c>
      <c r="R145">
        <v>0.69805309599999998</v>
      </c>
      <c r="S145" t="s">
        <v>18</v>
      </c>
    </row>
    <row r="146" spans="1:19" x14ac:dyDescent="0.35">
      <c r="A146">
        <v>5</v>
      </c>
      <c r="B146">
        <v>10</v>
      </c>
      <c r="C146">
        <v>500</v>
      </c>
      <c r="D146">
        <v>3</v>
      </c>
      <c r="E146">
        <v>30703.784360000001</v>
      </c>
      <c r="F146">
        <v>5507.9261530000003</v>
      </c>
      <c r="G146">
        <v>11559.339089999999</v>
      </c>
      <c r="H146">
        <v>5736.524523</v>
      </c>
      <c r="I146">
        <v>5920.6665009999997</v>
      </c>
      <c r="J146">
        <v>613.87430119999999</v>
      </c>
      <c r="K146">
        <v>1365.453794</v>
      </c>
      <c r="L146">
        <v>8</v>
      </c>
      <c r="M146">
        <v>0.827158116</v>
      </c>
      <c r="N146">
        <v>0.26134332030545171</v>
      </c>
      <c r="O146">
        <v>114</v>
      </c>
      <c r="P146">
        <v>8.5877680000000008E-3</v>
      </c>
      <c r="Q146">
        <v>0.8</v>
      </c>
      <c r="R146">
        <v>5.1739681000000003E-2</v>
      </c>
      <c r="S146" t="s">
        <v>18</v>
      </c>
    </row>
    <row r="147" spans="1:19" x14ac:dyDescent="0.35">
      <c r="A147">
        <v>5</v>
      </c>
      <c r="B147">
        <v>10</v>
      </c>
      <c r="C147">
        <v>500</v>
      </c>
      <c r="D147">
        <v>3</v>
      </c>
      <c r="E147">
        <v>33040.207479999997</v>
      </c>
      <c r="F147">
        <v>7292.3536249999997</v>
      </c>
      <c r="G147">
        <v>12458.414940000001</v>
      </c>
      <c r="H147">
        <v>5803.98855</v>
      </c>
      <c r="I147">
        <v>5581.7385489999997</v>
      </c>
      <c r="J147">
        <v>613.87430119999999</v>
      </c>
      <c r="K147">
        <v>1289.83752</v>
      </c>
      <c r="L147">
        <v>7</v>
      </c>
      <c r="M147">
        <v>0.83688585599999998</v>
      </c>
      <c r="N147">
        <v>0.25200182845918156</v>
      </c>
      <c r="O147">
        <v>95</v>
      </c>
      <c r="P147">
        <v>9.7890110000000002E-3</v>
      </c>
      <c r="Q147">
        <v>0.6</v>
      </c>
      <c r="R147">
        <v>0.13797248200000001</v>
      </c>
      <c r="S147" t="s">
        <v>18</v>
      </c>
    </row>
    <row r="148" spans="1:19" x14ac:dyDescent="0.35">
      <c r="A148">
        <v>5</v>
      </c>
      <c r="B148">
        <v>10</v>
      </c>
      <c r="C148">
        <v>500</v>
      </c>
      <c r="D148">
        <v>3</v>
      </c>
      <c r="E148">
        <v>37668.253019999996</v>
      </c>
      <c r="F148">
        <v>10862.290230000001</v>
      </c>
      <c r="G148">
        <v>13800.59676</v>
      </c>
      <c r="H148">
        <v>6059.8827700000002</v>
      </c>
      <c r="I148">
        <v>5143.4107350000004</v>
      </c>
      <c r="J148">
        <v>613.87430119999999</v>
      </c>
      <c r="K148">
        <v>1188.198222</v>
      </c>
      <c r="L148">
        <v>6</v>
      </c>
      <c r="M148">
        <v>0.87378362899999995</v>
      </c>
      <c r="N148">
        <v>0.2284730686425118</v>
      </c>
      <c r="O148">
        <v>304</v>
      </c>
      <c r="P148">
        <v>2.1167318000000001E-2</v>
      </c>
      <c r="Q148">
        <v>0.4</v>
      </c>
      <c r="R148">
        <v>0.31043808499999997</v>
      </c>
      <c r="S148" t="s">
        <v>18</v>
      </c>
    </row>
    <row r="149" spans="1:19" x14ac:dyDescent="0.35">
      <c r="A149">
        <v>5</v>
      </c>
      <c r="B149">
        <v>10</v>
      </c>
      <c r="C149">
        <v>1000</v>
      </c>
      <c r="D149">
        <v>3</v>
      </c>
      <c r="E149">
        <v>34868.438920000001</v>
      </c>
      <c r="F149">
        <v>8179.005803</v>
      </c>
      <c r="G149">
        <v>13697.162270000001</v>
      </c>
      <c r="H149">
        <v>6037.3530430000001</v>
      </c>
      <c r="I149">
        <v>5151.0789649999997</v>
      </c>
      <c r="J149">
        <v>613.87430119999999</v>
      </c>
      <c r="K149">
        <v>1189.9645350000001</v>
      </c>
      <c r="L149">
        <v>6</v>
      </c>
      <c r="M149">
        <v>0.87053503399999999</v>
      </c>
      <c r="N149">
        <v>0.26365207172727334</v>
      </c>
      <c r="O149">
        <v>84</v>
      </c>
      <c r="P149">
        <v>9.2168330000000007E-3</v>
      </c>
      <c r="Q149">
        <v>0.8</v>
      </c>
      <c r="R149">
        <v>8.5908802000000006E-2</v>
      </c>
      <c r="S149" t="s">
        <v>18</v>
      </c>
    </row>
    <row r="150" spans="1:19" x14ac:dyDescent="0.35">
      <c r="A150">
        <v>5</v>
      </c>
      <c r="B150">
        <v>10</v>
      </c>
      <c r="C150">
        <v>1000</v>
      </c>
      <c r="D150">
        <v>3</v>
      </c>
      <c r="E150">
        <v>38250.441169999998</v>
      </c>
      <c r="F150">
        <v>8768.4597369999992</v>
      </c>
      <c r="G150">
        <v>17126.09547</v>
      </c>
      <c r="H150">
        <v>6538.3178619999999</v>
      </c>
      <c r="I150">
        <v>4225.8972450000001</v>
      </c>
      <c r="J150">
        <v>613.87430119999999</v>
      </c>
      <c r="K150">
        <v>977.79655219999995</v>
      </c>
      <c r="L150">
        <v>4</v>
      </c>
      <c r="M150">
        <v>0.94276990599999999</v>
      </c>
      <c r="N150">
        <v>0.24853960917261073</v>
      </c>
      <c r="O150">
        <v>257</v>
      </c>
      <c r="P150">
        <v>8.1004049999999998E-3</v>
      </c>
      <c r="Q150">
        <v>0.6</v>
      </c>
      <c r="R150">
        <v>0.229090139</v>
      </c>
      <c r="S150" t="s">
        <v>18</v>
      </c>
    </row>
    <row r="151" spans="1:19" x14ac:dyDescent="0.35">
      <c r="A151">
        <v>5</v>
      </c>
      <c r="B151">
        <v>10</v>
      </c>
      <c r="C151">
        <v>1000</v>
      </c>
      <c r="D151">
        <v>3</v>
      </c>
      <c r="E151">
        <v>44361.375489999999</v>
      </c>
      <c r="F151">
        <v>14714.12823</v>
      </c>
      <c r="G151">
        <v>17298.590950000002</v>
      </c>
      <c r="H151">
        <v>6538.3178619999999</v>
      </c>
      <c r="I151">
        <v>4219.4233270000004</v>
      </c>
      <c r="J151">
        <v>613.87430119999999</v>
      </c>
      <c r="K151">
        <v>977.04081770000005</v>
      </c>
      <c r="L151">
        <v>4</v>
      </c>
      <c r="M151">
        <v>0.94276990599999999</v>
      </c>
      <c r="N151">
        <v>0.23772702501576382</v>
      </c>
      <c r="O151">
        <v>300</v>
      </c>
      <c r="P151">
        <v>1.3756585E-2</v>
      </c>
      <c r="Q151">
        <v>0.4</v>
      </c>
      <c r="R151">
        <v>0.51545281200000004</v>
      </c>
      <c r="S151" t="s">
        <v>18</v>
      </c>
    </row>
    <row r="152" spans="1:19" x14ac:dyDescent="0.35">
      <c r="A152">
        <v>5</v>
      </c>
      <c r="B152">
        <v>10</v>
      </c>
      <c r="C152">
        <v>2000</v>
      </c>
      <c r="D152">
        <v>3</v>
      </c>
      <c r="E152">
        <v>40417.920709999999</v>
      </c>
      <c r="F152">
        <v>10935.93923</v>
      </c>
      <c r="G152">
        <v>17126.09547</v>
      </c>
      <c r="H152">
        <v>6538.3178619999999</v>
      </c>
      <c r="I152">
        <v>4225.8972530000001</v>
      </c>
      <c r="J152">
        <v>613.87430119999999</v>
      </c>
      <c r="K152">
        <v>977.79659530000004</v>
      </c>
      <c r="L152">
        <v>4</v>
      </c>
      <c r="M152">
        <v>0.94276990599999999</v>
      </c>
      <c r="N152">
        <v>0.27455924579325242</v>
      </c>
      <c r="O152">
        <v>43</v>
      </c>
      <c r="P152">
        <v>2.026412E-3</v>
      </c>
      <c r="Q152">
        <v>0.8</v>
      </c>
      <c r="R152">
        <v>0.14105072799999999</v>
      </c>
      <c r="S152" t="s">
        <v>18</v>
      </c>
    </row>
    <row r="153" spans="1:19" x14ac:dyDescent="0.35">
      <c r="A153">
        <v>5</v>
      </c>
      <c r="B153">
        <v>10</v>
      </c>
      <c r="C153">
        <v>2000</v>
      </c>
      <c r="D153">
        <v>3</v>
      </c>
      <c r="E153">
        <v>45344.606480000002</v>
      </c>
      <c r="F153">
        <v>15825.201139999999</v>
      </c>
      <c r="G153">
        <v>17166.158100000001</v>
      </c>
      <c r="H153">
        <v>6538.3178619999999</v>
      </c>
      <c r="I153">
        <v>4223.5400079999999</v>
      </c>
      <c r="J153">
        <v>613.87430119999999</v>
      </c>
      <c r="K153">
        <v>977.51506759999995</v>
      </c>
      <c r="L153">
        <v>4</v>
      </c>
      <c r="M153">
        <v>0.94276990599999999</v>
      </c>
      <c r="N153">
        <v>0.24272720384756019</v>
      </c>
      <c r="O153">
        <v>107</v>
      </c>
      <c r="P153">
        <v>7.4411920000000001E-3</v>
      </c>
      <c r="Q153">
        <v>0.6</v>
      </c>
      <c r="R153">
        <v>0.37613527600000002</v>
      </c>
      <c r="S153" t="s">
        <v>18</v>
      </c>
    </row>
    <row r="154" spans="1:19" x14ac:dyDescent="0.35">
      <c r="A154">
        <v>5</v>
      </c>
      <c r="B154">
        <v>10</v>
      </c>
      <c r="C154">
        <v>2000</v>
      </c>
      <c r="D154">
        <v>3</v>
      </c>
      <c r="E154">
        <v>54268.109559999997</v>
      </c>
      <c r="F154">
        <v>16408.13911</v>
      </c>
      <c r="G154">
        <v>26834.762739999998</v>
      </c>
      <c r="H154">
        <v>6745.9443460000002</v>
      </c>
      <c r="I154">
        <v>2976.4031610000002</v>
      </c>
      <c r="J154">
        <v>613.87430119999999</v>
      </c>
      <c r="K154">
        <v>688.98589470000002</v>
      </c>
      <c r="L154">
        <v>2</v>
      </c>
      <c r="M154">
        <v>0.97270788200000002</v>
      </c>
      <c r="N154">
        <v>0.21223348367161426</v>
      </c>
      <c r="O154">
        <v>300</v>
      </c>
      <c r="P154">
        <v>1.9828535000000001E-2</v>
      </c>
      <c r="Q154">
        <v>0.4</v>
      </c>
      <c r="R154">
        <v>0.846304371</v>
      </c>
      <c r="S154" t="s">
        <v>18</v>
      </c>
    </row>
    <row r="155" spans="1:19" x14ac:dyDescent="0.35">
      <c r="A155">
        <v>5</v>
      </c>
      <c r="B155">
        <v>40</v>
      </c>
      <c r="C155">
        <v>500</v>
      </c>
      <c r="D155">
        <v>3</v>
      </c>
      <c r="E155">
        <v>28922.27954</v>
      </c>
      <c r="F155">
        <v>4814.5365970000003</v>
      </c>
      <c r="G155">
        <v>8789.508382</v>
      </c>
      <c r="H155">
        <v>7832.7846440000003</v>
      </c>
      <c r="I155">
        <v>5581.7383209999998</v>
      </c>
      <c r="J155">
        <v>613.87430119999999</v>
      </c>
      <c r="K155">
        <v>1289.8372910000001</v>
      </c>
      <c r="L155">
        <v>7</v>
      </c>
      <c r="M155">
        <v>0.715531311</v>
      </c>
      <c r="N155">
        <v>0.2900680850772534</v>
      </c>
      <c r="O155">
        <v>165</v>
      </c>
      <c r="P155">
        <v>8.6775250000000002E-3</v>
      </c>
      <c r="Q155">
        <v>0.8</v>
      </c>
      <c r="R155">
        <v>4.7825152000000003E-2</v>
      </c>
      <c r="S155" t="s">
        <v>18</v>
      </c>
    </row>
    <row r="156" spans="1:19" x14ac:dyDescent="0.35">
      <c r="A156">
        <v>5</v>
      </c>
      <c r="B156">
        <v>40</v>
      </c>
      <c r="C156">
        <v>500</v>
      </c>
      <c r="D156">
        <v>3</v>
      </c>
      <c r="E156">
        <v>31009.844959999999</v>
      </c>
      <c r="F156">
        <v>5455.1568230000003</v>
      </c>
      <c r="G156">
        <v>10683.610849999999</v>
      </c>
      <c r="H156">
        <v>8464.3107579999996</v>
      </c>
      <c r="I156">
        <v>4705.0952029999999</v>
      </c>
      <c r="J156">
        <v>613.87430119999999</v>
      </c>
      <c r="K156">
        <v>1087.797022</v>
      </c>
      <c r="L156">
        <v>5</v>
      </c>
      <c r="M156">
        <v>0.77322173999999999</v>
      </c>
      <c r="N156">
        <v>0.27733509330857875</v>
      </c>
      <c r="O156">
        <v>301</v>
      </c>
      <c r="P156">
        <v>1.6504516E-2</v>
      </c>
      <c r="Q156">
        <v>0.6</v>
      </c>
      <c r="R156">
        <v>0.12753373900000001</v>
      </c>
      <c r="S156" t="s">
        <v>18</v>
      </c>
    </row>
    <row r="157" spans="1:19" x14ac:dyDescent="0.35">
      <c r="A157">
        <v>5</v>
      </c>
      <c r="B157">
        <v>40</v>
      </c>
      <c r="C157">
        <v>500</v>
      </c>
      <c r="D157">
        <v>3</v>
      </c>
      <c r="E157">
        <v>35878.878539999998</v>
      </c>
      <c r="F157">
        <v>9043.6907339999998</v>
      </c>
      <c r="G157">
        <v>11635.570390000001</v>
      </c>
      <c r="H157">
        <v>8884.6890039999998</v>
      </c>
      <c r="I157">
        <v>4634.3073800000002</v>
      </c>
      <c r="J157">
        <v>613.87430119999999</v>
      </c>
      <c r="K157">
        <v>1066.7467360000001</v>
      </c>
      <c r="L157">
        <v>5</v>
      </c>
      <c r="M157">
        <v>0.81162363800000004</v>
      </c>
      <c r="N157">
        <v>0.24174130710991956</v>
      </c>
      <c r="O157">
        <v>300</v>
      </c>
      <c r="P157">
        <v>0.117008109</v>
      </c>
      <c r="Q157">
        <v>0.4</v>
      </c>
      <c r="R157">
        <v>0.28695091299999997</v>
      </c>
      <c r="S157" t="s">
        <v>18</v>
      </c>
    </row>
    <row r="158" spans="1:19" x14ac:dyDescent="0.35">
      <c r="A158">
        <v>5</v>
      </c>
      <c r="B158">
        <v>40</v>
      </c>
      <c r="C158">
        <v>1000</v>
      </c>
      <c r="D158">
        <v>3</v>
      </c>
      <c r="E158">
        <v>32405.586950000001</v>
      </c>
      <c r="F158">
        <v>6887.71983</v>
      </c>
      <c r="G158">
        <v>10645.100200000001</v>
      </c>
      <c r="H158">
        <v>8456.5763179999994</v>
      </c>
      <c r="I158">
        <v>4712.385295</v>
      </c>
      <c r="J158">
        <v>613.87430119999999</v>
      </c>
      <c r="K158">
        <v>1089.9310009999999</v>
      </c>
      <c r="L158">
        <v>5</v>
      </c>
      <c r="M158">
        <v>0.77251519199999996</v>
      </c>
      <c r="N158">
        <v>0.29918709493804541</v>
      </c>
      <c r="O158">
        <v>164</v>
      </c>
      <c r="P158">
        <v>7.4694899999999996E-3</v>
      </c>
      <c r="Q158">
        <v>0.8</v>
      </c>
      <c r="R158">
        <v>8.1334751999999996E-2</v>
      </c>
      <c r="S158" t="s">
        <v>18</v>
      </c>
    </row>
    <row r="159" spans="1:19" x14ac:dyDescent="0.35">
      <c r="A159">
        <v>5</v>
      </c>
      <c r="B159">
        <v>40</v>
      </c>
      <c r="C159">
        <v>1000</v>
      </c>
      <c r="D159">
        <v>3</v>
      </c>
      <c r="E159">
        <v>35236.895750000003</v>
      </c>
      <c r="F159">
        <v>8502.2196060000006</v>
      </c>
      <c r="G159">
        <v>11765.89633</v>
      </c>
      <c r="H159">
        <v>9165.4498719999992</v>
      </c>
      <c r="I159">
        <v>4214.2245359999997</v>
      </c>
      <c r="J159">
        <v>613.87430119999999</v>
      </c>
      <c r="K159">
        <v>975.23110440000005</v>
      </c>
      <c r="L159">
        <v>4</v>
      </c>
      <c r="M159">
        <v>0.83727137399999996</v>
      </c>
      <c r="N159">
        <v>0.28516900474416373</v>
      </c>
      <c r="O159">
        <v>270</v>
      </c>
      <c r="P159">
        <v>9.9480880000000008E-3</v>
      </c>
      <c r="Q159">
        <v>0.6</v>
      </c>
      <c r="R159">
        <v>0.21689267200000001</v>
      </c>
      <c r="S159" t="s">
        <v>18</v>
      </c>
    </row>
    <row r="160" spans="1:19" x14ac:dyDescent="0.35">
      <c r="A160">
        <v>5</v>
      </c>
      <c r="B160">
        <v>40</v>
      </c>
      <c r="C160">
        <v>1000</v>
      </c>
      <c r="D160">
        <v>3</v>
      </c>
      <c r="E160">
        <v>40635.503349999999</v>
      </c>
      <c r="F160">
        <v>11778.29171</v>
      </c>
      <c r="G160">
        <v>13805.79053</v>
      </c>
      <c r="H160">
        <v>9940.5495809999993</v>
      </c>
      <c r="I160">
        <v>3652.0056479999998</v>
      </c>
      <c r="J160">
        <v>613.87430119999999</v>
      </c>
      <c r="K160">
        <v>844.99157939999998</v>
      </c>
      <c r="L160">
        <v>3</v>
      </c>
      <c r="M160">
        <v>0.90807736900000002</v>
      </c>
      <c r="N160">
        <v>0.26473442049957796</v>
      </c>
      <c r="O160">
        <v>300</v>
      </c>
      <c r="P160">
        <v>2.3030783999999999E-2</v>
      </c>
      <c r="Q160">
        <v>0.4</v>
      </c>
      <c r="R160">
        <v>0.48800851299999998</v>
      </c>
      <c r="S160" t="s">
        <v>18</v>
      </c>
    </row>
    <row r="161" spans="1:19" x14ac:dyDescent="0.35">
      <c r="A161">
        <v>5</v>
      </c>
      <c r="B161">
        <v>40</v>
      </c>
      <c r="C161">
        <v>2000</v>
      </c>
      <c r="D161">
        <v>3</v>
      </c>
      <c r="E161">
        <v>36826.733269999997</v>
      </c>
      <c r="F161">
        <v>8067.4453670000003</v>
      </c>
      <c r="G161">
        <v>13644.3272</v>
      </c>
      <c r="H161">
        <v>9991.9754410000005</v>
      </c>
      <c r="I161">
        <v>3661.68037</v>
      </c>
      <c r="J161">
        <v>613.87430119999999</v>
      </c>
      <c r="K161">
        <v>847.43059089999997</v>
      </c>
      <c r="L161">
        <v>3</v>
      </c>
      <c r="M161">
        <v>0.91277516299999994</v>
      </c>
      <c r="N161">
        <v>0.29389598809178091</v>
      </c>
      <c r="O161">
        <v>113</v>
      </c>
      <c r="P161">
        <v>4.6477070000000001E-3</v>
      </c>
      <c r="Q161">
        <v>0.8</v>
      </c>
      <c r="R161">
        <v>0.11462599800000001</v>
      </c>
      <c r="S161" t="s">
        <v>18</v>
      </c>
    </row>
    <row r="162" spans="1:19" x14ac:dyDescent="0.35">
      <c r="A162">
        <v>5</v>
      </c>
      <c r="B162">
        <v>40</v>
      </c>
      <c r="C162">
        <v>2000</v>
      </c>
      <c r="D162">
        <v>3</v>
      </c>
      <c r="E162">
        <v>40059.055650000002</v>
      </c>
      <c r="F162">
        <v>8484.5233029999999</v>
      </c>
      <c r="G162">
        <v>17151.258279999998</v>
      </c>
      <c r="H162">
        <v>10141.61</v>
      </c>
      <c r="I162">
        <v>2978.6787100000001</v>
      </c>
      <c r="J162">
        <v>613.87430119999999</v>
      </c>
      <c r="K162">
        <v>689.11104739999996</v>
      </c>
      <c r="L162">
        <v>2</v>
      </c>
      <c r="M162">
        <v>0.92644440400000005</v>
      </c>
      <c r="N162">
        <v>0.27652406296090376</v>
      </c>
      <c r="O162">
        <v>300</v>
      </c>
      <c r="P162">
        <v>1.3807111E-2</v>
      </c>
      <c r="Q162">
        <v>0.6</v>
      </c>
      <c r="R162">
        <v>0.30566932699999999</v>
      </c>
      <c r="S162" t="s">
        <v>18</v>
      </c>
    </row>
    <row r="163" spans="1:19" x14ac:dyDescent="0.35">
      <c r="A163">
        <v>5</v>
      </c>
      <c r="B163">
        <v>40</v>
      </c>
      <c r="C163">
        <v>2000</v>
      </c>
      <c r="D163">
        <v>3</v>
      </c>
      <c r="E163">
        <v>46291.406629999998</v>
      </c>
      <c r="F163">
        <v>14128.9002</v>
      </c>
      <c r="G163">
        <v>17832.326300000001</v>
      </c>
      <c r="H163">
        <v>10034.44031</v>
      </c>
      <c r="I163">
        <v>2989.8328820000002</v>
      </c>
      <c r="J163">
        <v>613.87430119999999</v>
      </c>
      <c r="K163">
        <v>692.03263979999997</v>
      </c>
      <c r="L163">
        <v>2</v>
      </c>
      <c r="M163">
        <v>0.916654364</v>
      </c>
      <c r="N163">
        <v>0.24087646498967813</v>
      </c>
      <c r="O163">
        <v>301</v>
      </c>
      <c r="P163">
        <v>7.0066175999999994E-2</v>
      </c>
      <c r="Q163">
        <v>0.4</v>
      </c>
      <c r="R163">
        <v>0.68775598500000001</v>
      </c>
      <c r="S163" t="s">
        <v>18</v>
      </c>
    </row>
    <row r="164" spans="1:19" x14ac:dyDescent="0.35">
      <c r="A164">
        <v>5</v>
      </c>
      <c r="B164">
        <v>70</v>
      </c>
      <c r="C164">
        <v>500</v>
      </c>
      <c r="D164">
        <v>3</v>
      </c>
      <c r="E164">
        <v>28778.194780000002</v>
      </c>
      <c r="F164">
        <v>4266.9203530000004</v>
      </c>
      <c r="G164">
        <v>8840.6585049999994</v>
      </c>
      <c r="H164">
        <v>8717.0795290000005</v>
      </c>
      <c r="I164">
        <v>5149.7711870000003</v>
      </c>
      <c r="J164">
        <v>613.87430119999999</v>
      </c>
      <c r="K164">
        <v>1189.890901</v>
      </c>
      <c r="L164">
        <v>6</v>
      </c>
      <c r="M164">
        <v>0.59399280600000004</v>
      </c>
      <c r="N164">
        <v>0.29450911096779064</v>
      </c>
      <c r="O164">
        <v>300</v>
      </c>
      <c r="P164">
        <v>1.1463797E-2</v>
      </c>
      <c r="Q164">
        <v>0.8</v>
      </c>
      <c r="R164">
        <v>4.9960089999999999E-2</v>
      </c>
      <c r="S164" t="s">
        <v>18</v>
      </c>
    </row>
    <row r="165" spans="1:19" x14ac:dyDescent="0.35">
      <c r="A165">
        <v>5</v>
      </c>
      <c r="B165">
        <v>70</v>
      </c>
      <c r="C165">
        <v>500</v>
      </c>
      <c r="D165">
        <v>3</v>
      </c>
      <c r="E165">
        <v>30882.24022</v>
      </c>
      <c r="F165">
        <v>5591.4886900000001</v>
      </c>
      <c r="G165">
        <v>9519.9180830000005</v>
      </c>
      <c r="H165">
        <v>9355.7873540000001</v>
      </c>
      <c r="I165">
        <v>4710.9602969999996</v>
      </c>
      <c r="J165">
        <v>613.87430119999999</v>
      </c>
      <c r="K165">
        <v>1090.211495</v>
      </c>
      <c r="L165">
        <v>5</v>
      </c>
      <c r="M165">
        <v>0.63751516399999997</v>
      </c>
      <c r="N165">
        <v>0.28268051103602132</v>
      </c>
      <c r="O165">
        <v>300</v>
      </c>
      <c r="P165">
        <v>1.9306597000000002E-2</v>
      </c>
      <c r="Q165">
        <v>0.6</v>
      </c>
      <c r="R165">
        <v>0.13322690700000001</v>
      </c>
      <c r="S165" t="s">
        <v>18</v>
      </c>
    </row>
    <row r="166" spans="1:19" x14ac:dyDescent="0.35">
      <c r="A166">
        <v>5</v>
      </c>
      <c r="B166">
        <v>70</v>
      </c>
      <c r="C166">
        <v>500</v>
      </c>
      <c r="D166">
        <v>3</v>
      </c>
      <c r="E166">
        <v>34787.000659999998</v>
      </c>
      <c r="F166">
        <v>9471.5886709999995</v>
      </c>
      <c r="G166">
        <v>9522.3918589999994</v>
      </c>
      <c r="H166">
        <v>9364.8476279999995</v>
      </c>
      <c r="I166">
        <v>4721.8128930000003</v>
      </c>
      <c r="J166">
        <v>613.87430119999999</v>
      </c>
      <c r="K166">
        <v>1092.485308</v>
      </c>
      <c r="L166">
        <v>5</v>
      </c>
      <c r="M166">
        <v>0.638132543</v>
      </c>
      <c r="N166">
        <v>0.26868074546119353</v>
      </c>
      <c r="O166">
        <v>300</v>
      </c>
      <c r="P166">
        <v>3.7120499000000001E-2</v>
      </c>
      <c r="Q166">
        <v>0.4</v>
      </c>
      <c r="R166">
        <v>0.29976054000000002</v>
      </c>
      <c r="S166" t="s">
        <v>18</v>
      </c>
    </row>
    <row r="167" spans="1:19" x14ac:dyDescent="0.35">
      <c r="A167">
        <v>5</v>
      </c>
      <c r="B167">
        <v>70</v>
      </c>
      <c r="C167">
        <v>1000</v>
      </c>
      <c r="D167">
        <v>3</v>
      </c>
      <c r="E167">
        <v>32033.177380000001</v>
      </c>
      <c r="F167">
        <v>5683.5788220000004</v>
      </c>
      <c r="G167">
        <v>10442.71731</v>
      </c>
      <c r="H167">
        <v>10118.16308</v>
      </c>
      <c r="I167">
        <v>4202.8105429999996</v>
      </c>
      <c r="J167">
        <v>613.87430119999999</v>
      </c>
      <c r="K167">
        <v>972.03331679999997</v>
      </c>
      <c r="L167">
        <v>4</v>
      </c>
      <c r="M167">
        <v>0.68946440899999994</v>
      </c>
      <c r="N167">
        <v>0.30562906928662875</v>
      </c>
      <c r="O167">
        <v>255</v>
      </c>
      <c r="P167">
        <v>9.3687419999999993E-3</v>
      </c>
      <c r="Q167">
        <v>0.8</v>
      </c>
      <c r="R167">
        <v>8.1334764000000004E-2</v>
      </c>
      <c r="S167" t="s">
        <v>18</v>
      </c>
    </row>
    <row r="168" spans="1:19" x14ac:dyDescent="0.35">
      <c r="A168">
        <v>5</v>
      </c>
      <c r="B168">
        <v>70</v>
      </c>
      <c r="C168">
        <v>1000</v>
      </c>
      <c r="D168">
        <v>3</v>
      </c>
      <c r="E168">
        <v>34900.121529999997</v>
      </c>
      <c r="F168">
        <v>8496.2640620000002</v>
      </c>
      <c r="G168">
        <v>10509.35169</v>
      </c>
      <c r="H168">
        <v>10098.04124</v>
      </c>
      <c r="I168">
        <v>4208.362376</v>
      </c>
      <c r="J168">
        <v>613.87430119999999</v>
      </c>
      <c r="K168">
        <v>974.22786570000005</v>
      </c>
      <c r="L168">
        <v>4</v>
      </c>
      <c r="M168">
        <v>0.688093281</v>
      </c>
      <c r="N168">
        <v>0.29083706898270573</v>
      </c>
      <c r="O168">
        <v>300</v>
      </c>
      <c r="P168">
        <v>1.519241E-2</v>
      </c>
      <c r="Q168">
        <v>0.6</v>
      </c>
      <c r="R168">
        <v>0.21689270499999999</v>
      </c>
      <c r="S168" t="s">
        <v>18</v>
      </c>
    </row>
    <row r="169" spans="1:19" x14ac:dyDescent="0.35">
      <c r="A169">
        <v>5</v>
      </c>
      <c r="B169">
        <v>70</v>
      </c>
      <c r="C169">
        <v>1000</v>
      </c>
      <c r="D169">
        <v>3</v>
      </c>
      <c r="E169">
        <v>39720.489849999998</v>
      </c>
      <c r="F169">
        <v>9154.9654530000007</v>
      </c>
      <c r="G169">
        <v>14025.747499999999</v>
      </c>
      <c r="H169">
        <v>12260.51348</v>
      </c>
      <c r="I169">
        <v>2976.4031930000001</v>
      </c>
      <c r="J169">
        <v>613.87430119999999</v>
      </c>
      <c r="K169">
        <v>688.98593210000001</v>
      </c>
      <c r="L169">
        <v>2</v>
      </c>
      <c r="M169">
        <v>0.83544686999999995</v>
      </c>
      <c r="N169">
        <v>0.26893229380738581</v>
      </c>
      <c r="O169">
        <v>300</v>
      </c>
      <c r="P169">
        <v>4.9202106000000002E-2</v>
      </c>
      <c r="Q169">
        <v>0.4</v>
      </c>
      <c r="R169">
        <v>0.48800858600000002</v>
      </c>
      <c r="S169" t="s">
        <v>18</v>
      </c>
    </row>
    <row r="170" spans="1:19" x14ac:dyDescent="0.35">
      <c r="A170">
        <v>5</v>
      </c>
      <c r="B170">
        <v>70</v>
      </c>
      <c r="C170">
        <v>2000</v>
      </c>
      <c r="D170">
        <v>3</v>
      </c>
      <c r="E170">
        <v>36079.541649999999</v>
      </c>
      <c r="F170">
        <v>5688.5649119999998</v>
      </c>
      <c r="G170">
        <v>13955.57459</v>
      </c>
      <c r="H170">
        <v>12156.13855</v>
      </c>
      <c r="I170">
        <v>2976.4032889999999</v>
      </c>
      <c r="J170">
        <v>613.87430119999999</v>
      </c>
      <c r="K170">
        <v>688.98601540000004</v>
      </c>
      <c r="L170">
        <v>2</v>
      </c>
      <c r="M170">
        <v>0.82833463100000004</v>
      </c>
      <c r="N170">
        <v>0.30422428563396858</v>
      </c>
      <c r="O170">
        <v>300</v>
      </c>
      <c r="P170">
        <v>1.7014425E-2</v>
      </c>
      <c r="Q170">
        <v>0.8</v>
      </c>
      <c r="R170">
        <v>0.115169548</v>
      </c>
      <c r="S170" t="s">
        <v>18</v>
      </c>
    </row>
    <row r="171" spans="1:19" x14ac:dyDescent="0.35">
      <c r="A171">
        <v>5</v>
      </c>
      <c r="B171">
        <v>70</v>
      </c>
      <c r="C171">
        <v>2000</v>
      </c>
      <c r="D171">
        <v>3</v>
      </c>
      <c r="E171">
        <v>39093.894590000004</v>
      </c>
      <c r="F171">
        <v>8495.8396599999996</v>
      </c>
      <c r="G171">
        <v>14255.814130000001</v>
      </c>
      <c r="H171">
        <v>12068.67539</v>
      </c>
      <c r="I171">
        <v>2971.4130759999998</v>
      </c>
      <c r="J171">
        <v>613.87430119999999</v>
      </c>
      <c r="K171">
        <v>688.27802220000001</v>
      </c>
      <c r="L171">
        <v>2</v>
      </c>
      <c r="M171">
        <v>0.82237478100000005</v>
      </c>
      <c r="N171">
        <v>0.28484235467820029</v>
      </c>
      <c r="O171">
        <v>300</v>
      </c>
      <c r="P171">
        <v>2.004015E-2</v>
      </c>
      <c r="Q171">
        <v>0.6</v>
      </c>
      <c r="R171">
        <v>0.30711879399999997</v>
      </c>
      <c r="S171" t="s">
        <v>18</v>
      </c>
    </row>
    <row r="172" spans="1:19" x14ac:dyDescent="0.35">
      <c r="A172">
        <v>5</v>
      </c>
      <c r="B172">
        <v>70</v>
      </c>
      <c r="C172">
        <v>2000</v>
      </c>
      <c r="D172">
        <v>3</v>
      </c>
      <c r="E172">
        <v>43395.088609999999</v>
      </c>
      <c r="F172">
        <v>9204.5010330000005</v>
      </c>
      <c r="G172">
        <v>17769.46082</v>
      </c>
      <c r="H172">
        <v>13200.7688</v>
      </c>
      <c r="I172">
        <v>2116.1657460000001</v>
      </c>
      <c r="J172">
        <v>613.87430119999999</v>
      </c>
      <c r="K172">
        <v>490.31790549999999</v>
      </c>
      <c r="L172">
        <v>1</v>
      </c>
      <c r="M172">
        <v>0.89951705500000001</v>
      </c>
      <c r="N172">
        <v>0.26975925376823762</v>
      </c>
      <c r="O172">
        <v>143</v>
      </c>
      <c r="P172">
        <v>6.8504300000000003E-7</v>
      </c>
      <c r="Q172">
        <v>0.4</v>
      </c>
      <c r="R172">
        <v>0.69101728600000001</v>
      </c>
      <c r="S172" t="s">
        <v>18</v>
      </c>
    </row>
    <row r="173" spans="1:19" x14ac:dyDescent="0.35">
      <c r="A173">
        <v>5</v>
      </c>
      <c r="B173">
        <v>100</v>
      </c>
      <c r="C173">
        <v>500</v>
      </c>
      <c r="D173">
        <v>3</v>
      </c>
      <c r="E173">
        <v>28755.484520000002</v>
      </c>
      <c r="F173">
        <v>4259.5511409999999</v>
      </c>
      <c r="G173">
        <v>8716.2365559999998</v>
      </c>
      <c r="H173">
        <v>8826.1604200000002</v>
      </c>
      <c r="I173">
        <v>5149.7711859999999</v>
      </c>
      <c r="J173">
        <v>613.87430119999999</v>
      </c>
      <c r="K173">
        <v>1189.8909200000001</v>
      </c>
      <c r="L173">
        <v>6</v>
      </c>
      <c r="M173">
        <v>0.35608421299999998</v>
      </c>
      <c r="N173">
        <v>0.29492593795377087</v>
      </c>
      <c r="O173">
        <v>301</v>
      </c>
      <c r="P173">
        <v>1.1852008000000001E-2</v>
      </c>
      <c r="Q173">
        <v>0.8</v>
      </c>
      <c r="R173">
        <v>4.9669489999999997E-2</v>
      </c>
      <c r="S173" t="s">
        <v>18</v>
      </c>
    </row>
    <row r="174" spans="1:19" x14ac:dyDescent="0.35">
      <c r="A174">
        <v>5</v>
      </c>
      <c r="B174">
        <v>100</v>
      </c>
      <c r="C174">
        <v>500</v>
      </c>
      <c r="D174">
        <v>3</v>
      </c>
      <c r="E174">
        <v>31243.781620000002</v>
      </c>
      <c r="F174">
        <v>6311.8960310000002</v>
      </c>
      <c r="G174">
        <v>8980.9297289999995</v>
      </c>
      <c r="H174">
        <v>9085.9553390000001</v>
      </c>
      <c r="I174">
        <v>5078.5993340000005</v>
      </c>
      <c r="J174">
        <v>613.87430119999999</v>
      </c>
      <c r="K174">
        <v>1172.5268860000001</v>
      </c>
      <c r="L174">
        <v>6</v>
      </c>
      <c r="M174">
        <v>0.36656542600000003</v>
      </c>
      <c r="N174">
        <v>0.27440089074968593</v>
      </c>
      <c r="O174">
        <v>300</v>
      </c>
      <c r="P174">
        <v>3.6549994000000002E-2</v>
      </c>
      <c r="Q174">
        <v>0.6</v>
      </c>
      <c r="R174">
        <v>0.132451974</v>
      </c>
      <c r="S174" t="s">
        <v>18</v>
      </c>
    </row>
    <row r="175" spans="1:19" x14ac:dyDescent="0.35">
      <c r="A175">
        <v>5</v>
      </c>
      <c r="B175">
        <v>100</v>
      </c>
      <c r="C175">
        <v>500</v>
      </c>
      <c r="D175">
        <v>3</v>
      </c>
      <c r="E175">
        <v>34948.325380000002</v>
      </c>
      <c r="F175">
        <v>9355.0371859999996</v>
      </c>
      <c r="G175">
        <v>9567.1425039999995</v>
      </c>
      <c r="H175">
        <v>9661.7281860000003</v>
      </c>
      <c r="I175">
        <v>4671.6363600000004</v>
      </c>
      <c r="J175">
        <v>613.87430119999999</v>
      </c>
      <c r="K175">
        <v>1078.9068400000001</v>
      </c>
      <c r="L175">
        <v>5</v>
      </c>
      <c r="M175">
        <v>0.38979450999999998</v>
      </c>
      <c r="N175">
        <v>0.26497784373441186</v>
      </c>
      <c r="O175">
        <v>300</v>
      </c>
      <c r="P175">
        <v>3.9584231999999997E-2</v>
      </c>
      <c r="Q175">
        <v>0.4</v>
      </c>
      <c r="R175">
        <v>0.29801694200000001</v>
      </c>
      <c r="S175" t="s">
        <v>18</v>
      </c>
    </row>
    <row r="176" spans="1:19" x14ac:dyDescent="0.35">
      <c r="A176">
        <v>5</v>
      </c>
      <c r="B176">
        <v>100</v>
      </c>
      <c r="C176">
        <v>1000</v>
      </c>
      <c r="D176">
        <v>3</v>
      </c>
      <c r="E176">
        <v>32025.528679999999</v>
      </c>
      <c r="F176">
        <v>5678.7958239999998</v>
      </c>
      <c r="G176">
        <v>10250.653179999999</v>
      </c>
      <c r="H176">
        <v>10335.92893</v>
      </c>
      <c r="I176">
        <v>4180.1757669999997</v>
      </c>
      <c r="J176">
        <v>613.87430119999999</v>
      </c>
      <c r="K176">
        <v>966.10067879999997</v>
      </c>
      <c r="L176">
        <v>4</v>
      </c>
      <c r="M176">
        <v>0.41699458700000003</v>
      </c>
      <c r="N176">
        <v>0.30670541322415373</v>
      </c>
      <c r="O176">
        <v>128</v>
      </c>
      <c r="P176">
        <v>9.8968819999999992E-3</v>
      </c>
      <c r="Q176">
        <v>0.8</v>
      </c>
      <c r="R176">
        <v>8.1553907999999994E-2</v>
      </c>
      <c r="S176" t="s">
        <v>18</v>
      </c>
    </row>
    <row r="177" spans="1:19" x14ac:dyDescent="0.35">
      <c r="A177">
        <v>5</v>
      </c>
      <c r="B177">
        <v>100</v>
      </c>
      <c r="C177">
        <v>1000</v>
      </c>
      <c r="D177">
        <v>3</v>
      </c>
      <c r="E177">
        <v>34903.12257</v>
      </c>
      <c r="F177">
        <v>8500.1094799999992</v>
      </c>
      <c r="G177">
        <v>10270.280479999999</v>
      </c>
      <c r="H177">
        <v>10345.773730000001</v>
      </c>
      <c r="I177">
        <v>4201.5152120000002</v>
      </c>
      <c r="J177">
        <v>613.87430119999999</v>
      </c>
      <c r="K177">
        <v>971.56936280000002</v>
      </c>
      <c r="L177">
        <v>4</v>
      </c>
      <c r="M177">
        <v>0.41739176700000002</v>
      </c>
      <c r="N177">
        <v>0.29147053290759206</v>
      </c>
      <c r="O177">
        <v>300</v>
      </c>
      <c r="P177">
        <v>1.7553193000000002E-2</v>
      </c>
      <c r="Q177">
        <v>0.6</v>
      </c>
      <c r="R177">
        <v>0.21747708800000001</v>
      </c>
      <c r="S177" t="s">
        <v>18</v>
      </c>
    </row>
    <row r="178" spans="1:19" x14ac:dyDescent="0.35">
      <c r="A178">
        <v>5</v>
      </c>
      <c r="B178">
        <v>100</v>
      </c>
      <c r="C178">
        <v>1000</v>
      </c>
      <c r="D178">
        <v>3</v>
      </c>
      <c r="E178">
        <v>39352.090340000002</v>
      </c>
      <c r="F178">
        <v>9203.8065029999998</v>
      </c>
      <c r="G178">
        <v>12904.460639999999</v>
      </c>
      <c r="H178">
        <v>12949.4557</v>
      </c>
      <c r="I178">
        <v>2988.4772870000002</v>
      </c>
      <c r="J178">
        <v>613.87430119999999</v>
      </c>
      <c r="K178">
        <v>692.01591629999996</v>
      </c>
      <c r="L178">
        <v>2</v>
      </c>
      <c r="M178">
        <v>0.522435184</v>
      </c>
      <c r="N178">
        <v>0.28583995466506751</v>
      </c>
      <c r="O178">
        <v>300</v>
      </c>
      <c r="P178">
        <v>2.5588640999999999E-2</v>
      </c>
      <c r="Q178">
        <v>0.4</v>
      </c>
      <c r="R178">
        <v>0.48932344799999999</v>
      </c>
      <c r="S178" t="s">
        <v>18</v>
      </c>
    </row>
    <row r="179" spans="1:19" x14ac:dyDescent="0.35">
      <c r="A179">
        <v>5</v>
      </c>
      <c r="B179">
        <v>100</v>
      </c>
      <c r="C179">
        <v>2000</v>
      </c>
      <c r="D179">
        <v>3</v>
      </c>
      <c r="E179">
        <v>35891.654900000001</v>
      </c>
      <c r="F179">
        <v>5686.8704459999999</v>
      </c>
      <c r="G179">
        <v>12948.789849999999</v>
      </c>
      <c r="H179">
        <v>12984.42</v>
      </c>
      <c r="I179">
        <v>2970.2108929999999</v>
      </c>
      <c r="J179">
        <v>613.87430119999999</v>
      </c>
      <c r="K179">
        <v>687.48940340000001</v>
      </c>
      <c r="L179">
        <v>2</v>
      </c>
      <c r="M179">
        <v>0.52384578999999998</v>
      </c>
      <c r="N179">
        <v>0.30752559622628595</v>
      </c>
      <c r="O179">
        <v>158</v>
      </c>
      <c r="P179">
        <v>8.7483609999999996E-3</v>
      </c>
      <c r="Q179">
        <v>0.8</v>
      </c>
      <c r="R179">
        <v>0.115295835</v>
      </c>
      <c r="S179" t="s">
        <v>18</v>
      </c>
    </row>
    <row r="180" spans="1:19" x14ac:dyDescent="0.35">
      <c r="A180">
        <v>5</v>
      </c>
      <c r="B180">
        <v>100</v>
      </c>
      <c r="C180">
        <v>2000</v>
      </c>
      <c r="D180">
        <v>3</v>
      </c>
      <c r="E180">
        <v>38656.922359999997</v>
      </c>
      <c r="F180">
        <v>8521.2889070000001</v>
      </c>
      <c r="G180">
        <v>12900.194079999999</v>
      </c>
      <c r="H180">
        <v>12945.18914</v>
      </c>
      <c r="I180">
        <v>2985.1052070000001</v>
      </c>
      <c r="J180">
        <v>613.87430119999999</v>
      </c>
      <c r="K180">
        <v>691.27072950000002</v>
      </c>
      <c r="L180">
        <v>2</v>
      </c>
      <c r="M180">
        <v>0.52226305299999998</v>
      </c>
      <c r="N180">
        <v>0.29207085058451854</v>
      </c>
      <c r="O180">
        <v>294</v>
      </c>
      <c r="P180">
        <v>7.5197750000000002E-3</v>
      </c>
      <c r="Q180">
        <v>0.6</v>
      </c>
      <c r="R180">
        <v>0.30745556099999999</v>
      </c>
      <c r="S180" t="s">
        <v>18</v>
      </c>
    </row>
    <row r="181" spans="1:19" x14ac:dyDescent="0.35">
      <c r="A181">
        <v>5</v>
      </c>
      <c r="B181">
        <v>100</v>
      </c>
      <c r="C181">
        <v>2000</v>
      </c>
      <c r="D181">
        <v>3</v>
      </c>
      <c r="E181">
        <v>44218.510730000002</v>
      </c>
      <c r="F181">
        <v>14115.63233</v>
      </c>
      <c r="G181">
        <v>12896.16365</v>
      </c>
      <c r="H181">
        <v>12937.160449999999</v>
      </c>
      <c r="I181">
        <v>2968.5470919999998</v>
      </c>
      <c r="J181">
        <v>613.87430119999999</v>
      </c>
      <c r="K181">
        <v>687.13291330000004</v>
      </c>
      <c r="L181">
        <v>2</v>
      </c>
      <c r="M181">
        <v>0.52193914200000002</v>
      </c>
      <c r="N181">
        <v>0.25520380921852887</v>
      </c>
      <c r="O181">
        <v>300</v>
      </c>
      <c r="P181">
        <v>0.140266738</v>
      </c>
      <c r="Q181">
        <v>0.4</v>
      </c>
      <c r="R181">
        <v>0.69177501299999999</v>
      </c>
      <c r="S181" t="s">
        <v>18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D9C5-3792-40E4-A6ED-DFDE6E501083}">
  <sheetPr>
    <tabColor theme="9"/>
  </sheetPr>
  <dimension ref="A1:R566"/>
  <sheetViews>
    <sheetView topLeftCell="H1" zoomScale="77" zoomScaleNormal="90" workbookViewId="0">
      <selection activeCell="N5" sqref="N5"/>
    </sheetView>
  </sheetViews>
  <sheetFormatPr baseColWidth="10" defaultColWidth="8.7265625" defaultRowHeight="14.5" x14ac:dyDescent="0.35"/>
  <cols>
    <col min="2" max="2" width="13.54296875" customWidth="1"/>
    <col min="4" max="4" width="10.81640625" customWidth="1"/>
    <col min="5" max="5" width="11.54296875" customWidth="1"/>
    <col min="6" max="6" width="11.81640625" customWidth="1"/>
    <col min="7" max="7" width="12" customWidth="1"/>
    <col min="8" max="8" width="42.1796875" bestFit="1" customWidth="1"/>
    <col min="9" max="9" width="14.81640625" customWidth="1"/>
    <col min="10" max="10" width="14" customWidth="1"/>
    <col min="11" max="11" width="15.453125" customWidth="1"/>
    <col min="13" max="13" width="14.453125" customWidth="1"/>
    <col min="14" max="14" width="10.54296875" style="3" customWidth="1"/>
    <col min="15" max="15" width="10.453125" customWidth="1"/>
  </cols>
  <sheetData>
    <row r="1" spans="1:18" x14ac:dyDescent="0.35">
      <c r="A1" t="s">
        <v>0</v>
      </c>
    </row>
    <row r="3" spans="1:18" ht="16" x14ac:dyDescent="0.4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</v>
      </c>
      <c r="N3" s="4" t="s">
        <v>13</v>
      </c>
      <c r="O3" s="5" t="s">
        <v>15</v>
      </c>
      <c r="P3" s="5" t="s">
        <v>16</v>
      </c>
      <c r="Q3" s="30" t="s">
        <v>40</v>
      </c>
      <c r="R3" s="5" t="s">
        <v>39</v>
      </c>
    </row>
    <row r="4" spans="1:18" x14ac:dyDescent="0.35">
      <c r="A4">
        <v>1</v>
      </c>
      <c r="B4" s="29">
        <v>10</v>
      </c>
      <c r="C4" s="29">
        <v>500</v>
      </c>
      <c r="D4">
        <v>1</v>
      </c>
      <c r="E4">
        <v>20580.288619999999</v>
      </c>
      <c r="F4">
        <v>3816.0181910000001</v>
      </c>
      <c r="G4">
        <v>6952.0224399999997</v>
      </c>
      <c r="H4">
        <v>5371.726463</v>
      </c>
      <c r="I4">
        <v>2616.6089590000001</v>
      </c>
      <c r="J4">
        <v>635.74997919999998</v>
      </c>
      <c r="K4">
        <v>1188.162585</v>
      </c>
      <c r="L4">
        <v>6</v>
      </c>
      <c r="M4" s="3">
        <v>0.77238547300000004</v>
      </c>
      <c r="N4" s="3" t="str">
        <f>IF(D4&lt;&gt;3,"",(SUMIFS($E:$E,$A:$A,A4,$B:$B,B4,$C:$C,C4,$Q:$Q,Q4,$D:$D,1)+SUMIFS($E:$E,$A:$A,A4,$B:$B,B4,$C:$C,C4,$Q:$Q,Q4,$D:$D,2)-E4)/(SUMIFS($E:$E,$A:$A,A4,$B:$B,B4,$C:$C,C4,$Q:$Q,Q4,$D:$D,1)+SUMIFS($E:$E,$A:$A,A4,$B:$B,B4,$C:$C,C4,$Q:$Q,Q4,$D:$D,2)))</f>
        <v/>
      </c>
      <c r="O4">
        <v>13</v>
      </c>
      <c r="P4" s="3">
        <v>6.6939039999999997E-3</v>
      </c>
      <c r="Q4" s="3">
        <v>0.8</v>
      </c>
      <c r="R4">
        <v>5.3618080999999998E-2</v>
      </c>
    </row>
    <row r="5" spans="1:18" x14ac:dyDescent="0.35">
      <c r="A5">
        <v>1</v>
      </c>
      <c r="B5" s="29">
        <v>10</v>
      </c>
      <c r="C5" s="29">
        <v>500</v>
      </c>
      <c r="D5">
        <v>2</v>
      </c>
      <c r="E5">
        <v>20426.0118</v>
      </c>
      <c r="F5">
        <v>4366.1629220000004</v>
      </c>
      <c r="G5">
        <v>6202.3470459999999</v>
      </c>
      <c r="H5">
        <v>5183.1751679999998</v>
      </c>
      <c r="I5">
        <v>2754.1415259999999</v>
      </c>
      <c r="J5">
        <v>635.74997919999998</v>
      </c>
      <c r="K5">
        <v>1284.4351569999999</v>
      </c>
      <c r="L5">
        <v>7</v>
      </c>
      <c r="M5" s="3">
        <v>0.74527421199999999</v>
      </c>
      <c r="N5" s="3" t="str">
        <f t="shared" ref="N5:N67" si="0">IF(D5&lt;&gt;3,"",(SUMIFS($E:$E,$A:$A,A5,$B:$B,B5,$C:$C,C5,$Q:$Q,Q5,$D:$D,1)+SUMIFS($E:$E,$A:$A,A5,$B:$B,B5,$C:$C,C5,$Q:$Q,Q5,$D:$D,2)-E5)/(SUMIFS($E:$E,$A:$A,A5,$B:$B,B5,$C:$C,C5,$Q:$Q,Q5,$D:$D,1)+SUMIFS($E:$E,$A:$A,A5,$B:$B,B5,$C:$C,C5,$Q:$Q,Q5,$D:$D,2)))</f>
        <v/>
      </c>
      <c r="O5">
        <v>25</v>
      </c>
      <c r="P5" s="3">
        <v>9.3557899999999992E-3</v>
      </c>
      <c r="Q5" s="3">
        <v>0.8</v>
      </c>
      <c r="R5">
        <v>5.3618080999999998E-2</v>
      </c>
    </row>
    <row r="6" spans="1:18" x14ac:dyDescent="0.35">
      <c r="A6">
        <v>1</v>
      </c>
      <c r="B6" s="29">
        <v>10</v>
      </c>
      <c r="C6" s="29">
        <v>500</v>
      </c>
      <c r="D6">
        <v>3</v>
      </c>
      <c r="E6">
        <v>29941.091189999999</v>
      </c>
      <c r="F6">
        <v>5546.0311760000004</v>
      </c>
      <c r="G6">
        <v>10679.59512</v>
      </c>
      <c r="H6">
        <v>5871.180241</v>
      </c>
      <c r="I6">
        <v>5858.4330250000003</v>
      </c>
      <c r="J6">
        <v>635.74997919999998</v>
      </c>
      <c r="K6">
        <v>1350.1016480000001</v>
      </c>
      <c r="L6">
        <v>8</v>
      </c>
      <c r="M6" s="3">
        <v>0.84420053100000003</v>
      </c>
      <c r="N6" s="3">
        <f t="shared" si="0"/>
        <v>0.26984168570845191</v>
      </c>
      <c r="O6">
        <v>28</v>
      </c>
      <c r="P6" s="3">
        <v>9.6783990000000007E-3</v>
      </c>
      <c r="Q6" s="3">
        <v>0.8</v>
      </c>
      <c r="R6">
        <v>5.3618080999999998E-2</v>
      </c>
    </row>
    <row r="7" spans="1:18" x14ac:dyDescent="0.35">
      <c r="A7">
        <v>1</v>
      </c>
      <c r="B7" s="29">
        <v>10</v>
      </c>
      <c r="C7" s="29">
        <v>500</v>
      </c>
      <c r="D7">
        <v>1</v>
      </c>
      <c r="E7">
        <v>21972.200690000001</v>
      </c>
      <c r="F7">
        <v>5180.7733340000004</v>
      </c>
      <c r="G7">
        <v>6960.7302820000004</v>
      </c>
      <c r="H7">
        <v>5381.9143050000002</v>
      </c>
      <c r="I7">
        <v>2621.0770729999999</v>
      </c>
      <c r="J7">
        <v>635.74997919999998</v>
      </c>
      <c r="K7">
        <v>1191.955719</v>
      </c>
      <c r="L7">
        <v>6</v>
      </c>
      <c r="M7" s="3">
        <v>0.77385035499999999</v>
      </c>
      <c r="N7" s="3" t="str">
        <f t="shared" si="0"/>
        <v/>
      </c>
      <c r="O7">
        <v>20</v>
      </c>
      <c r="P7" s="3">
        <v>8.7343649999999991E-3</v>
      </c>
      <c r="Q7" s="3">
        <v>0.6</v>
      </c>
      <c r="R7">
        <v>0.14298154900000001</v>
      </c>
    </row>
    <row r="8" spans="1:18" x14ac:dyDescent="0.35">
      <c r="A8">
        <v>1</v>
      </c>
      <c r="B8" s="29">
        <v>10</v>
      </c>
      <c r="C8" s="29">
        <v>500</v>
      </c>
      <c r="D8">
        <v>2</v>
      </c>
      <c r="E8">
        <v>21726.75477</v>
      </c>
      <c r="F8">
        <v>5142.5811290000001</v>
      </c>
      <c r="G8">
        <v>6839.9577579999996</v>
      </c>
      <c r="H8">
        <v>5362.2113140000001</v>
      </c>
      <c r="I8">
        <v>2554.7837199999999</v>
      </c>
      <c r="J8">
        <v>635.74997919999998</v>
      </c>
      <c r="K8">
        <v>1191.470867</v>
      </c>
      <c r="L8">
        <v>6</v>
      </c>
      <c r="M8" s="3">
        <v>0.77101731699999998</v>
      </c>
      <c r="N8" s="3" t="str">
        <f t="shared" si="0"/>
        <v/>
      </c>
      <c r="O8">
        <v>46</v>
      </c>
      <c r="P8" s="3">
        <v>9.3787539999999996E-3</v>
      </c>
      <c r="Q8" s="3">
        <v>0.6</v>
      </c>
      <c r="R8">
        <v>0.14298154900000001</v>
      </c>
    </row>
    <row r="9" spans="1:18" x14ac:dyDescent="0.35">
      <c r="A9">
        <v>1</v>
      </c>
      <c r="B9" s="29">
        <v>10</v>
      </c>
      <c r="C9" s="29">
        <v>500</v>
      </c>
      <c r="D9">
        <v>3</v>
      </c>
      <c r="E9">
        <v>32319.37931</v>
      </c>
      <c r="F9">
        <v>7435.2481239999997</v>
      </c>
      <c r="G9">
        <v>11343.67822</v>
      </c>
      <c r="H9">
        <v>6024.0107559999997</v>
      </c>
      <c r="I9">
        <v>5591.2532460000002</v>
      </c>
      <c r="J9">
        <v>635.74997919999998</v>
      </c>
      <c r="K9">
        <v>1289.438989</v>
      </c>
      <c r="L9">
        <v>7</v>
      </c>
      <c r="M9" s="3">
        <v>0.86617560100000002</v>
      </c>
      <c r="N9" s="3">
        <f t="shared" si="0"/>
        <v>0.26040842464567227</v>
      </c>
      <c r="O9">
        <v>23</v>
      </c>
      <c r="P9" s="3">
        <v>5.3219269999999997E-3</v>
      </c>
      <c r="Q9" s="3">
        <v>0.6</v>
      </c>
      <c r="R9">
        <v>0.14298154900000001</v>
      </c>
    </row>
    <row r="10" spans="1:18" x14ac:dyDescent="0.35">
      <c r="A10">
        <v>1</v>
      </c>
      <c r="B10" s="29">
        <v>10</v>
      </c>
      <c r="C10" s="29">
        <v>500</v>
      </c>
      <c r="D10">
        <v>1</v>
      </c>
      <c r="E10">
        <v>24667.77954</v>
      </c>
      <c r="F10">
        <v>7900.95147</v>
      </c>
      <c r="G10">
        <v>6949.2042179999999</v>
      </c>
      <c r="H10">
        <v>5373.3393580000002</v>
      </c>
      <c r="I10">
        <v>2616.7872090000001</v>
      </c>
      <c r="J10">
        <v>635.74997919999998</v>
      </c>
      <c r="K10">
        <v>1191.74731</v>
      </c>
      <c r="L10">
        <v>6</v>
      </c>
      <c r="M10" s="3">
        <v>0.77261738700000004</v>
      </c>
      <c r="N10" s="3" t="str">
        <f t="shared" si="0"/>
        <v/>
      </c>
      <c r="O10">
        <v>145</v>
      </c>
      <c r="P10" s="3">
        <v>9.6479949999999995E-3</v>
      </c>
      <c r="Q10" s="3">
        <v>0.4</v>
      </c>
      <c r="R10">
        <v>0.32170848400000002</v>
      </c>
    </row>
    <row r="11" spans="1:18" x14ac:dyDescent="0.35">
      <c r="A11">
        <v>1</v>
      </c>
      <c r="B11" s="29">
        <v>10</v>
      </c>
      <c r="C11" s="29">
        <v>500</v>
      </c>
      <c r="D11">
        <v>2</v>
      </c>
      <c r="E11">
        <v>24352.752100000002</v>
      </c>
      <c r="F11">
        <v>7792.5908140000001</v>
      </c>
      <c r="G11">
        <v>6844.5810730000003</v>
      </c>
      <c r="H11">
        <v>5355.5028920000004</v>
      </c>
      <c r="I11">
        <v>2540.6331030000001</v>
      </c>
      <c r="J11">
        <v>635.74997919999998</v>
      </c>
      <c r="K11">
        <v>1183.6942369999999</v>
      </c>
      <c r="L11">
        <v>6</v>
      </c>
      <c r="M11" s="3">
        <v>0.77005273200000002</v>
      </c>
      <c r="N11" s="3" t="str">
        <f t="shared" si="0"/>
        <v/>
      </c>
      <c r="O11">
        <v>119</v>
      </c>
      <c r="P11" s="3">
        <v>9.7183849999999995E-3</v>
      </c>
      <c r="Q11" s="3">
        <v>0.4</v>
      </c>
      <c r="R11">
        <v>0.32170848400000002</v>
      </c>
    </row>
    <row r="12" spans="1:18" x14ac:dyDescent="0.35">
      <c r="A12">
        <v>1</v>
      </c>
      <c r="B12" s="29">
        <v>10</v>
      </c>
      <c r="C12" s="29">
        <v>500</v>
      </c>
      <c r="D12">
        <v>3</v>
      </c>
      <c r="E12">
        <v>37013.241099999999</v>
      </c>
      <c r="F12">
        <v>11163.577600000001</v>
      </c>
      <c r="G12">
        <v>12724.63744</v>
      </c>
      <c r="H12">
        <v>6145.3513819999998</v>
      </c>
      <c r="I12">
        <v>5157.0417740000003</v>
      </c>
      <c r="J12">
        <v>635.74997919999998</v>
      </c>
      <c r="K12">
        <v>1186.8829270000001</v>
      </c>
      <c r="L12">
        <v>6</v>
      </c>
      <c r="M12" s="3">
        <v>0.88362282999999997</v>
      </c>
      <c r="N12" s="3">
        <f t="shared" si="0"/>
        <v>0.24494411093253499</v>
      </c>
      <c r="O12">
        <v>282</v>
      </c>
      <c r="P12" s="3">
        <v>9.1166770000000001E-3</v>
      </c>
      <c r="Q12" s="3">
        <v>0.4</v>
      </c>
      <c r="R12">
        <v>0.32170848400000002</v>
      </c>
    </row>
    <row r="13" spans="1:18" x14ac:dyDescent="0.35">
      <c r="A13">
        <v>1</v>
      </c>
      <c r="B13" s="29">
        <v>10</v>
      </c>
      <c r="C13" s="29">
        <v>1000</v>
      </c>
      <c r="D13">
        <v>1</v>
      </c>
      <c r="E13">
        <v>24079.570739999999</v>
      </c>
      <c r="F13">
        <v>5115.0552340000004</v>
      </c>
      <c r="G13">
        <v>9324.7677060000005</v>
      </c>
      <c r="H13">
        <v>5920.2641219999996</v>
      </c>
      <c r="I13">
        <v>2126.3541719999998</v>
      </c>
      <c r="J13">
        <v>635.74997919999998</v>
      </c>
      <c r="K13">
        <v>957.37953070000003</v>
      </c>
      <c r="L13">
        <v>4</v>
      </c>
      <c r="M13" s="3">
        <v>0.85125816399999998</v>
      </c>
      <c r="N13" s="3" t="str">
        <f t="shared" si="0"/>
        <v/>
      </c>
      <c r="O13">
        <v>42</v>
      </c>
      <c r="P13" s="3">
        <v>9.8323400000000002E-3</v>
      </c>
      <c r="Q13" s="3">
        <v>0.8</v>
      </c>
      <c r="R13">
        <v>9.0398145999999999E-2</v>
      </c>
    </row>
    <row r="14" spans="1:18" x14ac:dyDescent="0.35">
      <c r="A14">
        <v>1</v>
      </c>
      <c r="B14" s="29">
        <v>10</v>
      </c>
      <c r="C14" s="29">
        <v>1000</v>
      </c>
      <c r="D14">
        <v>2</v>
      </c>
      <c r="E14">
        <v>23792.709279999999</v>
      </c>
      <c r="F14">
        <v>6238.8129989999998</v>
      </c>
      <c r="G14">
        <v>7844.7969940000003</v>
      </c>
      <c r="H14">
        <v>5647.3581320000003</v>
      </c>
      <c r="I14">
        <v>2335.6208369999999</v>
      </c>
      <c r="J14">
        <v>635.74997919999998</v>
      </c>
      <c r="K14">
        <v>1090.3703419999999</v>
      </c>
      <c r="L14">
        <v>5</v>
      </c>
      <c r="M14" s="3">
        <v>0.81201777799999997</v>
      </c>
      <c r="N14" s="3" t="str">
        <f t="shared" si="0"/>
        <v/>
      </c>
      <c r="O14">
        <v>47</v>
      </c>
      <c r="P14" s="3">
        <v>9.8143099999999997E-3</v>
      </c>
      <c r="Q14" s="3">
        <v>0.8</v>
      </c>
      <c r="R14">
        <v>9.0398145999999999E-2</v>
      </c>
    </row>
    <row r="15" spans="1:18" x14ac:dyDescent="0.35">
      <c r="A15">
        <v>1</v>
      </c>
      <c r="B15" s="29">
        <v>10</v>
      </c>
      <c r="C15" s="29">
        <v>1000</v>
      </c>
      <c r="D15">
        <v>3</v>
      </c>
      <c r="E15">
        <v>34354.71759</v>
      </c>
      <c r="F15">
        <v>8299.1968120000001</v>
      </c>
      <c r="G15">
        <v>12996.687970000001</v>
      </c>
      <c r="H15">
        <v>6064.5541400000002</v>
      </c>
      <c r="I15">
        <v>5168.6710910000002</v>
      </c>
      <c r="J15">
        <v>635.74997919999998</v>
      </c>
      <c r="K15">
        <v>1189.8575989999999</v>
      </c>
      <c r="L15">
        <v>6</v>
      </c>
      <c r="M15" s="3">
        <v>0.872005221</v>
      </c>
      <c r="N15" s="3">
        <f t="shared" si="0"/>
        <v>0.28236721594109687</v>
      </c>
      <c r="O15">
        <v>30</v>
      </c>
      <c r="P15" s="3">
        <v>9.8402539999999997E-3</v>
      </c>
      <c r="Q15" s="3">
        <v>0.8</v>
      </c>
      <c r="R15">
        <v>9.0398145999999999E-2</v>
      </c>
    </row>
    <row r="16" spans="1:18" x14ac:dyDescent="0.35">
      <c r="A16">
        <v>1</v>
      </c>
      <c r="B16" s="29">
        <v>10</v>
      </c>
      <c r="C16" s="29">
        <v>1000</v>
      </c>
      <c r="D16">
        <v>1</v>
      </c>
      <c r="E16">
        <v>25922.12873</v>
      </c>
      <c r="F16">
        <v>6973.4803529999999</v>
      </c>
      <c r="G16">
        <v>9334.6970130000009</v>
      </c>
      <c r="H16">
        <v>5894.4679599999999</v>
      </c>
      <c r="I16">
        <v>2126.354112</v>
      </c>
      <c r="J16">
        <v>635.74997919999998</v>
      </c>
      <c r="K16">
        <v>957.37930900000003</v>
      </c>
      <c r="L16">
        <v>4</v>
      </c>
      <c r="M16" s="3">
        <v>0.84754900600000005</v>
      </c>
      <c r="N16" s="3" t="str">
        <f t="shared" si="0"/>
        <v/>
      </c>
      <c r="O16">
        <v>65</v>
      </c>
      <c r="P16" s="3">
        <v>8.0530529999999993E-3</v>
      </c>
      <c r="Q16" s="3">
        <v>0.6</v>
      </c>
      <c r="R16">
        <v>0.24106172200000001</v>
      </c>
    </row>
    <row r="17" spans="1:18" x14ac:dyDescent="0.35">
      <c r="A17">
        <v>1</v>
      </c>
      <c r="B17" s="29">
        <v>10</v>
      </c>
      <c r="C17" s="29">
        <v>1000</v>
      </c>
      <c r="D17">
        <v>2</v>
      </c>
      <c r="E17">
        <v>25870.54463</v>
      </c>
      <c r="F17">
        <v>8286.3979080000008</v>
      </c>
      <c r="G17">
        <v>7897.6957060000004</v>
      </c>
      <c r="H17">
        <v>5642.4474579999996</v>
      </c>
      <c r="I17">
        <v>2324.5976000000001</v>
      </c>
      <c r="J17">
        <v>635.74997919999998</v>
      </c>
      <c r="K17">
        <v>1083.6559810000001</v>
      </c>
      <c r="L17">
        <v>5</v>
      </c>
      <c r="M17" s="3">
        <v>0.81131168600000003</v>
      </c>
      <c r="N17" s="3" t="str">
        <f t="shared" si="0"/>
        <v/>
      </c>
      <c r="O17">
        <v>104</v>
      </c>
      <c r="P17" s="3">
        <v>7.6848159999999997E-3</v>
      </c>
      <c r="Q17" s="3">
        <v>0.6</v>
      </c>
      <c r="R17">
        <v>0.24106172200000001</v>
      </c>
    </row>
    <row r="18" spans="1:18" x14ac:dyDescent="0.35">
      <c r="A18">
        <v>1</v>
      </c>
      <c r="B18" s="29">
        <v>10</v>
      </c>
      <c r="C18" s="29">
        <v>1000</v>
      </c>
      <c r="D18">
        <v>3</v>
      </c>
      <c r="E18">
        <v>38168.414960000002</v>
      </c>
      <c r="F18">
        <v>12125.384330000001</v>
      </c>
      <c r="G18">
        <v>12909.423070000001</v>
      </c>
      <c r="H18">
        <v>6145.3513819999998</v>
      </c>
      <c r="I18">
        <v>5163.0693289999999</v>
      </c>
      <c r="J18">
        <v>635.74997919999998</v>
      </c>
      <c r="K18">
        <v>1189.436868</v>
      </c>
      <c r="L18">
        <v>6</v>
      </c>
      <c r="M18" s="3">
        <v>0.88362282999999997</v>
      </c>
      <c r="N18" s="3">
        <f t="shared" si="0"/>
        <v>0.26305377799868795</v>
      </c>
      <c r="O18">
        <v>33</v>
      </c>
      <c r="P18" s="3">
        <v>9.6900430000000006E-3</v>
      </c>
      <c r="Q18" s="3">
        <v>0.6</v>
      </c>
      <c r="R18">
        <v>0.24106172200000001</v>
      </c>
    </row>
    <row r="19" spans="1:18" x14ac:dyDescent="0.35">
      <c r="A19">
        <v>1</v>
      </c>
      <c r="B19" s="29">
        <v>10</v>
      </c>
      <c r="C19" s="29">
        <v>1000</v>
      </c>
      <c r="D19">
        <v>1</v>
      </c>
      <c r="E19">
        <v>29649.621220000001</v>
      </c>
      <c r="F19">
        <v>8721.0967720000008</v>
      </c>
      <c r="G19">
        <v>11499.90703</v>
      </c>
      <c r="H19">
        <v>6155.8771550000001</v>
      </c>
      <c r="I19">
        <v>1820.724737</v>
      </c>
      <c r="J19">
        <v>635.74997919999998</v>
      </c>
      <c r="K19">
        <v>816.26554980000003</v>
      </c>
      <c r="L19">
        <v>3</v>
      </c>
      <c r="M19" s="3">
        <v>0.88513630099999996</v>
      </c>
      <c r="N19" s="3" t="str">
        <f t="shared" si="0"/>
        <v/>
      </c>
      <c r="O19">
        <v>150</v>
      </c>
      <c r="P19" s="3">
        <v>9.7446370000000004E-3</v>
      </c>
      <c r="Q19" s="3">
        <v>0.4</v>
      </c>
      <c r="R19">
        <v>0.54238887400000002</v>
      </c>
    </row>
    <row r="20" spans="1:18" x14ac:dyDescent="0.35">
      <c r="A20">
        <v>1</v>
      </c>
      <c r="B20" s="29">
        <v>10</v>
      </c>
      <c r="C20" s="29">
        <v>1000</v>
      </c>
      <c r="D20">
        <v>2</v>
      </c>
      <c r="E20">
        <v>29462.44267</v>
      </c>
      <c r="F20">
        <v>10498.194680000001</v>
      </c>
      <c r="G20">
        <v>9329.2008920000007</v>
      </c>
      <c r="H20">
        <v>6004.1238270000003</v>
      </c>
      <c r="I20">
        <v>2042.3070439999999</v>
      </c>
      <c r="J20">
        <v>635.74997919999998</v>
      </c>
      <c r="K20">
        <v>952.86624749999999</v>
      </c>
      <c r="L20">
        <v>4</v>
      </c>
      <c r="M20" s="3">
        <v>0.86331611600000002</v>
      </c>
      <c r="N20" s="3" t="str">
        <f t="shared" si="0"/>
        <v/>
      </c>
      <c r="O20">
        <v>230</v>
      </c>
      <c r="P20" s="3">
        <v>9.6611590000000008E-3</v>
      </c>
      <c r="Q20" s="3">
        <v>0.4</v>
      </c>
      <c r="R20">
        <v>0.54238887400000002</v>
      </c>
    </row>
    <row r="21" spans="1:18" x14ac:dyDescent="0.35">
      <c r="A21">
        <v>1</v>
      </c>
      <c r="B21" s="29">
        <v>10</v>
      </c>
      <c r="C21" s="29">
        <v>1000</v>
      </c>
      <c r="D21">
        <v>3</v>
      </c>
      <c r="E21">
        <v>45597.669569999998</v>
      </c>
      <c r="F21">
        <v>17597.58612</v>
      </c>
      <c r="G21">
        <v>15375.54621</v>
      </c>
      <c r="H21">
        <v>6182.2586229999997</v>
      </c>
      <c r="I21">
        <v>4719.1310599999997</v>
      </c>
      <c r="J21">
        <v>635.74997919999998</v>
      </c>
      <c r="K21">
        <v>1087.397577</v>
      </c>
      <c r="L21">
        <v>5</v>
      </c>
      <c r="M21" s="3">
        <v>0.88892961800000003</v>
      </c>
      <c r="N21" s="3">
        <f t="shared" si="0"/>
        <v>0.22862328652825534</v>
      </c>
      <c r="O21">
        <v>300</v>
      </c>
      <c r="P21" s="3">
        <v>2.9096170000000001E-2</v>
      </c>
      <c r="Q21" s="3">
        <v>0.4</v>
      </c>
      <c r="R21">
        <v>0.54238887400000002</v>
      </c>
    </row>
    <row r="22" spans="1:18" x14ac:dyDescent="0.35">
      <c r="A22">
        <v>1</v>
      </c>
      <c r="B22" s="29">
        <v>10</v>
      </c>
      <c r="C22" s="29">
        <v>2000</v>
      </c>
      <c r="D22">
        <v>1</v>
      </c>
      <c r="E22">
        <v>28420.330129999998</v>
      </c>
      <c r="F22">
        <v>7507.6695369999998</v>
      </c>
      <c r="G22">
        <v>11331.71357</v>
      </c>
      <c r="H22">
        <v>6280.5755829999998</v>
      </c>
      <c r="I22">
        <v>1839.001808</v>
      </c>
      <c r="J22">
        <v>635.74997919999998</v>
      </c>
      <c r="K22">
        <v>825.61965420000001</v>
      </c>
      <c r="L22">
        <v>3</v>
      </c>
      <c r="M22" s="3">
        <v>0.90306633800000002</v>
      </c>
      <c r="N22" s="3" t="str">
        <f t="shared" si="0"/>
        <v/>
      </c>
      <c r="O22">
        <v>34</v>
      </c>
      <c r="P22" s="3">
        <v>9.9551069999999995E-3</v>
      </c>
      <c r="Q22" s="3">
        <v>0.8</v>
      </c>
      <c r="R22">
        <v>0.14145250600000001</v>
      </c>
    </row>
    <row r="23" spans="1:18" x14ac:dyDescent="0.35">
      <c r="A23">
        <v>1</v>
      </c>
      <c r="B23" s="29">
        <v>10</v>
      </c>
      <c r="C23" s="29">
        <v>2000</v>
      </c>
      <c r="D23">
        <v>2</v>
      </c>
      <c r="E23">
        <v>28419.338489999998</v>
      </c>
      <c r="F23">
        <v>7462.6750570000004</v>
      </c>
      <c r="G23">
        <v>11579.902899999999</v>
      </c>
      <c r="H23">
        <v>6155.9113280000001</v>
      </c>
      <c r="I23">
        <v>1762.230916</v>
      </c>
      <c r="J23">
        <v>635.74997919999998</v>
      </c>
      <c r="K23">
        <v>822.86830869999994</v>
      </c>
      <c r="L23">
        <v>3</v>
      </c>
      <c r="M23" s="3">
        <v>0.88514121499999998</v>
      </c>
      <c r="N23" s="3" t="str">
        <f t="shared" si="0"/>
        <v/>
      </c>
      <c r="O23">
        <v>58</v>
      </c>
      <c r="P23" s="3">
        <v>9.3650179999999993E-3</v>
      </c>
      <c r="Q23" s="3">
        <v>0.8</v>
      </c>
      <c r="R23">
        <v>0.14145250600000001</v>
      </c>
    </row>
    <row r="24" spans="1:18" x14ac:dyDescent="0.35">
      <c r="A24">
        <v>1</v>
      </c>
      <c r="B24" s="29">
        <v>10</v>
      </c>
      <c r="C24" s="29">
        <v>2000</v>
      </c>
      <c r="D24">
        <v>3</v>
      </c>
      <c r="E24">
        <v>41327.197899999999</v>
      </c>
      <c r="F24">
        <v>10890.805050000001</v>
      </c>
      <c r="G24">
        <v>18305.42772</v>
      </c>
      <c r="H24">
        <v>6386.0708910000003</v>
      </c>
      <c r="I24">
        <v>4156.3008609999997</v>
      </c>
      <c r="J24">
        <v>635.74997919999998</v>
      </c>
      <c r="K24">
        <v>952.84340499999996</v>
      </c>
      <c r="L24">
        <v>4</v>
      </c>
      <c r="M24" s="3">
        <v>0.91823521200000002</v>
      </c>
      <c r="N24" s="3">
        <f t="shared" si="0"/>
        <v>0.27291627654813022</v>
      </c>
      <c r="O24">
        <v>60</v>
      </c>
      <c r="P24" s="3">
        <v>9.269968E-3</v>
      </c>
      <c r="Q24" s="3">
        <v>0.8</v>
      </c>
      <c r="R24">
        <v>0.14145250600000001</v>
      </c>
    </row>
    <row r="25" spans="1:18" x14ac:dyDescent="0.35">
      <c r="A25">
        <v>1</v>
      </c>
      <c r="B25" s="29">
        <v>10</v>
      </c>
      <c r="C25" s="29">
        <v>2000</v>
      </c>
      <c r="D25">
        <v>1</v>
      </c>
      <c r="E25">
        <v>30730.326779999999</v>
      </c>
      <c r="F25">
        <v>9994.4340929999998</v>
      </c>
      <c r="G25">
        <v>11149.506149999999</v>
      </c>
      <c r="H25">
        <v>6303.258957</v>
      </c>
      <c r="I25">
        <v>1828.1068869999999</v>
      </c>
      <c r="J25">
        <v>635.74997919999998</v>
      </c>
      <c r="K25">
        <v>819.27070960000003</v>
      </c>
      <c r="L25">
        <v>3</v>
      </c>
      <c r="M25" s="3">
        <v>0.90632791700000004</v>
      </c>
      <c r="N25" s="3" t="str">
        <f t="shared" si="0"/>
        <v/>
      </c>
      <c r="O25">
        <v>48</v>
      </c>
      <c r="P25" s="3">
        <v>3.468278E-3</v>
      </c>
      <c r="Q25" s="3">
        <v>0.6</v>
      </c>
      <c r="R25">
        <v>0.37720668299999999</v>
      </c>
    </row>
    <row r="26" spans="1:18" x14ac:dyDescent="0.35">
      <c r="A26">
        <v>1</v>
      </c>
      <c r="B26" s="29">
        <v>10</v>
      </c>
      <c r="C26" s="29">
        <v>2000</v>
      </c>
      <c r="D26">
        <v>2</v>
      </c>
      <c r="E26">
        <v>30703.328699999998</v>
      </c>
      <c r="F26">
        <v>7285.6623980000004</v>
      </c>
      <c r="G26">
        <v>14147.91107</v>
      </c>
      <c r="H26">
        <v>6456.3778860000002</v>
      </c>
      <c r="I26">
        <v>1484.7066170000001</v>
      </c>
      <c r="J26">
        <v>635.74997919999998</v>
      </c>
      <c r="K26">
        <v>692.92075690000001</v>
      </c>
      <c r="L26">
        <v>2</v>
      </c>
      <c r="M26" s="3">
        <v>0.92834445799999998</v>
      </c>
      <c r="N26" s="3" t="str">
        <f t="shared" si="0"/>
        <v/>
      </c>
      <c r="O26">
        <v>164</v>
      </c>
      <c r="P26" s="3">
        <v>8.6758330000000008E-3</v>
      </c>
      <c r="Q26" s="3">
        <v>0.6</v>
      </c>
      <c r="R26">
        <v>0.37720668299999999</v>
      </c>
    </row>
    <row r="27" spans="1:18" x14ac:dyDescent="0.35">
      <c r="A27">
        <v>1</v>
      </c>
      <c r="B27" s="29">
        <v>10</v>
      </c>
      <c r="C27" s="29">
        <v>2000</v>
      </c>
      <c r="D27">
        <v>3</v>
      </c>
      <c r="E27">
        <v>46130.954429999998</v>
      </c>
      <c r="F27">
        <v>15711.42448</v>
      </c>
      <c r="G27">
        <v>18281.918969999999</v>
      </c>
      <c r="H27">
        <v>6390.9862460000004</v>
      </c>
      <c r="I27">
        <v>4159.078399</v>
      </c>
      <c r="J27">
        <v>635.74997919999998</v>
      </c>
      <c r="K27">
        <v>951.79636589999996</v>
      </c>
      <c r="L27">
        <v>4</v>
      </c>
      <c r="M27" s="3">
        <v>0.91894197700000002</v>
      </c>
      <c r="N27" s="3">
        <f t="shared" si="0"/>
        <v>0.24909312217277818</v>
      </c>
      <c r="O27">
        <v>214</v>
      </c>
      <c r="P27" s="3">
        <v>9.8247000000000004E-3</v>
      </c>
      <c r="Q27" s="3">
        <v>0.6</v>
      </c>
      <c r="R27">
        <v>0.37720668299999999</v>
      </c>
    </row>
    <row r="28" spans="1:18" x14ac:dyDescent="0.35">
      <c r="A28">
        <v>1</v>
      </c>
      <c r="B28" s="29">
        <v>10</v>
      </c>
      <c r="C28" s="29">
        <v>2000</v>
      </c>
      <c r="D28">
        <v>1</v>
      </c>
      <c r="E28">
        <v>35712.988380000003</v>
      </c>
      <c r="F28">
        <v>11451.665230000001</v>
      </c>
      <c r="G28">
        <v>15175.84585</v>
      </c>
      <c r="H28">
        <v>6254.7428730000001</v>
      </c>
      <c r="I28">
        <v>1510.216694</v>
      </c>
      <c r="J28">
        <v>635.74997919999998</v>
      </c>
      <c r="K28">
        <v>684.7677529</v>
      </c>
      <c r="L28">
        <v>2</v>
      </c>
      <c r="M28" s="3">
        <v>0.89935192500000005</v>
      </c>
      <c r="N28" s="3" t="str">
        <f t="shared" si="0"/>
        <v/>
      </c>
      <c r="O28">
        <v>301</v>
      </c>
      <c r="P28" s="3">
        <v>3.6353746999999999E-2</v>
      </c>
      <c r="Q28" s="3">
        <v>0.4</v>
      </c>
      <c r="R28">
        <v>0.84871503800000003</v>
      </c>
    </row>
    <row r="29" spans="1:18" x14ac:dyDescent="0.35">
      <c r="A29">
        <v>1</v>
      </c>
      <c r="B29" s="29">
        <v>10</v>
      </c>
      <c r="C29" s="29">
        <v>2000</v>
      </c>
      <c r="D29">
        <v>2</v>
      </c>
      <c r="E29">
        <v>34794.75632</v>
      </c>
      <c r="F29">
        <v>11398.988729999999</v>
      </c>
      <c r="G29">
        <v>14124.17181</v>
      </c>
      <c r="H29">
        <v>6456.3778860000002</v>
      </c>
      <c r="I29">
        <v>1485.8120819999999</v>
      </c>
      <c r="J29">
        <v>635.74997919999998</v>
      </c>
      <c r="K29">
        <v>693.6558205</v>
      </c>
      <c r="L29">
        <v>2</v>
      </c>
      <c r="M29" s="3">
        <v>0.92834445799999998</v>
      </c>
      <c r="N29" s="3" t="str">
        <f t="shared" si="0"/>
        <v/>
      </c>
      <c r="O29">
        <v>300</v>
      </c>
      <c r="P29" s="3">
        <v>1.0921986999999999E-2</v>
      </c>
      <c r="Q29" s="3">
        <v>0.4</v>
      </c>
      <c r="R29">
        <v>0.84871503800000003</v>
      </c>
    </row>
    <row r="30" spans="1:18" x14ac:dyDescent="0.35">
      <c r="A30">
        <v>1</v>
      </c>
      <c r="B30" s="29">
        <v>10</v>
      </c>
      <c r="C30" s="29">
        <v>2000</v>
      </c>
      <c r="D30">
        <v>3</v>
      </c>
      <c r="E30">
        <v>54737.455869999998</v>
      </c>
      <c r="F30">
        <v>20992.303779999998</v>
      </c>
      <c r="G30">
        <v>22094.59636</v>
      </c>
      <c r="H30">
        <v>6598.6286209999998</v>
      </c>
      <c r="I30">
        <v>3593.8060860000001</v>
      </c>
      <c r="J30">
        <v>635.74997919999998</v>
      </c>
      <c r="K30">
        <v>822.37104980000004</v>
      </c>
      <c r="L30">
        <v>3</v>
      </c>
      <c r="M30" s="3">
        <v>0.94879829199999999</v>
      </c>
      <c r="N30" s="3">
        <f t="shared" si="0"/>
        <v>0.223667469397869</v>
      </c>
      <c r="O30">
        <v>300</v>
      </c>
      <c r="P30" s="3">
        <v>1.3937546E-2</v>
      </c>
      <c r="Q30" s="3">
        <v>0.4</v>
      </c>
      <c r="R30">
        <v>0.84871503800000003</v>
      </c>
    </row>
    <row r="31" spans="1:18" x14ac:dyDescent="0.35">
      <c r="A31">
        <v>1</v>
      </c>
      <c r="B31" s="29">
        <v>40</v>
      </c>
      <c r="C31" s="29">
        <v>500</v>
      </c>
      <c r="D31">
        <v>1</v>
      </c>
      <c r="E31">
        <v>20267.433540000002</v>
      </c>
      <c r="F31">
        <v>3753.0470150000001</v>
      </c>
      <c r="G31">
        <v>6006.0429190000004</v>
      </c>
      <c r="H31">
        <v>6087.01001</v>
      </c>
      <c r="I31">
        <v>2600.770642</v>
      </c>
      <c r="J31">
        <v>635.74997919999998</v>
      </c>
      <c r="K31">
        <v>1184.812979</v>
      </c>
      <c r="L31">
        <v>6</v>
      </c>
      <c r="M31" s="3">
        <v>0.53627453000000003</v>
      </c>
      <c r="N31" s="3" t="str">
        <f t="shared" si="0"/>
        <v/>
      </c>
      <c r="O31">
        <v>30</v>
      </c>
      <c r="P31" s="3">
        <v>6.3727339999999997E-3</v>
      </c>
      <c r="Q31" s="3">
        <v>0.8</v>
      </c>
      <c r="R31">
        <v>4.9731235999999998E-2</v>
      </c>
    </row>
    <row r="32" spans="1:18" x14ac:dyDescent="0.35">
      <c r="A32">
        <v>1</v>
      </c>
      <c r="B32" s="29">
        <v>40</v>
      </c>
      <c r="C32" s="29">
        <v>500</v>
      </c>
      <c r="D32">
        <v>2</v>
      </c>
      <c r="E32">
        <v>19997.01886</v>
      </c>
      <c r="F32">
        <v>3744.2720100000001</v>
      </c>
      <c r="G32">
        <v>5915.1208770000003</v>
      </c>
      <c r="H32">
        <v>5960.4045079999996</v>
      </c>
      <c r="I32">
        <v>2552.6147999999998</v>
      </c>
      <c r="J32">
        <v>635.74997919999998</v>
      </c>
      <c r="K32">
        <v>1188.856681</v>
      </c>
      <c r="L32">
        <v>6</v>
      </c>
      <c r="M32" s="3">
        <v>0.52512039899999996</v>
      </c>
      <c r="N32" s="3" t="str">
        <f t="shared" si="0"/>
        <v/>
      </c>
      <c r="O32">
        <v>21</v>
      </c>
      <c r="P32" s="3">
        <v>8.9975679999999992E-3</v>
      </c>
      <c r="Q32" s="3">
        <v>0.8</v>
      </c>
      <c r="R32">
        <v>4.9731235999999998E-2</v>
      </c>
    </row>
    <row r="33" spans="1:18" x14ac:dyDescent="0.35">
      <c r="A33">
        <v>1</v>
      </c>
      <c r="B33" s="29">
        <v>40</v>
      </c>
      <c r="C33" s="29">
        <v>500</v>
      </c>
      <c r="D33">
        <v>3</v>
      </c>
      <c r="E33">
        <v>28522.591219999998</v>
      </c>
      <c r="F33">
        <v>4261.7473049999999</v>
      </c>
      <c r="G33">
        <v>9155.4152169999998</v>
      </c>
      <c r="H33">
        <v>8126.8477380000004</v>
      </c>
      <c r="I33">
        <v>5154.8276020000003</v>
      </c>
      <c r="J33">
        <v>635.74997919999998</v>
      </c>
      <c r="K33">
        <v>1188.003377</v>
      </c>
      <c r="L33">
        <v>6</v>
      </c>
      <c r="M33" s="3">
        <v>0.715987233</v>
      </c>
      <c r="N33" s="3">
        <f t="shared" si="0"/>
        <v>0.29161854887165939</v>
      </c>
      <c r="O33">
        <v>48</v>
      </c>
      <c r="P33" s="3">
        <v>9.3006140000000005E-3</v>
      </c>
      <c r="Q33" s="3">
        <v>0.8</v>
      </c>
      <c r="R33">
        <v>4.9731235999999998E-2</v>
      </c>
    </row>
    <row r="34" spans="1:18" x14ac:dyDescent="0.35">
      <c r="A34">
        <v>1</v>
      </c>
      <c r="B34" s="29">
        <v>40</v>
      </c>
      <c r="C34" s="29">
        <v>500</v>
      </c>
      <c r="D34">
        <v>1</v>
      </c>
      <c r="E34">
        <v>21505.480510000001</v>
      </c>
      <c r="F34">
        <v>5011.6740399999999</v>
      </c>
      <c r="G34">
        <v>5988.2106430000003</v>
      </c>
      <c r="H34">
        <v>6077.5725140000004</v>
      </c>
      <c r="I34">
        <v>2605.3458609999998</v>
      </c>
      <c r="J34">
        <v>635.74997919999998</v>
      </c>
      <c r="K34">
        <v>1186.927471</v>
      </c>
      <c r="L34">
        <v>6</v>
      </c>
      <c r="M34" s="3">
        <v>0.53544307300000005</v>
      </c>
      <c r="N34" s="3" t="str">
        <f t="shared" si="0"/>
        <v/>
      </c>
      <c r="O34">
        <v>35</v>
      </c>
      <c r="P34" s="3">
        <v>9.197439E-3</v>
      </c>
      <c r="Q34" s="3">
        <v>0.6</v>
      </c>
      <c r="R34">
        <v>0.13261663000000001</v>
      </c>
    </row>
    <row r="35" spans="1:18" x14ac:dyDescent="0.35">
      <c r="A35">
        <v>1</v>
      </c>
      <c r="B35" s="29">
        <v>40</v>
      </c>
      <c r="C35" s="29">
        <v>500</v>
      </c>
      <c r="D35">
        <v>2</v>
      </c>
      <c r="E35">
        <v>21307.108899999999</v>
      </c>
      <c r="F35">
        <v>4992.278988</v>
      </c>
      <c r="G35">
        <v>5933.9983789999997</v>
      </c>
      <c r="H35">
        <v>5989.3704729999999</v>
      </c>
      <c r="I35">
        <v>2561.942916</v>
      </c>
      <c r="J35">
        <v>635.74997919999998</v>
      </c>
      <c r="K35">
        <v>1193.7681620000001</v>
      </c>
      <c r="L35">
        <v>6</v>
      </c>
      <c r="M35" s="3">
        <v>0.52767234399999996</v>
      </c>
      <c r="N35" s="3" t="str">
        <f t="shared" si="0"/>
        <v/>
      </c>
      <c r="O35">
        <v>51</v>
      </c>
      <c r="P35" s="3">
        <v>9.8119220000000007E-3</v>
      </c>
      <c r="Q35" s="3">
        <v>0.6</v>
      </c>
      <c r="R35">
        <v>0.13261663000000001</v>
      </c>
    </row>
    <row r="36" spans="1:18" x14ac:dyDescent="0.35">
      <c r="A36">
        <v>1</v>
      </c>
      <c r="B36" s="29">
        <v>40</v>
      </c>
      <c r="C36" s="29">
        <v>500</v>
      </c>
      <c r="D36">
        <v>3</v>
      </c>
      <c r="E36">
        <v>30622.279180000001</v>
      </c>
      <c r="F36">
        <v>6357.2474519999996</v>
      </c>
      <c r="G36">
        <v>9166.7644600000003</v>
      </c>
      <c r="H36">
        <v>8133.6589709999998</v>
      </c>
      <c r="I36">
        <v>5143.9721570000002</v>
      </c>
      <c r="J36">
        <v>635.74997919999998</v>
      </c>
      <c r="K36">
        <v>1184.8861609999999</v>
      </c>
      <c r="L36">
        <v>6</v>
      </c>
      <c r="M36" s="3">
        <v>0.71658731200000003</v>
      </c>
      <c r="N36" s="3">
        <f t="shared" si="0"/>
        <v>0.28473657860910961</v>
      </c>
      <c r="O36">
        <v>70</v>
      </c>
      <c r="P36" s="3">
        <v>9.5276289999999993E-3</v>
      </c>
      <c r="Q36" s="3">
        <v>0.6</v>
      </c>
      <c r="R36">
        <v>0.13261663000000001</v>
      </c>
    </row>
    <row r="37" spans="1:18" x14ac:dyDescent="0.35">
      <c r="A37">
        <v>1</v>
      </c>
      <c r="B37" s="29">
        <v>40</v>
      </c>
      <c r="C37" s="29">
        <v>500</v>
      </c>
      <c r="D37">
        <v>1</v>
      </c>
      <c r="E37">
        <v>23948.64602</v>
      </c>
      <c r="F37">
        <v>6664.817892</v>
      </c>
      <c r="G37">
        <v>6640.4307760000002</v>
      </c>
      <c r="H37">
        <v>6518.209116</v>
      </c>
      <c r="I37">
        <v>2405.0654340000001</v>
      </c>
      <c r="J37">
        <v>635.74997919999998</v>
      </c>
      <c r="K37">
        <v>1084.372828</v>
      </c>
      <c r="L37">
        <v>5</v>
      </c>
      <c r="M37" s="3">
        <v>0.57426380499999996</v>
      </c>
      <c r="N37" s="3" t="str">
        <f t="shared" si="0"/>
        <v/>
      </c>
      <c r="O37">
        <v>300</v>
      </c>
      <c r="P37" s="3">
        <v>5.6664035000000001E-2</v>
      </c>
      <c r="Q37" s="3">
        <v>0.4</v>
      </c>
      <c r="R37">
        <v>0.29838741800000002</v>
      </c>
    </row>
    <row r="38" spans="1:18" x14ac:dyDescent="0.35">
      <c r="A38">
        <v>1</v>
      </c>
      <c r="B38" s="29">
        <v>40</v>
      </c>
      <c r="C38" s="29">
        <v>500</v>
      </c>
      <c r="D38">
        <v>2</v>
      </c>
      <c r="E38">
        <v>23671.06308</v>
      </c>
      <c r="F38">
        <v>6587.0553239999999</v>
      </c>
      <c r="G38">
        <v>6605.3049559999999</v>
      </c>
      <c r="H38">
        <v>6418.6669089999996</v>
      </c>
      <c r="I38">
        <v>2335.3626119999999</v>
      </c>
      <c r="J38">
        <v>635.74997919999998</v>
      </c>
      <c r="K38">
        <v>1088.923299</v>
      </c>
      <c r="L38">
        <v>5</v>
      </c>
      <c r="M38" s="3">
        <v>0.56549399099999997</v>
      </c>
      <c r="N38" s="3" t="str">
        <f t="shared" si="0"/>
        <v/>
      </c>
      <c r="O38">
        <v>300</v>
      </c>
      <c r="P38" s="3">
        <v>1.348945E-2</v>
      </c>
      <c r="Q38" s="3">
        <v>0.4</v>
      </c>
      <c r="R38">
        <v>0.29838741800000002</v>
      </c>
    </row>
    <row r="39" spans="1:18" x14ac:dyDescent="0.35">
      <c r="A39">
        <v>1</v>
      </c>
      <c r="B39" s="29">
        <v>40</v>
      </c>
      <c r="C39" s="29">
        <v>500</v>
      </c>
      <c r="D39">
        <v>3</v>
      </c>
      <c r="E39">
        <v>34814.983549999997</v>
      </c>
      <c r="F39">
        <v>10562.724249999999</v>
      </c>
      <c r="G39">
        <v>9145.5029479999994</v>
      </c>
      <c r="H39">
        <v>8134.6766660000003</v>
      </c>
      <c r="I39">
        <v>5150.8795380000001</v>
      </c>
      <c r="J39">
        <v>635.74997919999998</v>
      </c>
      <c r="K39">
        <v>1185.4501729999999</v>
      </c>
      <c r="L39">
        <v>6</v>
      </c>
      <c r="M39" s="3">
        <v>0.71667697299999999</v>
      </c>
      <c r="N39" s="3">
        <f t="shared" si="0"/>
        <v>0.268895501295702</v>
      </c>
      <c r="O39">
        <v>300</v>
      </c>
      <c r="P39" s="3">
        <v>1.6703322E-2</v>
      </c>
      <c r="Q39" s="3">
        <v>0.4</v>
      </c>
      <c r="R39">
        <v>0.29838741800000002</v>
      </c>
    </row>
    <row r="40" spans="1:18" x14ac:dyDescent="0.35">
      <c r="A40">
        <v>1</v>
      </c>
      <c r="B40" s="29">
        <v>40</v>
      </c>
      <c r="C40" s="29">
        <v>1000</v>
      </c>
      <c r="D40">
        <v>1</v>
      </c>
      <c r="E40">
        <v>23308.394100000001</v>
      </c>
      <c r="F40">
        <v>5066.0821489999998</v>
      </c>
      <c r="G40">
        <v>7463.9834790000004</v>
      </c>
      <c r="H40">
        <v>7065.1707470000001</v>
      </c>
      <c r="I40">
        <v>2121.6028889999998</v>
      </c>
      <c r="J40">
        <v>635.74997919999998</v>
      </c>
      <c r="K40">
        <v>955.8048513</v>
      </c>
      <c r="L40">
        <v>4</v>
      </c>
      <c r="M40" s="3">
        <v>0.62245192900000001</v>
      </c>
      <c r="N40" s="3" t="str">
        <f t="shared" si="0"/>
        <v/>
      </c>
      <c r="O40">
        <v>29</v>
      </c>
      <c r="P40" s="3">
        <v>9.4924580000000005E-3</v>
      </c>
      <c r="Q40" s="3">
        <v>0.8</v>
      </c>
      <c r="R40">
        <v>8.6605532999999998E-2</v>
      </c>
    </row>
    <row r="41" spans="1:18" x14ac:dyDescent="0.35">
      <c r="A41">
        <v>1</v>
      </c>
      <c r="B41" s="29">
        <v>40</v>
      </c>
      <c r="C41" s="29">
        <v>1000</v>
      </c>
      <c r="D41">
        <v>2</v>
      </c>
      <c r="E41">
        <v>23277.024740000001</v>
      </c>
      <c r="F41">
        <v>6185.8092399999996</v>
      </c>
      <c r="G41">
        <v>6612.9000029999997</v>
      </c>
      <c r="H41">
        <v>6419.5473830000001</v>
      </c>
      <c r="I41">
        <v>2334.4286659999998</v>
      </c>
      <c r="J41">
        <v>635.74997919999998</v>
      </c>
      <c r="K41">
        <v>1088.5894719999999</v>
      </c>
      <c r="L41">
        <v>5</v>
      </c>
      <c r="M41" s="3">
        <v>0.56557156200000003</v>
      </c>
      <c r="N41" s="3" t="str">
        <f t="shared" si="0"/>
        <v/>
      </c>
      <c r="O41">
        <v>100</v>
      </c>
      <c r="P41" s="3">
        <v>8.8405959999999992E-3</v>
      </c>
      <c r="Q41" s="3">
        <v>0.8</v>
      </c>
      <c r="R41">
        <v>8.6605532999999998E-2</v>
      </c>
    </row>
    <row r="42" spans="1:18" x14ac:dyDescent="0.35">
      <c r="A42">
        <v>1</v>
      </c>
      <c r="B42" s="29">
        <v>40</v>
      </c>
      <c r="C42" s="29">
        <v>1000</v>
      </c>
      <c r="D42">
        <v>3</v>
      </c>
      <c r="E42">
        <v>32393.488450000001</v>
      </c>
      <c r="F42">
        <v>7020.3101669999996</v>
      </c>
      <c r="G42">
        <v>10401.03621</v>
      </c>
      <c r="H42">
        <v>8504.4605269999993</v>
      </c>
      <c r="I42">
        <v>4741.6316770000003</v>
      </c>
      <c r="J42">
        <v>635.74997919999998</v>
      </c>
      <c r="K42">
        <v>1090.299896</v>
      </c>
      <c r="L42">
        <v>5</v>
      </c>
      <c r="M42" s="3">
        <v>0.749255475</v>
      </c>
      <c r="N42" s="3">
        <f t="shared" si="0"/>
        <v>0.30464318542982105</v>
      </c>
      <c r="O42">
        <v>105</v>
      </c>
      <c r="P42" s="3">
        <v>8.3769819999999998E-3</v>
      </c>
      <c r="Q42" s="3">
        <v>0.8</v>
      </c>
      <c r="R42">
        <v>8.6605532999999998E-2</v>
      </c>
    </row>
    <row r="43" spans="1:18" x14ac:dyDescent="0.35">
      <c r="A43">
        <v>1</v>
      </c>
      <c r="B43" s="29">
        <v>40</v>
      </c>
      <c r="C43" s="29">
        <v>1000</v>
      </c>
      <c r="D43">
        <v>1</v>
      </c>
      <c r="E43">
        <v>25019.360560000001</v>
      </c>
      <c r="F43">
        <v>6843.3383839999997</v>
      </c>
      <c r="G43">
        <v>7386.620578</v>
      </c>
      <c r="H43">
        <v>7075.7538809999996</v>
      </c>
      <c r="I43">
        <v>2122.054365</v>
      </c>
      <c r="J43">
        <v>635.74997919999998</v>
      </c>
      <c r="K43">
        <v>955.84337019999998</v>
      </c>
      <c r="L43">
        <v>4</v>
      </c>
      <c r="M43" s="3">
        <v>0.62338431900000002</v>
      </c>
      <c r="N43" s="3" t="str">
        <f t="shared" si="0"/>
        <v/>
      </c>
      <c r="O43">
        <v>129</v>
      </c>
      <c r="P43" s="3">
        <v>9.4873500000000003E-3</v>
      </c>
      <c r="Q43" s="3">
        <v>0.6</v>
      </c>
      <c r="R43">
        <v>0.230948088</v>
      </c>
    </row>
    <row r="44" spans="1:18" x14ac:dyDescent="0.35">
      <c r="A44">
        <v>1</v>
      </c>
      <c r="B44" s="29">
        <v>40</v>
      </c>
      <c r="C44" s="29">
        <v>1000</v>
      </c>
      <c r="D44">
        <v>2</v>
      </c>
      <c r="E44">
        <v>24931.773140000001</v>
      </c>
      <c r="F44">
        <v>6772.5493770000003</v>
      </c>
      <c r="G44">
        <v>7571.1230109999997</v>
      </c>
      <c r="H44">
        <v>6951.0817319999996</v>
      </c>
      <c r="I44">
        <v>2045.465275</v>
      </c>
      <c r="J44">
        <v>635.74997919999998</v>
      </c>
      <c r="K44">
        <v>955.80375990000005</v>
      </c>
      <c r="L44">
        <v>4</v>
      </c>
      <c r="M44" s="3">
        <v>0.61240051900000003</v>
      </c>
      <c r="N44" s="3" t="str">
        <f t="shared" si="0"/>
        <v/>
      </c>
      <c r="O44">
        <v>300</v>
      </c>
      <c r="P44" s="3">
        <v>1.3251173E-2</v>
      </c>
      <c r="Q44" s="3">
        <v>0.6</v>
      </c>
      <c r="R44">
        <v>0.230948088</v>
      </c>
    </row>
    <row r="45" spans="1:18" x14ac:dyDescent="0.35">
      <c r="A45">
        <v>1</v>
      </c>
      <c r="B45" s="29">
        <v>40</v>
      </c>
      <c r="C45" s="29">
        <v>1000</v>
      </c>
      <c r="D45">
        <v>3</v>
      </c>
      <c r="E45">
        <v>35731.125260000001</v>
      </c>
      <c r="F45">
        <v>10389.10792</v>
      </c>
      <c r="G45">
        <v>10377.998449999999</v>
      </c>
      <c r="H45">
        <v>8494.5900359999996</v>
      </c>
      <c r="I45">
        <v>4743.0925539999998</v>
      </c>
      <c r="J45">
        <v>635.74997919999998</v>
      </c>
      <c r="K45">
        <v>1090.5863220000001</v>
      </c>
      <c r="L45">
        <v>5</v>
      </c>
      <c r="M45" s="3">
        <v>0.74838587000000001</v>
      </c>
      <c r="N45" s="3">
        <f t="shared" si="0"/>
        <v>0.28467839239452541</v>
      </c>
      <c r="O45">
        <v>300</v>
      </c>
      <c r="P45" s="3">
        <v>1.1015983999999999E-2</v>
      </c>
      <c r="Q45" s="3">
        <v>0.6</v>
      </c>
      <c r="R45">
        <v>0.230948088</v>
      </c>
    </row>
    <row r="46" spans="1:18" x14ac:dyDescent="0.35">
      <c r="A46">
        <v>1</v>
      </c>
      <c r="B46" s="29">
        <v>40</v>
      </c>
      <c r="C46" s="29">
        <v>1000</v>
      </c>
      <c r="D46">
        <v>1</v>
      </c>
      <c r="E46">
        <v>28137.331730000002</v>
      </c>
      <c r="F46">
        <v>8485.5681299999997</v>
      </c>
      <c r="G46">
        <v>8463.5899210000007</v>
      </c>
      <c r="H46">
        <v>7913.2696960000003</v>
      </c>
      <c r="I46">
        <v>1823.002131</v>
      </c>
      <c r="J46">
        <v>635.74997919999998</v>
      </c>
      <c r="K46">
        <v>816.15187130000004</v>
      </c>
      <c r="L46">
        <v>3</v>
      </c>
      <c r="M46" s="3">
        <v>0.69717069300000001</v>
      </c>
      <c r="N46" s="3" t="str">
        <f t="shared" si="0"/>
        <v/>
      </c>
      <c r="O46">
        <v>301</v>
      </c>
      <c r="P46" s="3">
        <v>9.6551529999999997E-3</v>
      </c>
      <c r="Q46" s="3">
        <v>0.4</v>
      </c>
      <c r="R46">
        <v>0.51963319699999999</v>
      </c>
    </row>
    <row r="47" spans="1:18" x14ac:dyDescent="0.35">
      <c r="A47">
        <v>1</v>
      </c>
      <c r="B47" s="29">
        <v>40</v>
      </c>
      <c r="C47" s="29">
        <v>1000</v>
      </c>
      <c r="D47">
        <v>2</v>
      </c>
      <c r="E47">
        <v>27898.711139999999</v>
      </c>
      <c r="F47">
        <v>6484.2844020000002</v>
      </c>
      <c r="G47">
        <v>10209.282160000001</v>
      </c>
      <c r="H47">
        <v>8411.9668099999999</v>
      </c>
      <c r="I47">
        <v>1471.989135</v>
      </c>
      <c r="J47">
        <v>635.74997919999998</v>
      </c>
      <c r="K47">
        <v>685.43865459999995</v>
      </c>
      <c r="L47">
        <v>2</v>
      </c>
      <c r="M47" s="3">
        <v>0.74110664199999998</v>
      </c>
      <c r="N47" s="3" t="str">
        <f t="shared" si="0"/>
        <v/>
      </c>
      <c r="O47">
        <v>300</v>
      </c>
      <c r="P47" s="3">
        <v>1.0680855E-2</v>
      </c>
      <c r="Q47" s="3">
        <v>0.4</v>
      </c>
      <c r="R47">
        <v>0.51963319699999999</v>
      </c>
    </row>
    <row r="48" spans="1:18" x14ac:dyDescent="0.35">
      <c r="A48">
        <v>1</v>
      </c>
      <c r="B48" s="29">
        <v>40</v>
      </c>
      <c r="C48" s="29">
        <v>1000</v>
      </c>
      <c r="D48">
        <v>3</v>
      </c>
      <c r="E48">
        <v>41355.18505</v>
      </c>
      <c r="F48">
        <v>12109.38291</v>
      </c>
      <c r="G48">
        <v>14453.35519</v>
      </c>
      <c r="H48">
        <v>9774.0945100000008</v>
      </c>
      <c r="I48">
        <v>3566.2855</v>
      </c>
      <c r="J48">
        <v>635.74997919999998</v>
      </c>
      <c r="K48">
        <v>816.31695869999999</v>
      </c>
      <c r="L48">
        <v>3</v>
      </c>
      <c r="M48" s="3">
        <v>0.86111209499999997</v>
      </c>
      <c r="N48" s="3">
        <f t="shared" si="0"/>
        <v>0.26198955293932236</v>
      </c>
      <c r="O48">
        <v>300</v>
      </c>
      <c r="P48" s="3">
        <v>1.8792676000000001E-2</v>
      </c>
      <c r="Q48" s="3">
        <v>0.4</v>
      </c>
      <c r="R48">
        <v>0.51963319699999999</v>
      </c>
    </row>
    <row r="49" spans="1:18" x14ac:dyDescent="0.35">
      <c r="A49">
        <v>1</v>
      </c>
      <c r="B49" s="29">
        <v>40</v>
      </c>
      <c r="C49" s="29">
        <v>2000</v>
      </c>
      <c r="D49">
        <v>1</v>
      </c>
      <c r="E49">
        <v>27070.201700000001</v>
      </c>
      <c r="F49">
        <v>5119.3886210000001</v>
      </c>
      <c r="G49">
        <v>10666.48494</v>
      </c>
      <c r="H49">
        <v>8488.3572409999997</v>
      </c>
      <c r="I49">
        <v>1487.8958809999999</v>
      </c>
      <c r="J49">
        <v>635.74997919999998</v>
      </c>
      <c r="K49">
        <v>672.32504100000006</v>
      </c>
      <c r="L49">
        <v>2</v>
      </c>
      <c r="M49" s="3">
        <v>0.74783675100000002</v>
      </c>
      <c r="N49" s="3" t="str">
        <f t="shared" si="0"/>
        <v/>
      </c>
      <c r="O49">
        <v>63</v>
      </c>
      <c r="P49" s="3">
        <v>9.8194279999999998E-3</v>
      </c>
      <c r="Q49" s="3">
        <v>0.8</v>
      </c>
      <c r="R49">
        <v>0.129545618</v>
      </c>
    </row>
    <row r="50" spans="1:18" x14ac:dyDescent="0.35">
      <c r="A50">
        <v>1</v>
      </c>
      <c r="B50" s="29">
        <v>40</v>
      </c>
      <c r="C50" s="29">
        <v>2000</v>
      </c>
      <c r="D50">
        <v>2</v>
      </c>
      <c r="E50">
        <v>26495.774280000001</v>
      </c>
      <c r="F50">
        <v>5121.5602829999998</v>
      </c>
      <c r="G50">
        <v>10171.35932</v>
      </c>
      <c r="H50">
        <v>8402.6928559999997</v>
      </c>
      <c r="I50">
        <v>1476.8908240000001</v>
      </c>
      <c r="J50">
        <v>635.74997919999998</v>
      </c>
      <c r="K50">
        <v>687.52101930000003</v>
      </c>
      <c r="L50">
        <v>2</v>
      </c>
      <c r="M50" s="3">
        <v>0.74028959299999997</v>
      </c>
      <c r="N50" s="3" t="str">
        <f t="shared" si="0"/>
        <v/>
      </c>
      <c r="O50">
        <v>235</v>
      </c>
      <c r="P50" s="3">
        <v>7.6809499999999998E-3</v>
      </c>
      <c r="Q50" s="3">
        <v>0.8</v>
      </c>
      <c r="R50">
        <v>0.129545618</v>
      </c>
    </row>
    <row r="51" spans="1:18" x14ac:dyDescent="0.35">
      <c r="A51">
        <v>1</v>
      </c>
      <c r="B51" s="29">
        <v>40</v>
      </c>
      <c r="C51" s="29">
        <v>2000</v>
      </c>
      <c r="D51">
        <v>3</v>
      </c>
      <c r="E51">
        <v>37365.468950000002</v>
      </c>
      <c r="F51">
        <v>8277.2413400000005</v>
      </c>
      <c r="G51">
        <v>14259.57403</v>
      </c>
      <c r="H51">
        <v>9798.2328870000001</v>
      </c>
      <c r="I51">
        <v>3575.912429</v>
      </c>
      <c r="J51">
        <v>635.74997919999998</v>
      </c>
      <c r="K51">
        <v>818.75828360000003</v>
      </c>
      <c r="L51">
        <v>3</v>
      </c>
      <c r="M51" s="3">
        <v>0.86323872199999996</v>
      </c>
      <c r="N51" s="3">
        <f t="shared" si="0"/>
        <v>0.30244024744454961</v>
      </c>
      <c r="O51">
        <v>86</v>
      </c>
      <c r="P51" s="3">
        <v>3.985794E-3</v>
      </c>
      <c r="Q51" s="3">
        <v>0.8</v>
      </c>
      <c r="R51">
        <v>0.129545618</v>
      </c>
    </row>
    <row r="52" spans="1:18" x14ac:dyDescent="0.35">
      <c r="A52">
        <v>1</v>
      </c>
      <c r="B52" s="29">
        <v>40</v>
      </c>
      <c r="C52" s="29">
        <v>2000</v>
      </c>
      <c r="D52">
        <v>1</v>
      </c>
      <c r="E52">
        <v>28859.39417</v>
      </c>
      <c r="F52">
        <v>7042.7708579999999</v>
      </c>
      <c r="G52">
        <v>10509.53485</v>
      </c>
      <c r="H52">
        <v>8469.3360410000005</v>
      </c>
      <c r="I52">
        <v>1515.927866</v>
      </c>
      <c r="J52">
        <v>635.74997919999998</v>
      </c>
      <c r="K52">
        <v>686.07457550000004</v>
      </c>
      <c r="L52">
        <v>2</v>
      </c>
      <c r="M52" s="3">
        <v>0.74616095599999999</v>
      </c>
      <c r="N52" s="3" t="str">
        <f t="shared" si="0"/>
        <v/>
      </c>
      <c r="O52">
        <v>101</v>
      </c>
      <c r="P52" s="3">
        <v>8.5581249999999998E-3</v>
      </c>
      <c r="Q52" s="3">
        <v>0.6</v>
      </c>
      <c r="R52">
        <v>0.34545498200000002</v>
      </c>
    </row>
    <row r="53" spans="1:18" x14ac:dyDescent="0.35">
      <c r="A53">
        <v>1</v>
      </c>
      <c r="B53" s="29">
        <v>40</v>
      </c>
      <c r="C53" s="29">
        <v>2000</v>
      </c>
      <c r="D53">
        <v>2</v>
      </c>
      <c r="E53">
        <v>28342.791089999999</v>
      </c>
      <c r="F53">
        <v>6981.1765889999997</v>
      </c>
      <c r="G53">
        <v>10165.74397</v>
      </c>
      <c r="H53">
        <v>8402.6928559999997</v>
      </c>
      <c r="I53">
        <v>1471.989104</v>
      </c>
      <c r="J53">
        <v>635.74997919999998</v>
      </c>
      <c r="K53">
        <v>685.43859329999998</v>
      </c>
      <c r="L53">
        <v>2</v>
      </c>
      <c r="M53" s="3">
        <v>0.74028959299999997</v>
      </c>
      <c r="N53" s="3" t="str">
        <f t="shared" si="0"/>
        <v/>
      </c>
      <c r="O53">
        <v>300</v>
      </c>
      <c r="P53" s="3">
        <v>1.0315975E-2</v>
      </c>
      <c r="Q53" s="3">
        <v>0.6</v>
      </c>
      <c r="R53">
        <v>0.34545498200000002</v>
      </c>
    </row>
    <row r="54" spans="1:18" x14ac:dyDescent="0.35">
      <c r="A54">
        <v>1</v>
      </c>
      <c r="B54" s="29">
        <v>40</v>
      </c>
      <c r="C54" s="29">
        <v>2000</v>
      </c>
      <c r="D54">
        <v>3</v>
      </c>
      <c r="E54">
        <v>41381.397080000002</v>
      </c>
      <c r="F54">
        <v>12044.239390000001</v>
      </c>
      <c r="G54">
        <v>14599.19274</v>
      </c>
      <c r="H54">
        <v>9728.0998899999995</v>
      </c>
      <c r="I54">
        <v>3559.2940549999998</v>
      </c>
      <c r="J54">
        <v>635.74997919999998</v>
      </c>
      <c r="K54">
        <v>814.8210272</v>
      </c>
      <c r="L54">
        <v>3</v>
      </c>
      <c r="M54" s="3">
        <v>0.85705990099999996</v>
      </c>
      <c r="N54" s="3">
        <f t="shared" si="0"/>
        <v>0.27657663965266482</v>
      </c>
      <c r="O54">
        <v>19</v>
      </c>
      <c r="P54" s="3">
        <v>7.930009E-3</v>
      </c>
      <c r="Q54" s="3">
        <v>0.6</v>
      </c>
      <c r="R54">
        <v>0.34545498200000002</v>
      </c>
    </row>
    <row r="55" spans="1:18" x14ac:dyDescent="0.35">
      <c r="A55">
        <v>1</v>
      </c>
      <c r="B55" s="29">
        <v>40</v>
      </c>
      <c r="C55" s="29">
        <v>2000</v>
      </c>
      <c r="D55">
        <v>1</v>
      </c>
      <c r="E55">
        <v>31858.89098</v>
      </c>
      <c r="F55">
        <v>6882.4967120000001</v>
      </c>
      <c r="G55">
        <v>13119.47163</v>
      </c>
      <c r="H55">
        <v>9650.7809720000005</v>
      </c>
      <c r="I55">
        <v>1078.482745</v>
      </c>
      <c r="J55">
        <v>635.74997919999998</v>
      </c>
      <c r="K55">
        <v>491.90894809999998</v>
      </c>
      <c r="L55">
        <v>1</v>
      </c>
      <c r="M55" s="3">
        <v>0.85024799100000004</v>
      </c>
      <c r="N55" s="3" t="str">
        <f t="shared" si="0"/>
        <v/>
      </c>
      <c r="O55">
        <v>128</v>
      </c>
      <c r="P55" s="3">
        <v>7.2461749999999997E-3</v>
      </c>
      <c r="Q55" s="3">
        <v>0.4</v>
      </c>
      <c r="R55">
        <v>0.77727371000000001</v>
      </c>
    </row>
    <row r="56" spans="1:18" x14ac:dyDescent="0.35">
      <c r="A56">
        <v>1</v>
      </c>
      <c r="B56" s="29">
        <v>40</v>
      </c>
      <c r="C56" s="29">
        <v>2000</v>
      </c>
      <c r="D56">
        <v>2</v>
      </c>
      <c r="E56">
        <v>31446.97265</v>
      </c>
      <c r="F56">
        <v>6801.7122859999999</v>
      </c>
      <c r="G56">
        <v>12912.898450000001</v>
      </c>
      <c r="H56">
        <v>9552.2035030000006</v>
      </c>
      <c r="I56">
        <v>1052.4969180000001</v>
      </c>
      <c r="J56">
        <v>635.74997919999998</v>
      </c>
      <c r="K56">
        <v>491.91151289999999</v>
      </c>
      <c r="L56">
        <v>1</v>
      </c>
      <c r="M56" s="3">
        <v>0.841563171</v>
      </c>
      <c r="N56" s="3" t="str">
        <f t="shared" si="0"/>
        <v/>
      </c>
      <c r="O56">
        <v>211</v>
      </c>
      <c r="P56" s="3">
        <v>6.651728E-3</v>
      </c>
      <c r="Q56" s="3">
        <v>0.4</v>
      </c>
      <c r="R56">
        <v>0.77727371000000001</v>
      </c>
    </row>
    <row r="57" spans="1:18" x14ac:dyDescent="0.35">
      <c r="A57">
        <v>1</v>
      </c>
      <c r="B57" s="29">
        <v>40</v>
      </c>
      <c r="C57" s="29">
        <v>2000</v>
      </c>
      <c r="D57">
        <v>3</v>
      </c>
      <c r="E57">
        <v>48172.953070000003</v>
      </c>
      <c r="F57">
        <v>15407.811739999999</v>
      </c>
      <c r="G57">
        <v>18471.149560000002</v>
      </c>
      <c r="H57">
        <v>9989.0672149999991</v>
      </c>
      <c r="I57">
        <v>2983.7359820000001</v>
      </c>
      <c r="J57">
        <v>635.74997919999998</v>
      </c>
      <c r="K57">
        <v>685.43859250000003</v>
      </c>
      <c r="L57">
        <v>2</v>
      </c>
      <c r="M57" s="3">
        <v>0.88005150600000004</v>
      </c>
      <c r="N57" s="3">
        <f t="shared" si="0"/>
        <v>0.23904437428492273</v>
      </c>
      <c r="O57">
        <v>300</v>
      </c>
      <c r="P57" s="3">
        <v>5.7603961000000002E-2</v>
      </c>
      <c r="Q57" s="3">
        <v>0.4</v>
      </c>
      <c r="R57">
        <v>0.77727371000000001</v>
      </c>
    </row>
    <row r="58" spans="1:18" x14ac:dyDescent="0.35">
      <c r="A58">
        <v>1</v>
      </c>
      <c r="B58" s="29">
        <v>70</v>
      </c>
      <c r="C58" s="29">
        <v>500</v>
      </c>
      <c r="D58">
        <v>1</v>
      </c>
      <c r="E58">
        <v>20254.177940000001</v>
      </c>
      <c r="F58">
        <v>3758.8129760000002</v>
      </c>
      <c r="G58">
        <v>5974.0507310000003</v>
      </c>
      <c r="H58">
        <v>6074.2984390000001</v>
      </c>
      <c r="I58">
        <v>2619.0295350000001</v>
      </c>
      <c r="J58">
        <v>635.74997919999998</v>
      </c>
      <c r="K58">
        <v>1192.2362800000001</v>
      </c>
      <c r="L58">
        <v>6</v>
      </c>
      <c r="M58" s="3">
        <v>0.39810508500000003</v>
      </c>
      <c r="N58" s="3" t="str">
        <f t="shared" si="0"/>
        <v/>
      </c>
      <c r="O58">
        <v>30</v>
      </c>
      <c r="P58" s="3">
        <v>7.2932099999999996E-3</v>
      </c>
      <c r="Q58" s="3">
        <v>0.8</v>
      </c>
      <c r="R58">
        <v>4.9774341E-2</v>
      </c>
    </row>
    <row r="59" spans="1:18" x14ac:dyDescent="0.35">
      <c r="A59">
        <v>1</v>
      </c>
      <c r="B59" s="29">
        <v>70</v>
      </c>
      <c r="C59" s="29">
        <v>500</v>
      </c>
      <c r="D59">
        <v>2</v>
      </c>
      <c r="E59">
        <v>19991.04998</v>
      </c>
      <c r="F59">
        <v>3745.3283970000002</v>
      </c>
      <c r="G59">
        <v>5887.9339989999999</v>
      </c>
      <c r="H59">
        <v>5978.5003610000003</v>
      </c>
      <c r="I59">
        <v>2554.2110889999999</v>
      </c>
      <c r="J59">
        <v>635.74997919999998</v>
      </c>
      <c r="K59">
        <v>1189.3261600000001</v>
      </c>
      <c r="L59">
        <v>6</v>
      </c>
      <c r="M59" s="3">
        <v>0.39182654900000002</v>
      </c>
      <c r="N59" s="3" t="str">
        <f t="shared" si="0"/>
        <v/>
      </c>
      <c r="O59">
        <v>33</v>
      </c>
      <c r="P59" s="3">
        <v>4.2306219999999999E-3</v>
      </c>
      <c r="Q59" s="3">
        <v>0.8</v>
      </c>
      <c r="R59">
        <v>4.9774341E-2</v>
      </c>
    </row>
    <row r="60" spans="1:18" x14ac:dyDescent="0.35">
      <c r="A60">
        <v>1</v>
      </c>
      <c r="B60" s="29">
        <v>70</v>
      </c>
      <c r="C60" s="29">
        <v>500</v>
      </c>
      <c r="D60">
        <v>3</v>
      </c>
      <c r="E60">
        <v>28435.681270000001</v>
      </c>
      <c r="F60">
        <v>4259.7503429999997</v>
      </c>
      <c r="G60">
        <v>8564.8822949999994</v>
      </c>
      <c r="H60">
        <v>8647.9906449999999</v>
      </c>
      <c r="I60">
        <v>5142.1189599999998</v>
      </c>
      <c r="J60">
        <v>635.74997919999998</v>
      </c>
      <c r="K60">
        <v>1185.18905</v>
      </c>
      <c r="L60">
        <v>6</v>
      </c>
      <c r="M60" s="3">
        <v>0.56678299300000001</v>
      </c>
      <c r="N60" s="3">
        <f t="shared" si="0"/>
        <v>0.29343967621391476</v>
      </c>
      <c r="O60">
        <v>64</v>
      </c>
      <c r="P60" s="3">
        <v>9.9895520000000005E-3</v>
      </c>
      <c r="Q60" s="3">
        <v>0.8</v>
      </c>
      <c r="R60">
        <v>4.9774341E-2</v>
      </c>
    </row>
    <row r="61" spans="1:18" x14ac:dyDescent="0.35">
      <c r="A61">
        <v>1</v>
      </c>
      <c r="B61" s="29">
        <v>70</v>
      </c>
      <c r="C61" s="29">
        <v>500</v>
      </c>
      <c r="D61">
        <v>1</v>
      </c>
      <c r="E61">
        <v>21539.896000000001</v>
      </c>
      <c r="F61">
        <v>4346.0704370000003</v>
      </c>
      <c r="G61">
        <v>6501.9509680000001</v>
      </c>
      <c r="H61">
        <v>6579.0498710000002</v>
      </c>
      <c r="I61">
        <v>2397.6575349999998</v>
      </c>
      <c r="J61">
        <v>635.74997919999998</v>
      </c>
      <c r="K61">
        <v>1079.4172060000001</v>
      </c>
      <c r="L61">
        <v>5</v>
      </c>
      <c r="M61" s="3">
        <v>0.431186126</v>
      </c>
      <c r="N61" s="3" t="str">
        <f t="shared" si="0"/>
        <v/>
      </c>
      <c r="O61">
        <v>49</v>
      </c>
      <c r="P61" s="3">
        <v>9.3996229999999993E-3</v>
      </c>
      <c r="Q61" s="3">
        <v>0.6</v>
      </c>
      <c r="R61">
        <v>0.13273157599999999</v>
      </c>
    </row>
    <row r="62" spans="1:18" x14ac:dyDescent="0.35">
      <c r="A62">
        <v>1</v>
      </c>
      <c r="B62" s="29">
        <v>70</v>
      </c>
      <c r="C62" s="29">
        <v>500</v>
      </c>
      <c r="D62">
        <v>2</v>
      </c>
      <c r="E62">
        <v>21234.84737</v>
      </c>
      <c r="F62">
        <v>4982.5111919999999</v>
      </c>
      <c r="G62">
        <v>5895.9794259999999</v>
      </c>
      <c r="H62">
        <v>5986.5457880000004</v>
      </c>
      <c r="I62">
        <v>2547.0505360000002</v>
      </c>
      <c r="J62">
        <v>635.74997919999998</v>
      </c>
      <c r="K62">
        <v>1187.010446</v>
      </c>
      <c r="L62">
        <v>6</v>
      </c>
      <c r="M62" s="3">
        <v>0.39235384000000001</v>
      </c>
      <c r="N62" s="3" t="str">
        <f t="shared" si="0"/>
        <v/>
      </c>
      <c r="O62">
        <v>52</v>
      </c>
      <c r="P62" s="3">
        <v>6.2437530000000003E-3</v>
      </c>
      <c r="Q62" s="3">
        <v>0.6</v>
      </c>
      <c r="R62">
        <v>0.13273157599999999</v>
      </c>
    </row>
    <row r="63" spans="1:18" x14ac:dyDescent="0.35">
      <c r="A63">
        <v>1</v>
      </c>
      <c r="B63" s="29">
        <v>70</v>
      </c>
      <c r="C63" s="29">
        <v>500</v>
      </c>
      <c r="D63">
        <v>3</v>
      </c>
      <c r="E63">
        <v>30477.970689999998</v>
      </c>
      <c r="F63">
        <v>6368.8700129999997</v>
      </c>
      <c r="G63">
        <v>8530.7416680000006</v>
      </c>
      <c r="H63">
        <v>8597.3403999999991</v>
      </c>
      <c r="I63">
        <v>5157.8812070000004</v>
      </c>
      <c r="J63">
        <v>635.74997919999998</v>
      </c>
      <c r="K63">
        <v>1187.3874209999999</v>
      </c>
      <c r="L63">
        <v>6</v>
      </c>
      <c r="M63" s="3">
        <v>0.56346341300000002</v>
      </c>
      <c r="N63" s="3">
        <f t="shared" si="0"/>
        <v>0.28747741567105045</v>
      </c>
      <c r="O63">
        <v>233</v>
      </c>
      <c r="P63" s="3">
        <v>9.6310630000000005E-3</v>
      </c>
      <c r="Q63" s="3">
        <v>0.6</v>
      </c>
      <c r="R63">
        <v>0.13273157599999999</v>
      </c>
    </row>
    <row r="64" spans="1:18" x14ac:dyDescent="0.35">
      <c r="A64">
        <v>1</v>
      </c>
      <c r="B64" s="29">
        <v>70</v>
      </c>
      <c r="C64" s="29">
        <v>500</v>
      </c>
      <c r="D64">
        <v>1</v>
      </c>
      <c r="E64">
        <v>23831.751260000001</v>
      </c>
      <c r="F64">
        <v>6675.2651029999997</v>
      </c>
      <c r="G64">
        <v>6473.8572549999999</v>
      </c>
      <c r="H64">
        <v>6551.7170379999998</v>
      </c>
      <c r="I64">
        <v>2404.3431009999999</v>
      </c>
      <c r="J64">
        <v>635.74997919999998</v>
      </c>
      <c r="K64">
        <v>1090.8187869999999</v>
      </c>
      <c r="L64">
        <v>5</v>
      </c>
      <c r="M64" s="3">
        <v>0.42939475199999999</v>
      </c>
      <c r="N64" s="3" t="str">
        <f t="shared" si="0"/>
        <v/>
      </c>
      <c r="O64">
        <v>301</v>
      </c>
      <c r="P64" s="3">
        <v>1.2682864E-2</v>
      </c>
      <c r="Q64" s="3">
        <v>0.4</v>
      </c>
      <c r="R64">
        <v>0.29864604500000003</v>
      </c>
    </row>
    <row r="65" spans="1:18" x14ac:dyDescent="0.35">
      <c r="A65">
        <v>1</v>
      </c>
      <c r="B65" s="29">
        <v>70</v>
      </c>
      <c r="C65" s="29">
        <v>500</v>
      </c>
      <c r="D65">
        <v>2</v>
      </c>
      <c r="E65">
        <v>23707.359369999998</v>
      </c>
      <c r="F65">
        <v>5579.9161869999998</v>
      </c>
      <c r="G65">
        <v>7230.2135930000004</v>
      </c>
      <c r="H65">
        <v>7264.6910710000002</v>
      </c>
      <c r="I65">
        <v>2041.618522</v>
      </c>
      <c r="J65">
        <v>635.74997919999998</v>
      </c>
      <c r="K65">
        <v>955.17002049999996</v>
      </c>
      <c r="L65">
        <v>4</v>
      </c>
      <c r="M65" s="3">
        <v>0.47612254900000001</v>
      </c>
      <c r="N65" s="3" t="str">
        <f t="shared" si="0"/>
        <v/>
      </c>
      <c r="O65">
        <v>300</v>
      </c>
      <c r="P65" s="3">
        <v>1.6223438999999999E-2</v>
      </c>
      <c r="Q65" s="3">
        <v>0.4</v>
      </c>
      <c r="R65">
        <v>0.29864604500000003</v>
      </c>
    </row>
    <row r="66" spans="1:18" x14ac:dyDescent="0.35">
      <c r="A66">
        <v>1</v>
      </c>
      <c r="B66" s="29">
        <v>70</v>
      </c>
      <c r="C66" s="29">
        <v>500</v>
      </c>
      <c r="D66">
        <v>3</v>
      </c>
      <c r="E66">
        <v>34814.719810000002</v>
      </c>
      <c r="F66">
        <v>9424.8342900000007</v>
      </c>
      <c r="G66">
        <v>9609.9265439999999</v>
      </c>
      <c r="H66">
        <v>9347.3514809999997</v>
      </c>
      <c r="I66">
        <v>4710.00947</v>
      </c>
      <c r="J66">
        <v>635.74997919999998</v>
      </c>
      <c r="K66">
        <v>1086.848047</v>
      </c>
      <c r="L66">
        <v>5</v>
      </c>
      <c r="M66" s="3">
        <v>0.61261859200000002</v>
      </c>
      <c r="N66" s="3">
        <f t="shared" si="0"/>
        <v>0.26766152440323837</v>
      </c>
      <c r="O66">
        <v>300</v>
      </c>
      <c r="P66" s="3">
        <v>3.8442150000000001E-2</v>
      </c>
      <c r="Q66" s="3">
        <v>0.4</v>
      </c>
      <c r="R66">
        <v>0.29864604500000003</v>
      </c>
    </row>
    <row r="67" spans="1:18" x14ac:dyDescent="0.35">
      <c r="A67">
        <v>1</v>
      </c>
      <c r="B67" s="29">
        <v>70</v>
      </c>
      <c r="C67" s="29">
        <v>1000</v>
      </c>
      <c r="D67">
        <v>1</v>
      </c>
      <c r="E67">
        <v>23169.91085</v>
      </c>
      <c r="F67">
        <v>5012.0531229999997</v>
      </c>
      <c r="G67">
        <v>7192.1591600000002</v>
      </c>
      <c r="H67">
        <v>7251.1408110000002</v>
      </c>
      <c r="I67">
        <v>2122.3894420000001</v>
      </c>
      <c r="J67">
        <v>635.74997919999998</v>
      </c>
      <c r="K67">
        <v>956.41833329999997</v>
      </c>
      <c r="L67">
        <v>4</v>
      </c>
      <c r="M67" s="3">
        <v>0.47523447499999999</v>
      </c>
      <c r="N67" s="3" t="str">
        <f t="shared" si="0"/>
        <v/>
      </c>
      <c r="O67">
        <v>65</v>
      </c>
      <c r="P67" s="3">
        <v>9.6177429999999998E-3</v>
      </c>
      <c r="Q67" s="3">
        <v>0.8</v>
      </c>
      <c r="R67">
        <v>8.2178978999999999E-2</v>
      </c>
    </row>
    <row r="68" spans="1:18" x14ac:dyDescent="0.35">
      <c r="A68">
        <v>1</v>
      </c>
      <c r="B68" s="29">
        <v>70</v>
      </c>
      <c r="C68" s="29">
        <v>1000</v>
      </c>
      <c r="D68">
        <v>2</v>
      </c>
      <c r="E68">
        <v>23111.152719999998</v>
      </c>
      <c r="F68">
        <v>4986.5650089999999</v>
      </c>
      <c r="G68">
        <v>7227.7235790000004</v>
      </c>
      <c r="H68">
        <v>7259.8448049999997</v>
      </c>
      <c r="I68">
        <v>2045.4653780000001</v>
      </c>
      <c r="J68">
        <v>635.74997919999998</v>
      </c>
      <c r="K68">
        <v>955.80397370000003</v>
      </c>
      <c r="L68">
        <v>4</v>
      </c>
      <c r="M68" s="3">
        <v>0.47580492800000002</v>
      </c>
      <c r="N68" s="3" t="str">
        <f t="shared" ref="N68:N131" si="1">IF(D68&lt;&gt;3,"",(SUMIFS($E:$E,$A:$A,A68,$B:$B,B68,$C:$C,C68,$Q:$Q,Q68,$D:$D,1)+SUMIFS($E:$E,$A:$A,A68,$B:$B,B68,$C:$C,C68,$Q:$Q,Q68,$D:$D,2)-E68)/(SUMIFS($E:$E,$A:$A,A68,$B:$B,B68,$C:$C,C68,$Q:$Q,Q68,$D:$D,1)+SUMIFS($E:$E,$A:$A,A68,$B:$B,B68,$C:$C,C68,$Q:$Q,Q68,$D:$D,2)))</f>
        <v/>
      </c>
      <c r="O68">
        <v>68</v>
      </c>
      <c r="P68" s="3">
        <v>4.3496289999999998E-3</v>
      </c>
      <c r="Q68" s="3">
        <v>0.8</v>
      </c>
      <c r="R68">
        <v>8.2178978999999999E-2</v>
      </c>
    </row>
    <row r="69" spans="1:18" x14ac:dyDescent="0.35">
      <c r="A69">
        <v>1</v>
      </c>
      <c r="B69" s="29">
        <v>70</v>
      </c>
      <c r="C69" s="29">
        <v>1000</v>
      </c>
      <c r="D69">
        <v>3</v>
      </c>
      <c r="E69">
        <v>32128.36938</v>
      </c>
      <c r="F69">
        <v>6915.5131389999997</v>
      </c>
      <c r="G69">
        <v>9557.9716090000002</v>
      </c>
      <c r="H69">
        <v>9191.8745880000006</v>
      </c>
      <c r="I69">
        <v>4737.7816599999996</v>
      </c>
      <c r="J69">
        <v>635.74997919999998</v>
      </c>
      <c r="K69">
        <v>1089.4784050000001</v>
      </c>
      <c r="L69">
        <v>5</v>
      </c>
      <c r="M69" s="3">
        <v>0.60242874999999996</v>
      </c>
      <c r="N69" s="3">
        <f t="shared" si="1"/>
        <v>0.30579881053498442</v>
      </c>
      <c r="O69">
        <v>85</v>
      </c>
      <c r="P69" s="3">
        <v>9.9122020000000002E-3</v>
      </c>
      <c r="Q69" s="3">
        <v>0.8</v>
      </c>
      <c r="R69">
        <v>8.2178978999999999E-2</v>
      </c>
    </row>
    <row r="70" spans="1:18" x14ac:dyDescent="0.35">
      <c r="A70">
        <v>1</v>
      </c>
      <c r="B70" s="29">
        <v>70</v>
      </c>
      <c r="C70" s="29">
        <v>1000</v>
      </c>
      <c r="D70">
        <v>1</v>
      </c>
      <c r="E70">
        <v>24955.884770000001</v>
      </c>
      <c r="F70">
        <v>6669.9682119999998</v>
      </c>
      <c r="G70">
        <v>7279.9526489999998</v>
      </c>
      <c r="H70">
        <v>7324.3070340000004</v>
      </c>
      <c r="I70">
        <v>2100.3289989999998</v>
      </c>
      <c r="J70">
        <v>635.74997919999998</v>
      </c>
      <c r="K70">
        <v>945.57789400000001</v>
      </c>
      <c r="L70">
        <v>4</v>
      </c>
      <c r="M70" s="3">
        <v>0.48002973599999998</v>
      </c>
      <c r="N70" s="3" t="str">
        <f t="shared" si="1"/>
        <v/>
      </c>
      <c r="O70">
        <v>112</v>
      </c>
      <c r="P70" s="3">
        <v>9.6666970000000001E-3</v>
      </c>
      <c r="Q70" s="3">
        <v>0.6</v>
      </c>
      <c r="R70">
        <v>0.21914394500000001</v>
      </c>
    </row>
    <row r="71" spans="1:18" x14ac:dyDescent="0.35">
      <c r="A71">
        <v>1</v>
      </c>
      <c r="B71" s="29">
        <v>70</v>
      </c>
      <c r="C71" s="29">
        <v>1000</v>
      </c>
      <c r="D71">
        <v>2</v>
      </c>
      <c r="E71">
        <v>24750.972750000001</v>
      </c>
      <c r="F71">
        <v>6631.9110570000003</v>
      </c>
      <c r="G71">
        <v>7220.8121170000004</v>
      </c>
      <c r="H71">
        <v>7260.0084120000001</v>
      </c>
      <c r="I71">
        <v>2046.072999</v>
      </c>
      <c r="J71">
        <v>635.74997919999998</v>
      </c>
      <c r="K71">
        <v>956.41818960000001</v>
      </c>
      <c r="L71">
        <v>4</v>
      </c>
      <c r="M71" s="3">
        <v>0.47581565100000001</v>
      </c>
      <c r="N71" s="3" t="str">
        <f t="shared" si="1"/>
        <v/>
      </c>
      <c r="O71">
        <v>149</v>
      </c>
      <c r="P71" s="3">
        <v>9.2387389999999993E-3</v>
      </c>
      <c r="Q71" s="3">
        <v>0.6</v>
      </c>
      <c r="R71">
        <v>0.21914394500000001</v>
      </c>
    </row>
    <row r="72" spans="1:18" x14ac:dyDescent="0.35">
      <c r="A72">
        <v>1</v>
      </c>
      <c r="B72" s="29">
        <v>70</v>
      </c>
      <c r="C72" s="29">
        <v>1000</v>
      </c>
      <c r="D72">
        <v>3</v>
      </c>
      <c r="E72">
        <v>34915.536480000002</v>
      </c>
      <c r="F72">
        <v>8490.5843089999998</v>
      </c>
      <c r="G72">
        <v>10735.547780000001</v>
      </c>
      <c r="H72">
        <v>9930.7837870000003</v>
      </c>
      <c r="I72">
        <v>4167.0664539999998</v>
      </c>
      <c r="J72">
        <v>635.74997919999998</v>
      </c>
      <c r="K72">
        <v>955.80416300000002</v>
      </c>
      <c r="L72">
        <v>4</v>
      </c>
      <c r="M72" s="3">
        <v>0.65085631899999996</v>
      </c>
      <c r="N72" s="3">
        <f t="shared" si="1"/>
        <v>0.29757103502366006</v>
      </c>
      <c r="O72">
        <v>300</v>
      </c>
      <c r="P72" s="3">
        <v>1.246183E-2</v>
      </c>
      <c r="Q72" s="3">
        <v>0.6</v>
      </c>
      <c r="R72">
        <v>0.21914394500000001</v>
      </c>
    </row>
    <row r="73" spans="1:18" x14ac:dyDescent="0.35">
      <c r="A73">
        <v>1</v>
      </c>
      <c r="B73" s="29">
        <v>70</v>
      </c>
      <c r="C73" s="29">
        <v>1000</v>
      </c>
      <c r="D73">
        <v>1</v>
      </c>
      <c r="E73">
        <v>27830.5543</v>
      </c>
      <c r="F73">
        <v>8143.6123479999997</v>
      </c>
      <c r="G73">
        <v>8198.3333980000007</v>
      </c>
      <c r="H73">
        <v>8244.9266829999997</v>
      </c>
      <c r="I73">
        <v>1802.9176640000001</v>
      </c>
      <c r="J73">
        <v>635.74997919999998</v>
      </c>
      <c r="K73">
        <v>805.01422690000004</v>
      </c>
      <c r="L73">
        <v>3</v>
      </c>
      <c r="M73" s="3">
        <v>0.54036647599999998</v>
      </c>
      <c r="N73" s="3" t="str">
        <f t="shared" si="1"/>
        <v/>
      </c>
      <c r="O73">
        <v>300</v>
      </c>
      <c r="P73" s="3">
        <v>2.5073735999999999E-2</v>
      </c>
      <c r="Q73" s="3">
        <v>0.4</v>
      </c>
      <c r="R73">
        <v>0.49307387600000002</v>
      </c>
    </row>
    <row r="74" spans="1:18" x14ac:dyDescent="0.35">
      <c r="A74">
        <v>1</v>
      </c>
      <c r="B74" s="29">
        <v>70</v>
      </c>
      <c r="C74" s="29">
        <v>1000</v>
      </c>
      <c r="D74">
        <v>2</v>
      </c>
      <c r="E74">
        <v>27423.006710000001</v>
      </c>
      <c r="F74">
        <v>6255.0901130000002</v>
      </c>
      <c r="G74">
        <v>9231.8068409999996</v>
      </c>
      <c r="H74">
        <v>9142.9294649999993</v>
      </c>
      <c r="I74">
        <v>1471.9896590000001</v>
      </c>
      <c r="J74">
        <v>635.74997919999998</v>
      </c>
      <c r="K74">
        <v>685.44065550000005</v>
      </c>
      <c r="L74">
        <v>2</v>
      </c>
      <c r="M74" s="3">
        <v>0.59922092199999999</v>
      </c>
      <c r="N74" s="3" t="str">
        <f t="shared" si="1"/>
        <v/>
      </c>
      <c r="O74">
        <v>300</v>
      </c>
      <c r="P74" s="3">
        <v>3.1050185000000001E-2</v>
      </c>
      <c r="Q74" s="3">
        <v>0.4</v>
      </c>
      <c r="R74">
        <v>0.49307387600000002</v>
      </c>
    </row>
    <row r="75" spans="1:18" x14ac:dyDescent="0.35">
      <c r="A75">
        <v>1</v>
      </c>
      <c r="B75" s="29">
        <v>70</v>
      </c>
      <c r="C75" s="29">
        <v>1000</v>
      </c>
      <c r="D75">
        <v>3</v>
      </c>
      <c r="E75">
        <v>41322.764289999999</v>
      </c>
      <c r="F75">
        <v>11716.017610000001</v>
      </c>
      <c r="G75">
        <v>13514.00382</v>
      </c>
      <c r="H75">
        <v>11037.767889999999</v>
      </c>
      <c r="I75">
        <v>3595.095554</v>
      </c>
      <c r="J75">
        <v>635.74997919999998</v>
      </c>
      <c r="K75">
        <v>824.12944630000004</v>
      </c>
      <c r="L75">
        <v>3</v>
      </c>
      <c r="M75" s="3">
        <v>0.72340724899999997</v>
      </c>
      <c r="N75" s="3">
        <f t="shared" si="1"/>
        <v>0.25212486698330189</v>
      </c>
      <c r="O75">
        <v>300</v>
      </c>
      <c r="P75" s="3">
        <v>5.9336278999999999E-2</v>
      </c>
      <c r="Q75" s="3">
        <v>0.4</v>
      </c>
      <c r="R75">
        <v>0.49307387600000002</v>
      </c>
    </row>
    <row r="76" spans="1:18" x14ac:dyDescent="0.35">
      <c r="A76">
        <v>1</v>
      </c>
      <c r="B76" s="29">
        <v>70</v>
      </c>
      <c r="C76" s="29">
        <v>2000</v>
      </c>
      <c r="D76">
        <v>1</v>
      </c>
      <c r="E76">
        <v>26507.546989999999</v>
      </c>
      <c r="F76">
        <v>5008.6636150000004</v>
      </c>
      <c r="G76">
        <v>9493.3113190000004</v>
      </c>
      <c r="H76">
        <v>9172.6207040000008</v>
      </c>
      <c r="I76">
        <v>1511.750008</v>
      </c>
      <c r="J76">
        <v>635.74997919999998</v>
      </c>
      <c r="K76">
        <v>685.45136879999995</v>
      </c>
      <c r="L76">
        <v>2</v>
      </c>
      <c r="M76" s="3">
        <v>0.60116686500000005</v>
      </c>
      <c r="N76" s="3" t="str">
        <f t="shared" si="1"/>
        <v/>
      </c>
      <c r="O76">
        <v>62</v>
      </c>
      <c r="P76" s="3">
        <v>7.6261539999999996E-3</v>
      </c>
      <c r="Q76" s="3">
        <v>0.8</v>
      </c>
      <c r="R76">
        <v>0.11476686</v>
      </c>
    </row>
    <row r="77" spans="1:18" x14ac:dyDescent="0.35">
      <c r="A77">
        <v>1</v>
      </c>
      <c r="B77" s="29">
        <v>70</v>
      </c>
      <c r="C77" s="29">
        <v>2000</v>
      </c>
      <c r="D77">
        <v>2</v>
      </c>
      <c r="E77">
        <v>26170.97237</v>
      </c>
      <c r="F77">
        <v>4990.4048519999997</v>
      </c>
      <c r="G77">
        <v>9261.3268910000006</v>
      </c>
      <c r="H77">
        <v>9126.0628629999992</v>
      </c>
      <c r="I77">
        <v>1471.989102</v>
      </c>
      <c r="J77">
        <v>635.74997919999998</v>
      </c>
      <c r="K77">
        <v>685.43867809999995</v>
      </c>
      <c r="L77">
        <v>2</v>
      </c>
      <c r="M77" s="3">
        <v>0.59811549799999997</v>
      </c>
      <c r="N77" s="3" t="str">
        <f t="shared" si="1"/>
        <v/>
      </c>
      <c r="O77">
        <v>53</v>
      </c>
      <c r="P77" s="3">
        <v>8.7619299999999994E-3</v>
      </c>
      <c r="Q77" s="3">
        <v>0.8</v>
      </c>
      <c r="R77">
        <v>0.11476686</v>
      </c>
    </row>
    <row r="78" spans="1:18" x14ac:dyDescent="0.35">
      <c r="A78">
        <v>1</v>
      </c>
      <c r="B78" s="29">
        <v>70</v>
      </c>
      <c r="C78" s="29">
        <v>2000</v>
      </c>
      <c r="D78">
        <v>3</v>
      </c>
      <c r="E78">
        <v>36381.087489999998</v>
      </c>
      <c r="F78">
        <v>8017.4501559999999</v>
      </c>
      <c r="G78">
        <v>12093.549940000001</v>
      </c>
      <c r="H78">
        <v>11239.66689</v>
      </c>
      <c r="I78">
        <v>3575.9123129999998</v>
      </c>
      <c r="J78">
        <v>635.74997919999998</v>
      </c>
      <c r="K78">
        <v>818.75821370000006</v>
      </c>
      <c r="L78">
        <v>3</v>
      </c>
      <c r="M78" s="3">
        <v>0.736639563</v>
      </c>
      <c r="N78" s="3">
        <f t="shared" si="1"/>
        <v>0.30937528366400918</v>
      </c>
      <c r="O78">
        <v>83</v>
      </c>
      <c r="P78" s="3">
        <v>6.9036089999999998E-3</v>
      </c>
      <c r="Q78" s="3">
        <v>0.8</v>
      </c>
      <c r="R78">
        <v>0.11476686</v>
      </c>
    </row>
    <row r="79" spans="1:18" x14ac:dyDescent="0.35">
      <c r="A79">
        <v>1</v>
      </c>
      <c r="B79" s="29">
        <v>70</v>
      </c>
      <c r="C79" s="29">
        <v>2000</v>
      </c>
      <c r="D79">
        <v>1</v>
      </c>
      <c r="E79">
        <v>28188.624299999999</v>
      </c>
      <c r="F79">
        <v>6689.7538320000003</v>
      </c>
      <c r="G79">
        <v>9493.3113190000004</v>
      </c>
      <c r="H79">
        <v>9172.6207040000008</v>
      </c>
      <c r="I79">
        <v>1511.7474540000001</v>
      </c>
      <c r="J79">
        <v>635.74997919999998</v>
      </c>
      <c r="K79">
        <v>685.44100860000003</v>
      </c>
      <c r="L79">
        <v>2</v>
      </c>
      <c r="M79" s="3">
        <v>0.60116686500000005</v>
      </c>
      <c r="N79" s="3" t="str">
        <f t="shared" si="1"/>
        <v/>
      </c>
      <c r="O79">
        <v>107</v>
      </c>
      <c r="P79" s="3">
        <v>9.2522449999999992E-3</v>
      </c>
      <c r="Q79" s="3">
        <v>0.6</v>
      </c>
      <c r="R79">
        <v>0.306044961</v>
      </c>
    </row>
    <row r="80" spans="1:18" x14ac:dyDescent="0.35">
      <c r="A80">
        <v>1</v>
      </c>
      <c r="B80" s="29">
        <v>70</v>
      </c>
      <c r="C80" s="29">
        <v>2000</v>
      </c>
      <c r="D80">
        <v>2</v>
      </c>
      <c r="E80">
        <v>27751.535400000001</v>
      </c>
      <c r="F80">
        <v>6641.0795440000002</v>
      </c>
      <c r="G80">
        <v>9217.3676890000006</v>
      </c>
      <c r="H80">
        <v>9099.9104619999998</v>
      </c>
      <c r="I80">
        <v>1471.9891170000001</v>
      </c>
      <c r="J80">
        <v>635.74997919999998</v>
      </c>
      <c r="K80">
        <v>685.43861260000006</v>
      </c>
      <c r="L80">
        <v>2</v>
      </c>
      <c r="M80" s="3">
        <v>0.59640148800000004</v>
      </c>
      <c r="N80" s="3" t="str">
        <f t="shared" si="1"/>
        <v/>
      </c>
      <c r="O80">
        <v>233</v>
      </c>
      <c r="P80" s="3">
        <v>4.646468E-3</v>
      </c>
      <c r="Q80" s="3">
        <v>0.6</v>
      </c>
      <c r="R80">
        <v>0.306044961</v>
      </c>
    </row>
    <row r="81" spans="1:18" x14ac:dyDescent="0.35">
      <c r="A81">
        <v>1</v>
      </c>
      <c r="B81" s="29">
        <v>70</v>
      </c>
      <c r="C81" s="29">
        <v>2000</v>
      </c>
      <c r="D81">
        <v>3</v>
      </c>
      <c r="E81">
        <v>39673.05229</v>
      </c>
      <c r="F81">
        <v>8491.7301040000002</v>
      </c>
      <c r="G81">
        <v>14862.686729999999</v>
      </c>
      <c r="H81">
        <v>12013.71046</v>
      </c>
      <c r="I81">
        <v>2983.7362039999998</v>
      </c>
      <c r="J81">
        <v>635.74997919999998</v>
      </c>
      <c r="K81">
        <v>685.43881369999997</v>
      </c>
      <c r="L81">
        <v>2</v>
      </c>
      <c r="M81" s="3">
        <v>0.78736981299999997</v>
      </c>
      <c r="N81" s="3">
        <f t="shared" si="1"/>
        <v>0.29079479746283249</v>
      </c>
      <c r="O81">
        <v>278</v>
      </c>
      <c r="P81" s="3">
        <v>9.5441450000000004E-3</v>
      </c>
      <c r="Q81" s="3">
        <v>0.6</v>
      </c>
      <c r="R81">
        <v>0.306044961</v>
      </c>
    </row>
    <row r="82" spans="1:18" x14ac:dyDescent="0.35">
      <c r="A82">
        <v>1</v>
      </c>
      <c r="B82" s="29">
        <v>70</v>
      </c>
      <c r="C82" s="29">
        <v>2000</v>
      </c>
      <c r="D82">
        <v>1</v>
      </c>
      <c r="E82">
        <v>30964.153419999999</v>
      </c>
      <c r="F82">
        <v>6325.4940610000003</v>
      </c>
      <c r="G82">
        <v>11507.65976</v>
      </c>
      <c r="H82">
        <v>10924.857980000001</v>
      </c>
      <c r="I82">
        <v>1078.4827339999999</v>
      </c>
      <c r="J82">
        <v>635.74997919999998</v>
      </c>
      <c r="K82">
        <v>491.90891420000003</v>
      </c>
      <c r="L82">
        <v>1</v>
      </c>
      <c r="M82" s="3">
        <v>0.71600721599999995</v>
      </c>
      <c r="N82" s="3" t="str">
        <f t="shared" si="1"/>
        <v/>
      </c>
      <c r="O82">
        <v>287</v>
      </c>
      <c r="P82" s="3">
        <v>9.5547029999999995E-3</v>
      </c>
      <c r="Q82" s="3">
        <v>0.4</v>
      </c>
      <c r="R82">
        <v>0.68860116299999996</v>
      </c>
    </row>
    <row r="83" spans="1:18" x14ac:dyDescent="0.35">
      <c r="A83">
        <v>1</v>
      </c>
      <c r="B83" s="29">
        <v>70</v>
      </c>
      <c r="C83" s="29">
        <v>2000</v>
      </c>
      <c r="D83">
        <v>2</v>
      </c>
      <c r="E83">
        <v>30429.740570000002</v>
      </c>
      <c r="F83">
        <v>6253.9189340000003</v>
      </c>
      <c r="G83">
        <v>11143.99826</v>
      </c>
      <c r="H83">
        <v>10851.667439999999</v>
      </c>
      <c r="I83">
        <v>1052.4970350000001</v>
      </c>
      <c r="J83">
        <v>635.74997919999998</v>
      </c>
      <c r="K83">
        <v>491.90891529999999</v>
      </c>
      <c r="L83">
        <v>1</v>
      </c>
      <c r="M83" s="3">
        <v>0.71121036199999998</v>
      </c>
      <c r="N83" s="3" t="str">
        <f t="shared" si="1"/>
        <v/>
      </c>
      <c r="O83">
        <v>301</v>
      </c>
      <c r="P83" s="3">
        <v>3.5029376000000001E-2</v>
      </c>
      <c r="Q83" s="3">
        <v>0.4</v>
      </c>
      <c r="R83">
        <v>0.68860116299999996</v>
      </c>
    </row>
    <row r="84" spans="1:18" x14ac:dyDescent="0.35">
      <c r="A84">
        <v>1</v>
      </c>
      <c r="B84" s="29">
        <v>70</v>
      </c>
      <c r="C84" s="29">
        <v>2000</v>
      </c>
      <c r="D84">
        <v>3</v>
      </c>
      <c r="E84">
        <v>45364.673269999999</v>
      </c>
      <c r="F84">
        <v>14106.39608</v>
      </c>
      <c r="G84">
        <v>15001.54155</v>
      </c>
      <c r="H84">
        <v>11951.80942</v>
      </c>
      <c r="I84">
        <v>2983.7366619999998</v>
      </c>
      <c r="J84">
        <v>635.74997919999998</v>
      </c>
      <c r="K84">
        <v>685.43957049999995</v>
      </c>
      <c r="L84">
        <v>2</v>
      </c>
      <c r="M84" s="3">
        <v>0.783312864</v>
      </c>
      <c r="N84" s="3">
        <f t="shared" si="1"/>
        <v>0.26108819099519703</v>
      </c>
      <c r="O84">
        <v>300</v>
      </c>
      <c r="P84" s="3">
        <v>2.4455009999999999E-2</v>
      </c>
      <c r="Q84" s="3">
        <v>0.4</v>
      </c>
      <c r="R84">
        <v>0.68860116299999996</v>
      </c>
    </row>
    <row r="85" spans="1:18" x14ac:dyDescent="0.35">
      <c r="A85">
        <v>1</v>
      </c>
      <c r="B85" s="29">
        <v>100</v>
      </c>
      <c r="C85" s="29">
        <v>500</v>
      </c>
      <c r="D85">
        <v>1</v>
      </c>
      <c r="E85">
        <v>20283.864669999999</v>
      </c>
      <c r="F85">
        <v>3761.0141840000001</v>
      </c>
      <c r="G85">
        <v>5986.1702960000002</v>
      </c>
      <c r="H85">
        <v>6086.4180050000004</v>
      </c>
      <c r="I85">
        <v>2622.3956549999998</v>
      </c>
      <c r="J85">
        <v>635.74997919999998</v>
      </c>
      <c r="K85">
        <v>1192.11655</v>
      </c>
      <c r="L85">
        <v>6</v>
      </c>
      <c r="M85" s="3">
        <v>0.228229658</v>
      </c>
      <c r="N85" s="3" t="str">
        <f t="shared" si="1"/>
        <v/>
      </c>
      <c r="O85">
        <v>30</v>
      </c>
      <c r="P85" s="3">
        <v>6.4648090000000002E-3</v>
      </c>
      <c r="Q85" s="3">
        <v>0.8</v>
      </c>
      <c r="R85">
        <v>4.9876245E-2</v>
      </c>
    </row>
    <row r="86" spans="1:18" x14ac:dyDescent="0.35">
      <c r="A86">
        <v>1</v>
      </c>
      <c r="B86" s="29">
        <v>100</v>
      </c>
      <c r="C86" s="29">
        <v>500</v>
      </c>
      <c r="D86">
        <v>2</v>
      </c>
      <c r="E86">
        <v>20002.00749</v>
      </c>
      <c r="F86">
        <v>3745.6373699999999</v>
      </c>
      <c r="G86">
        <v>5896.3082059999997</v>
      </c>
      <c r="H86">
        <v>5986.8745689999996</v>
      </c>
      <c r="I86">
        <v>2549.105994</v>
      </c>
      <c r="J86">
        <v>635.74997919999998</v>
      </c>
      <c r="K86">
        <v>1188.3313720000001</v>
      </c>
      <c r="L86">
        <v>6</v>
      </c>
      <c r="M86" s="3">
        <v>0.22449696</v>
      </c>
      <c r="N86" s="3" t="str">
        <f t="shared" si="1"/>
        <v/>
      </c>
      <c r="O86">
        <v>33</v>
      </c>
      <c r="P86" s="3">
        <v>4.7530979999999999E-3</v>
      </c>
      <c r="Q86" s="3">
        <v>0.8</v>
      </c>
      <c r="R86">
        <v>4.9876245E-2</v>
      </c>
    </row>
    <row r="87" spans="1:18" x14ac:dyDescent="0.35">
      <c r="A87">
        <v>1</v>
      </c>
      <c r="B87" s="29">
        <v>100</v>
      </c>
      <c r="C87" s="29">
        <v>500</v>
      </c>
      <c r="D87">
        <v>3</v>
      </c>
      <c r="E87">
        <v>28383.742020000002</v>
      </c>
      <c r="F87">
        <v>4264.5836689999996</v>
      </c>
      <c r="G87">
        <v>8508.3902780000008</v>
      </c>
      <c r="H87">
        <v>8636.4110920000003</v>
      </c>
      <c r="I87">
        <v>5151.0986590000002</v>
      </c>
      <c r="J87">
        <v>635.74997919999998</v>
      </c>
      <c r="K87">
        <v>1187.508345</v>
      </c>
      <c r="L87">
        <v>6</v>
      </c>
      <c r="M87" s="3">
        <v>0.32384978399999997</v>
      </c>
      <c r="N87" s="3">
        <f t="shared" si="1"/>
        <v>0.29544178894102902</v>
      </c>
      <c r="O87">
        <v>70</v>
      </c>
      <c r="P87" s="3">
        <v>8.4590280000000004E-3</v>
      </c>
      <c r="Q87" s="3">
        <v>0.8</v>
      </c>
      <c r="R87">
        <v>4.9876245E-2</v>
      </c>
    </row>
    <row r="88" spans="1:18" x14ac:dyDescent="0.35">
      <c r="A88">
        <v>1</v>
      </c>
      <c r="B88" s="29">
        <v>100</v>
      </c>
      <c r="C88" s="29">
        <v>500</v>
      </c>
      <c r="D88">
        <v>1</v>
      </c>
      <c r="E88">
        <v>21498.112369999999</v>
      </c>
      <c r="F88">
        <v>4359.4726250000003</v>
      </c>
      <c r="G88">
        <v>6463.4354759999997</v>
      </c>
      <c r="H88">
        <v>6544.2922589999998</v>
      </c>
      <c r="I88">
        <v>2404.3431580000001</v>
      </c>
      <c r="J88">
        <v>635.74997919999998</v>
      </c>
      <c r="K88">
        <v>1090.8188749999999</v>
      </c>
      <c r="L88">
        <v>5</v>
      </c>
      <c r="M88" s="3">
        <v>0.245399114</v>
      </c>
      <c r="N88" s="3" t="str">
        <f t="shared" si="1"/>
        <v/>
      </c>
      <c r="O88">
        <v>45</v>
      </c>
      <c r="P88" s="3">
        <v>6.7599779999999998E-3</v>
      </c>
      <c r="Q88" s="3">
        <v>0.6</v>
      </c>
      <c r="R88">
        <v>0.13300332100000001</v>
      </c>
    </row>
    <row r="89" spans="1:18" x14ac:dyDescent="0.35">
      <c r="A89">
        <v>1</v>
      </c>
      <c r="B89" s="29">
        <v>100</v>
      </c>
      <c r="C89" s="29">
        <v>500</v>
      </c>
      <c r="D89">
        <v>2</v>
      </c>
      <c r="E89">
        <v>21255.013790000001</v>
      </c>
      <c r="F89">
        <v>4986.5700630000001</v>
      </c>
      <c r="G89">
        <v>5907.0995169999997</v>
      </c>
      <c r="H89">
        <v>5991.5331980000001</v>
      </c>
      <c r="I89">
        <v>2547.050549</v>
      </c>
      <c r="J89">
        <v>635.74997919999998</v>
      </c>
      <c r="K89">
        <v>1187.0104779999999</v>
      </c>
      <c r="L89">
        <v>6</v>
      </c>
      <c r="M89" s="3">
        <v>0.22467165</v>
      </c>
      <c r="N89" s="3" t="str">
        <f t="shared" si="1"/>
        <v/>
      </c>
      <c r="O89">
        <v>59</v>
      </c>
      <c r="P89" s="3">
        <v>7.6099380000000001E-3</v>
      </c>
      <c r="Q89" s="3">
        <v>0.6</v>
      </c>
      <c r="R89">
        <v>0.13300332100000001</v>
      </c>
    </row>
    <row r="90" spans="1:18" x14ac:dyDescent="0.35">
      <c r="A90">
        <v>1</v>
      </c>
      <c r="B90" s="29">
        <v>100</v>
      </c>
      <c r="C90" s="29">
        <v>500</v>
      </c>
      <c r="D90">
        <v>3</v>
      </c>
      <c r="E90">
        <v>30440.030119999999</v>
      </c>
      <c r="F90">
        <v>6373.8431620000001</v>
      </c>
      <c r="G90">
        <v>8477.9938729999994</v>
      </c>
      <c r="H90">
        <v>8610.7909810000001</v>
      </c>
      <c r="I90">
        <v>5154.5364760000002</v>
      </c>
      <c r="J90">
        <v>635.74997919999998</v>
      </c>
      <c r="K90">
        <v>1187.115648</v>
      </c>
      <c r="L90">
        <v>6</v>
      </c>
      <c r="M90" s="3">
        <v>0.322889076</v>
      </c>
      <c r="N90" s="3">
        <f t="shared" si="1"/>
        <v>0.2880045775815146</v>
      </c>
      <c r="O90">
        <v>124</v>
      </c>
      <c r="P90" s="3">
        <v>9.5356250000000007E-3</v>
      </c>
      <c r="Q90" s="3">
        <v>0.6</v>
      </c>
      <c r="R90">
        <v>0.13300332100000001</v>
      </c>
    </row>
    <row r="91" spans="1:18" x14ac:dyDescent="0.35">
      <c r="A91">
        <v>1</v>
      </c>
      <c r="B91" s="29">
        <v>100</v>
      </c>
      <c r="C91" s="29">
        <v>500</v>
      </c>
      <c r="D91">
        <v>1</v>
      </c>
      <c r="E91">
        <v>23872.91647</v>
      </c>
      <c r="F91">
        <v>5676.5974450000003</v>
      </c>
      <c r="G91">
        <v>7217.5409289999998</v>
      </c>
      <c r="H91">
        <v>7271.5948250000001</v>
      </c>
      <c r="I91">
        <v>2117.1800440000002</v>
      </c>
      <c r="J91">
        <v>635.74997919999998</v>
      </c>
      <c r="K91">
        <v>954.25325180000004</v>
      </c>
      <c r="L91">
        <v>4</v>
      </c>
      <c r="M91" s="3">
        <v>0.27267164399999999</v>
      </c>
      <c r="N91" s="3" t="str">
        <f t="shared" si="1"/>
        <v/>
      </c>
      <c r="O91">
        <v>300</v>
      </c>
      <c r="P91" s="3">
        <v>1.5480633000000001E-2</v>
      </c>
      <c r="Q91" s="3">
        <v>0.4</v>
      </c>
      <c r="R91">
        <v>0.299257471</v>
      </c>
    </row>
    <row r="92" spans="1:18" x14ac:dyDescent="0.35">
      <c r="A92">
        <v>1</v>
      </c>
      <c r="B92" s="29">
        <v>100</v>
      </c>
      <c r="C92" s="29">
        <v>500</v>
      </c>
      <c r="D92">
        <v>2</v>
      </c>
      <c r="E92">
        <v>23693.968499999999</v>
      </c>
      <c r="F92">
        <v>6594.4529480000001</v>
      </c>
      <c r="G92">
        <v>6488.2727949999999</v>
      </c>
      <c r="H92">
        <v>6554.9825639999999</v>
      </c>
      <c r="I92">
        <v>2332.3802030000002</v>
      </c>
      <c r="J92">
        <v>635.74997919999998</v>
      </c>
      <c r="K92">
        <v>1088.1300100000001</v>
      </c>
      <c r="L92">
        <v>5</v>
      </c>
      <c r="M92" s="3">
        <v>0.245799981</v>
      </c>
      <c r="N92" s="3" t="str">
        <f t="shared" si="1"/>
        <v/>
      </c>
      <c r="O92">
        <v>300</v>
      </c>
      <c r="P92" s="3">
        <v>1.4798548999999999E-2</v>
      </c>
      <c r="Q92" s="3">
        <v>0.4</v>
      </c>
      <c r="R92">
        <v>0.299257471</v>
      </c>
    </row>
    <row r="93" spans="1:18" x14ac:dyDescent="0.35">
      <c r="A93">
        <v>1</v>
      </c>
      <c r="B93" s="29">
        <v>100</v>
      </c>
      <c r="C93" s="29">
        <v>500</v>
      </c>
      <c r="D93">
        <v>3</v>
      </c>
      <c r="E93">
        <v>34549.292020000001</v>
      </c>
      <c r="F93">
        <v>8115.8914779999996</v>
      </c>
      <c r="G93">
        <v>10307.13931</v>
      </c>
      <c r="H93">
        <v>10381.289210000001</v>
      </c>
      <c r="I93">
        <v>4154.9688729999998</v>
      </c>
      <c r="J93">
        <v>635.74997919999998</v>
      </c>
      <c r="K93">
        <v>954.2531712</v>
      </c>
      <c r="L93">
        <v>4</v>
      </c>
      <c r="M93" s="3">
        <v>0.389279555</v>
      </c>
      <c r="N93" s="3">
        <f t="shared" si="1"/>
        <v>0.27366923350583239</v>
      </c>
      <c r="O93">
        <v>300</v>
      </c>
      <c r="P93" s="3">
        <v>1.9255863000000002E-2</v>
      </c>
      <c r="Q93" s="3">
        <v>0.4</v>
      </c>
      <c r="R93">
        <v>0.299257471</v>
      </c>
    </row>
    <row r="94" spans="1:18" x14ac:dyDescent="0.35">
      <c r="A94">
        <v>1</v>
      </c>
      <c r="B94" s="29">
        <v>100</v>
      </c>
      <c r="C94" s="29">
        <v>1000</v>
      </c>
      <c r="D94">
        <v>1</v>
      </c>
      <c r="E94">
        <v>23178.30962</v>
      </c>
      <c r="F94">
        <v>5008.3024349999996</v>
      </c>
      <c r="G94">
        <v>7205.1526560000002</v>
      </c>
      <c r="H94">
        <v>7268.9068079999997</v>
      </c>
      <c r="I94">
        <v>2108.8974629999998</v>
      </c>
      <c r="J94">
        <v>635.74997919999998</v>
      </c>
      <c r="K94">
        <v>951.30027659999996</v>
      </c>
      <c r="L94">
        <v>4</v>
      </c>
      <c r="M94" s="3">
        <v>0.27257084799999998</v>
      </c>
      <c r="N94" s="3" t="str">
        <f t="shared" si="1"/>
        <v/>
      </c>
      <c r="O94">
        <v>54</v>
      </c>
      <c r="P94" s="3">
        <v>5.8881050000000002E-3</v>
      </c>
      <c r="Q94" s="3">
        <v>0.8</v>
      </c>
      <c r="R94">
        <v>8.2372326999999995E-2</v>
      </c>
    </row>
    <row r="95" spans="1:18" x14ac:dyDescent="0.35">
      <c r="A95">
        <v>1</v>
      </c>
      <c r="B95" s="29">
        <v>100</v>
      </c>
      <c r="C95" s="29">
        <v>1000</v>
      </c>
      <c r="D95">
        <v>2</v>
      </c>
      <c r="E95">
        <v>23159.45073</v>
      </c>
      <c r="F95">
        <v>4986.2333829999998</v>
      </c>
      <c r="G95">
        <v>7245.8924980000002</v>
      </c>
      <c r="H95">
        <v>7298.3566989999999</v>
      </c>
      <c r="I95">
        <v>2041.7326800000001</v>
      </c>
      <c r="J95">
        <v>635.74997919999998</v>
      </c>
      <c r="K95">
        <v>951.48548970000002</v>
      </c>
      <c r="L95">
        <v>4</v>
      </c>
      <c r="M95" s="3">
        <v>0.27367516600000003</v>
      </c>
      <c r="N95" s="3" t="str">
        <f t="shared" si="1"/>
        <v/>
      </c>
      <c r="O95">
        <v>78</v>
      </c>
      <c r="P95" s="3">
        <v>9.6988639999999997E-3</v>
      </c>
      <c r="Q95" s="3">
        <v>0.8</v>
      </c>
      <c r="R95">
        <v>8.2372326999999995E-2</v>
      </c>
    </row>
    <row r="96" spans="1:18" x14ac:dyDescent="0.35">
      <c r="A96">
        <v>1</v>
      </c>
      <c r="B96" s="29">
        <v>100</v>
      </c>
      <c r="C96" s="29">
        <v>1000</v>
      </c>
      <c r="D96">
        <v>3</v>
      </c>
      <c r="E96">
        <v>31948.043519999999</v>
      </c>
      <c r="F96">
        <v>6921.3858620000001</v>
      </c>
      <c r="G96">
        <v>9230.0474809999996</v>
      </c>
      <c r="H96">
        <v>9329.454393</v>
      </c>
      <c r="I96">
        <v>4740.5870009999999</v>
      </c>
      <c r="J96">
        <v>635.74997919999998</v>
      </c>
      <c r="K96">
        <v>1090.818804</v>
      </c>
      <c r="L96">
        <v>5</v>
      </c>
      <c r="M96" s="3">
        <v>0.34983765300000003</v>
      </c>
      <c r="N96" s="3">
        <f t="shared" si="1"/>
        <v>0.31053975680548829</v>
      </c>
      <c r="O96">
        <v>128</v>
      </c>
      <c r="P96" s="3">
        <v>6.5961450000000003E-3</v>
      </c>
      <c r="Q96" s="3">
        <v>0.8</v>
      </c>
      <c r="R96">
        <v>8.2372326999999995E-2</v>
      </c>
    </row>
    <row r="97" spans="1:18" x14ac:dyDescent="0.35">
      <c r="A97">
        <v>1</v>
      </c>
      <c r="B97" s="29">
        <v>100</v>
      </c>
      <c r="C97" s="29">
        <v>1000</v>
      </c>
      <c r="D97">
        <v>1</v>
      </c>
      <c r="E97">
        <v>24862.713479999999</v>
      </c>
      <c r="F97">
        <v>6692.0189220000002</v>
      </c>
      <c r="G97">
        <v>7203.6682709999995</v>
      </c>
      <c r="H97">
        <v>7267.422423</v>
      </c>
      <c r="I97">
        <v>2113.5641609999998</v>
      </c>
      <c r="J97">
        <v>635.74997919999998</v>
      </c>
      <c r="K97">
        <v>950.28972510000006</v>
      </c>
      <c r="L97">
        <v>4</v>
      </c>
      <c r="M97" s="3">
        <v>0.27251518699999999</v>
      </c>
      <c r="N97" s="3" t="str">
        <f t="shared" si="1"/>
        <v/>
      </c>
      <c r="O97">
        <v>119</v>
      </c>
      <c r="P97" s="3">
        <v>5.1676700000000001E-3</v>
      </c>
      <c r="Q97" s="3">
        <v>0.6</v>
      </c>
      <c r="R97">
        <v>0.21965953799999999</v>
      </c>
    </row>
    <row r="98" spans="1:18" x14ac:dyDescent="0.35">
      <c r="A98">
        <v>1</v>
      </c>
      <c r="B98" s="29">
        <v>100</v>
      </c>
      <c r="C98" s="29">
        <v>1000</v>
      </c>
      <c r="D98">
        <v>2</v>
      </c>
      <c r="E98">
        <v>24720.75489</v>
      </c>
      <c r="F98">
        <v>5255.6993339999999</v>
      </c>
      <c r="G98">
        <v>8113.0763100000004</v>
      </c>
      <c r="H98">
        <v>8148.9615830000002</v>
      </c>
      <c r="I98">
        <v>1748.5095260000001</v>
      </c>
      <c r="J98">
        <v>635.74997919999998</v>
      </c>
      <c r="K98">
        <v>818.75815309999996</v>
      </c>
      <c r="L98">
        <v>3</v>
      </c>
      <c r="M98" s="3">
        <v>0.30557130900000001</v>
      </c>
      <c r="N98" s="3" t="str">
        <f t="shared" si="1"/>
        <v/>
      </c>
      <c r="O98">
        <v>301</v>
      </c>
      <c r="P98" s="3">
        <v>2.7160208000000002E-2</v>
      </c>
      <c r="Q98" s="3">
        <v>0.6</v>
      </c>
      <c r="R98">
        <v>0.21965953799999999</v>
      </c>
    </row>
    <row r="99" spans="1:18" x14ac:dyDescent="0.35">
      <c r="A99">
        <v>1</v>
      </c>
      <c r="B99" s="29">
        <v>100</v>
      </c>
      <c r="C99" s="29">
        <v>1000</v>
      </c>
      <c r="D99">
        <v>3</v>
      </c>
      <c r="E99">
        <v>35305.545980000003</v>
      </c>
      <c r="F99">
        <v>8524.5260479999997</v>
      </c>
      <c r="G99">
        <v>10463.203030000001</v>
      </c>
      <c r="H99">
        <v>10532.590969999999</v>
      </c>
      <c r="I99">
        <v>4188.3571910000001</v>
      </c>
      <c r="J99">
        <v>635.74997919999998</v>
      </c>
      <c r="K99">
        <v>961.11876519999998</v>
      </c>
      <c r="L99">
        <v>4</v>
      </c>
      <c r="M99" s="3">
        <v>0.39495309699999998</v>
      </c>
      <c r="N99" s="3">
        <f t="shared" si="1"/>
        <v>0.28795731439067135</v>
      </c>
      <c r="O99">
        <v>300</v>
      </c>
      <c r="P99" s="3">
        <v>4.3722747999999999E-2</v>
      </c>
      <c r="Q99" s="3">
        <v>0.6</v>
      </c>
      <c r="R99">
        <v>0.21965953799999999</v>
      </c>
    </row>
    <row r="100" spans="1:18" x14ac:dyDescent="0.35">
      <c r="A100">
        <v>1</v>
      </c>
      <c r="B100" s="29">
        <v>100</v>
      </c>
      <c r="C100" s="29">
        <v>1000</v>
      </c>
      <c r="D100">
        <v>1</v>
      </c>
      <c r="E100">
        <v>27797.8688</v>
      </c>
      <c r="F100">
        <v>8155.7140230000005</v>
      </c>
      <c r="G100">
        <v>8174.4413169999998</v>
      </c>
      <c r="H100">
        <v>8224.0316019999991</v>
      </c>
      <c r="I100">
        <v>1802.9176620000001</v>
      </c>
      <c r="J100">
        <v>635.74997919999998</v>
      </c>
      <c r="K100">
        <v>805.01422119999995</v>
      </c>
      <c r="L100">
        <v>3</v>
      </c>
      <c r="M100" s="3">
        <v>0.30838629899999997</v>
      </c>
      <c r="N100" s="3" t="str">
        <f t="shared" si="1"/>
        <v/>
      </c>
      <c r="O100">
        <v>300</v>
      </c>
      <c r="P100" s="3">
        <v>1.5471695000000001E-2</v>
      </c>
      <c r="Q100" s="3">
        <v>0.4</v>
      </c>
      <c r="R100">
        <v>0.49423396200000003</v>
      </c>
    </row>
    <row r="101" spans="1:18" x14ac:dyDescent="0.35">
      <c r="A101">
        <v>1</v>
      </c>
      <c r="B101" s="29">
        <v>100</v>
      </c>
      <c r="C101" s="29">
        <v>1000</v>
      </c>
      <c r="D101">
        <v>2</v>
      </c>
      <c r="E101">
        <v>27449.797500000001</v>
      </c>
      <c r="F101">
        <v>6167.3867790000004</v>
      </c>
      <c r="G101">
        <v>9256.7365009999994</v>
      </c>
      <c r="H101">
        <v>9281.9212009999992</v>
      </c>
      <c r="I101">
        <v>1438.6610109999999</v>
      </c>
      <c r="J101">
        <v>635.74997919999998</v>
      </c>
      <c r="K101">
        <v>669.34203190000005</v>
      </c>
      <c r="L101">
        <v>2</v>
      </c>
      <c r="M101" s="3">
        <v>0.34805524399999999</v>
      </c>
      <c r="N101" s="3" t="str">
        <f t="shared" si="1"/>
        <v/>
      </c>
      <c r="O101">
        <v>300</v>
      </c>
      <c r="P101" s="3">
        <v>3.2335603999999997E-2</v>
      </c>
      <c r="Q101" s="3">
        <v>0.4</v>
      </c>
      <c r="R101">
        <v>0.49423396200000003</v>
      </c>
    </row>
    <row r="102" spans="1:18" x14ac:dyDescent="0.35">
      <c r="A102">
        <v>1</v>
      </c>
      <c r="B102" s="29">
        <v>100</v>
      </c>
      <c r="C102" s="29">
        <v>1000</v>
      </c>
      <c r="D102">
        <v>3</v>
      </c>
      <c r="E102">
        <v>40393.87139</v>
      </c>
      <c r="F102">
        <v>11705.44613</v>
      </c>
      <c r="G102">
        <v>11795.867029999999</v>
      </c>
      <c r="H102">
        <v>11853.303620000001</v>
      </c>
      <c r="I102">
        <v>3582.6502089999999</v>
      </c>
      <c r="J102">
        <v>635.74997919999998</v>
      </c>
      <c r="K102">
        <v>820.85441019999996</v>
      </c>
      <c r="L102">
        <v>3</v>
      </c>
      <c r="M102" s="3">
        <v>0.44447743099999998</v>
      </c>
      <c r="N102" s="3">
        <f t="shared" si="1"/>
        <v>0.26885832298042239</v>
      </c>
      <c r="O102">
        <v>300</v>
      </c>
      <c r="P102" s="3">
        <v>8.3258070000000003E-2</v>
      </c>
      <c r="Q102" s="3">
        <v>0.4</v>
      </c>
      <c r="R102">
        <v>0.49423396200000003</v>
      </c>
    </row>
    <row r="103" spans="1:18" x14ac:dyDescent="0.35">
      <c r="A103">
        <v>1</v>
      </c>
      <c r="B103" s="29">
        <v>100</v>
      </c>
      <c r="C103" s="29">
        <v>2000</v>
      </c>
      <c r="D103">
        <v>1</v>
      </c>
      <c r="E103">
        <v>26479.390050000002</v>
      </c>
      <c r="F103">
        <v>5006.8433690000002</v>
      </c>
      <c r="G103">
        <v>9305.3848230000003</v>
      </c>
      <c r="H103">
        <v>9334.2077640000007</v>
      </c>
      <c r="I103">
        <v>1511.750524</v>
      </c>
      <c r="J103">
        <v>635.74997919999998</v>
      </c>
      <c r="K103">
        <v>685.45358999999996</v>
      </c>
      <c r="L103">
        <v>2</v>
      </c>
      <c r="M103" s="3">
        <v>0.35001589599999999</v>
      </c>
      <c r="N103" s="3" t="str">
        <f t="shared" si="1"/>
        <v/>
      </c>
      <c r="O103">
        <v>48</v>
      </c>
      <c r="P103" s="3">
        <v>9.2917599999999996E-3</v>
      </c>
      <c r="Q103" s="3">
        <v>0.8</v>
      </c>
      <c r="R103">
        <v>0.11455960799999999</v>
      </c>
    </row>
    <row r="104" spans="1:18" x14ac:dyDescent="0.35">
      <c r="A104">
        <v>1</v>
      </c>
      <c r="B104" s="29">
        <v>100</v>
      </c>
      <c r="C104" s="29">
        <v>2000</v>
      </c>
      <c r="D104">
        <v>2</v>
      </c>
      <c r="E104">
        <v>26095.830809999999</v>
      </c>
      <c r="F104">
        <v>4988.616336</v>
      </c>
      <c r="G104">
        <v>9141.5991770000001</v>
      </c>
      <c r="H104">
        <v>9172.4375120000004</v>
      </c>
      <c r="I104">
        <v>1471.9891419999999</v>
      </c>
      <c r="J104">
        <v>635.74997919999998</v>
      </c>
      <c r="K104">
        <v>685.43866179999998</v>
      </c>
      <c r="L104">
        <v>2</v>
      </c>
      <c r="M104" s="3">
        <v>0.34394980400000003</v>
      </c>
      <c r="N104" s="3" t="str">
        <f t="shared" si="1"/>
        <v/>
      </c>
      <c r="O104">
        <v>94</v>
      </c>
      <c r="P104" s="3">
        <v>6.838032E-3</v>
      </c>
      <c r="Q104" s="3">
        <v>0.8</v>
      </c>
      <c r="R104">
        <v>0.11455960799999999</v>
      </c>
    </row>
    <row r="105" spans="1:18" x14ac:dyDescent="0.35">
      <c r="A105">
        <v>1</v>
      </c>
      <c r="B105" s="29">
        <v>100</v>
      </c>
      <c r="C105" s="29">
        <v>2000</v>
      </c>
      <c r="D105">
        <v>3</v>
      </c>
      <c r="E105">
        <v>36401.549480000001</v>
      </c>
      <c r="F105">
        <v>8013.8078219999998</v>
      </c>
      <c r="G105">
        <v>11653.81926</v>
      </c>
      <c r="H105">
        <v>11703.499949999999</v>
      </c>
      <c r="I105">
        <v>3575.913458</v>
      </c>
      <c r="J105">
        <v>635.74997919999998</v>
      </c>
      <c r="K105">
        <v>818.75900590000003</v>
      </c>
      <c r="L105">
        <v>3</v>
      </c>
      <c r="M105" s="3">
        <v>0.43886006399999999</v>
      </c>
      <c r="N105" s="3">
        <f t="shared" si="1"/>
        <v>0.30762916665757967</v>
      </c>
      <c r="O105">
        <v>301</v>
      </c>
      <c r="P105" s="3">
        <v>1.5145735E-2</v>
      </c>
      <c r="Q105" s="3">
        <v>0.8</v>
      </c>
      <c r="R105">
        <v>0.11455960799999999</v>
      </c>
    </row>
    <row r="106" spans="1:18" x14ac:dyDescent="0.35">
      <c r="A106">
        <v>1</v>
      </c>
      <c r="B106" s="29">
        <v>100</v>
      </c>
      <c r="C106" s="29">
        <v>2000</v>
      </c>
      <c r="D106">
        <v>1</v>
      </c>
      <c r="E106">
        <v>28157.427749999999</v>
      </c>
      <c r="F106">
        <v>6684.896632</v>
      </c>
      <c r="G106">
        <v>9305.3848230000003</v>
      </c>
      <c r="H106">
        <v>9334.2077640000007</v>
      </c>
      <c r="I106">
        <v>1511.7474749999999</v>
      </c>
      <c r="J106">
        <v>635.74997919999998</v>
      </c>
      <c r="K106">
        <v>685.44107410000004</v>
      </c>
      <c r="L106">
        <v>2</v>
      </c>
      <c r="M106" s="3">
        <v>0.35001589599999999</v>
      </c>
      <c r="N106" s="3" t="str">
        <f t="shared" si="1"/>
        <v/>
      </c>
      <c r="O106">
        <v>239</v>
      </c>
      <c r="P106" s="3">
        <v>8.9101570000000001E-3</v>
      </c>
      <c r="Q106" s="3">
        <v>0.6</v>
      </c>
      <c r="R106">
        <v>0.305492288</v>
      </c>
    </row>
    <row r="107" spans="1:18" x14ac:dyDescent="0.35">
      <c r="A107">
        <v>1</v>
      </c>
      <c r="B107" s="29">
        <v>100</v>
      </c>
      <c r="C107" s="29">
        <v>2000</v>
      </c>
      <c r="D107">
        <v>2</v>
      </c>
      <c r="E107">
        <v>27813.11118</v>
      </c>
      <c r="F107">
        <v>6636.3183909999998</v>
      </c>
      <c r="G107">
        <v>9181.3852439999991</v>
      </c>
      <c r="H107">
        <v>9202.2230789999994</v>
      </c>
      <c r="I107">
        <v>1471.9900520000001</v>
      </c>
      <c r="J107">
        <v>635.74997919999998</v>
      </c>
      <c r="K107">
        <v>685.44443230000002</v>
      </c>
      <c r="L107">
        <v>2</v>
      </c>
      <c r="M107" s="3">
        <v>0.34506670900000003</v>
      </c>
      <c r="N107" s="3" t="str">
        <f t="shared" si="1"/>
        <v/>
      </c>
      <c r="O107">
        <v>180</v>
      </c>
      <c r="P107" s="3">
        <v>9.0622830000000008E-3</v>
      </c>
      <c r="Q107" s="3">
        <v>0.6</v>
      </c>
      <c r="R107">
        <v>0.305492288</v>
      </c>
    </row>
    <row r="108" spans="1:18" x14ac:dyDescent="0.35">
      <c r="A108">
        <v>1</v>
      </c>
      <c r="B108" s="29">
        <v>100</v>
      </c>
      <c r="C108" s="29">
        <v>2000</v>
      </c>
      <c r="D108">
        <v>3</v>
      </c>
      <c r="E108">
        <v>39164.307829999998</v>
      </c>
      <c r="F108">
        <v>8483.6187250000003</v>
      </c>
      <c r="G108">
        <v>13167.21572</v>
      </c>
      <c r="H108">
        <v>13208.548360000001</v>
      </c>
      <c r="I108">
        <v>2983.736316</v>
      </c>
      <c r="J108">
        <v>635.74997919999998</v>
      </c>
      <c r="K108">
        <v>685.43872929999998</v>
      </c>
      <c r="L108">
        <v>2</v>
      </c>
      <c r="M108" s="3">
        <v>0.49529665499999997</v>
      </c>
      <c r="N108" s="3">
        <f t="shared" si="1"/>
        <v>0.30026923844737041</v>
      </c>
      <c r="O108">
        <v>300</v>
      </c>
      <c r="P108" s="3">
        <v>2.4865668E-2</v>
      </c>
      <c r="Q108" s="3">
        <v>0.6</v>
      </c>
      <c r="R108">
        <v>0.305492288</v>
      </c>
    </row>
    <row r="109" spans="1:18" x14ac:dyDescent="0.35">
      <c r="A109">
        <v>1</v>
      </c>
      <c r="B109" s="29">
        <v>100</v>
      </c>
      <c r="C109" s="29">
        <v>2000</v>
      </c>
      <c r="D109">
        <v>1</v>
      </c>
      <c r="E109">
        <v>30905.144929999999</v>
      </c>
      <c r="F109">
        <v>6317.6828990000004</v>
      </c>
      <c r="G109">
        <v>11182.10888</v>
      </c>
      <c r="H109">
        <v>11199.211509999999</v>
      </c>
      <c r="I109">
        <v>1078.482741</v>
      </c>
      <c r="J109">
        <v>635.74997919999998</v>
      </c>
      <c r="K109">
        <v>491.90892689999998</v>
      </c>
      <c r="L109">
        <v>1</v>
      </c>
      <c r="M109" s="3">
        <v>0.41995016099999999</v>
      </c>
      <c r="N109" s="3" t="str">
        <f t="shared" si="1"/>
        <v/>
      </c>
      <c r="O109">
        <v>219</v>
      </c>
      <c r="P109" s="3">
        <v>9.3680129999999997E-3</v>
      </c>
      <c r="Q109" s="3">
        <v>0.4</v>
      </c>
      <c r="R109">
        <v>0.68735764899999996</v>
      </c>
    </row>
    <row r="110" spans="1:18" x14ac:dyDescent="0.35">
      <c r="A110">
        <v>1</v>
      </c>
      <c r="B110" s="29">
        <v>100</v>
      </c>
      <c r="C110" s="29">
        <v>2000</v>
      </c>
      <c r="D110">
        <v>2</v>
      </c>
      <c r="E110">
        <v>30406.840090000002</v>
      </c>
      <c r="F110">
        <v>6246.2376919999997</v>
      </c>
      <c r="G110">
        <v>10984.74588</v>
      </c>
      <c r="H110">
        <v>10995.70033</v>
      </c>
      <c r="I110">
        <v>1052.4971230000001</v>
      </c>
      <c r="J110">
        <v>635.74997919999998</v>
      </c>
      <c r="K110">
        <v>491.9090885</v>
      </c>
      <c r="L110">
        <v>1</v>
      </c>
      <c r="M110" s="3">
        <v>0.41231886000000001</v>
      </c>
      <c r="N110" s="3" t="str">
        <f t="shared" si="1"/>
        <v/>
      </c>
      <c r="O110">
        <v>16</v>
      </c>
      <c r="P110" s="3">
        <v>5.5755689999999998E-3</v>
      </c>
      <c r="Q110" s="3">
        <v>0.4</v>
      </c>
      <c r="R110">
        <v>0.68735764899999996</v>
      </c>
    </row>
    <row r="111" spans="1:18" x14ac:dyDescent="0.35">
      <c r="A111">
        <v>1</v>
      </c>
      <c r="B111" s="29">
        <v>100</v>
      </c>
      <c r="C111" s="29">
        <v>2000</v>
      </c>
      <c r="D111">
        <v>3</v>
      </c>
      <c r="E111">
        <v>43887.674099999997</v>
      </c>
      <c r="F111">
        <v>9211.4503750000003</v>
      </c>
      <c r="G111">
        <v>15698.606760000001</v>
      </c>
      <c r="H111">
        <v>15718.97831</v>
      </c>
      <c r="I111">
        <v>2130.9797659999999</v>
      </c>
      <c r="J111">
        <v>635.74997919999998</v>
      </c>
      <c r="K111">
        <v>491.9089098</v>
      </c>
      <c r="L111">
        <v>1</v>
      </c>
      <c r="M111" s="3">
        <v>0.589433235</v>
      </c>
      <c r="N111" s="3">
        <f t="shared" si="1"/>
        <v>0.28419094430422021</v>
      </c>
      <c r="O111">
        <v>300</v>
      </c>
      <c r="P111" s="3">
        <v>2.1677815999999999E-2</v>
      </c>
      <c r="Q111" s="3">
        <v>0.4</v>
      </c>
      <c r="R111">
        <v>0.68735764899999996</v>
      </c>
    </row>
    <row r="112" spans="1:18" x14ac:dyDescent="0.35">
      <c r="A112">
        <v>2</v>
      </c>
      <c r="B112" s="29">
        <v>10</v>
      </c>
      <c r="C112" s="29">
        <v>500</v>
      </c>
      <c r="D112">
        <v>1</v>
      </c>
      <c r="E112">
        <v>19933.392469999999</v>
      </c>
      <c r="F112">
        <v>4423.4572449999996</v>
      </c>
      <c r="G112">
        <v>6384.64725</v>
      </c>
      <c r="H112">
        <v>4946.1954889999997</v>
      </c>
      <c r="I112">
        <v>2748.8414469999998</v>
      </c>
      <c r="J112">
        <v>465.72808320000001</v>
      </c>
      <c r="K112">
        <v>964.52295170000002</v>
      </c>
      <c r="L112">
        <v>7</v>
      </c>
      <c r="M112" s="3">
        <v>0.72809276700000003</v>
      </c>
      <c r="N112" s="3" t="str">
        <f t="shared" si="1"/>
        <v/>
      </c>
      <c r="O112">
        <v>21</v>
      </c>
      <c r="P112" s="3">
        <v>3.9360330000000002E-3</v>
      </c>
      <c r="Q112" s="3">
        <v>0.8</v>
      </c>
      <c r="R112">
        <v>6.2171196999999997E-2</v>
      </c>
    </row>
    <row r="113" spans="1:18" x14ac:dyDescent="0.35">
      <c r="A113">
        <v>2</v>
      </c>
      <c r="B113" s="29">
        <v>10</v>
      </c>
      <c r="C113" s="29">
        <v>500</v>
      </c>
      <c r="D113">
        <v>2</v>
      </c>
      <c r="E113">
        <v>19331.455910000001</v>
      </c>
      <c r="F113">
        <v>3829.70532</v>
      </c>
      <c r="G113">
        <v>6525.01307</v>
      </c>
      <c r="H113">
        <v>5174.636023</v>
      </c>
      <c r="I113">
        <v>2455.263089</v>
      </c>
      <c r="J113">
        <v>465.72808320000001</v>
      </c>
      <c r="K113">
        <v>881.11032169999999</v>
      </c>
      <c r="L113">
        <v>6</v>
      </c>
      <c r="M113" s="3">
        <v>0.76171980399999994</v>
      </c>
      <c r="N113" s="3" t="str">
        <f t="shared" si="1"/>
        <v/>
      </c>
      <c r="O113">
        <v>25</v>
      </c>
      <c r="P113" s="3">
        <v>5.7352369999999998E-3</v>
      </c>
      <c r="Q113" s="3">
        <v>0.8</v>
      </c>
      <c r="R113">
        <v>6.2171196999999997E-2</v>
      </c>
    </row>
    <row r="114" spans="1:18" x14ac:dyDescent="0.35">
      <c r="A114">
        <v>2</v>
      </c>
      <c r="B114" s="29">
        <v>10</v>
      </c>
      <c r="C114" s="29">
        <v>500</v>
      </c>
      <c r="D114">
        <v>3</v>
      </c>
      <c r="E114">
        <v>28861.64014</v>
      </c>
      <c r="F114">
        <v>5693.7325570000003</v>
      </c>
      <c r="G114">
        <v>10282.07091</v>
      </c>
      <c r="H114">
        <v>5609.3480339999996</v>
      </c>
      <c r="I114">
        <v>5783.6984080000002</v>
      </c>
      <c r="J114">
        <v>465.72808320000001</v>
      </c>
      <c r="K114">
        <v>1027.062148</v>
      </c>
      <c r="L114">
        <v>8</v>
      </c>
      <c r="M114" s="3">
        <v>0.82571053599999999</v>
      </c>
      <c r="N114" s="3">
        <f t="shared" si="1"/>
        <v>0.26494966029969419</v>
      </c>
      <c r="O114">
        <v>30</v>
      </c>
      <c r="P114" s="3">
        <v>7.2520090000000002E-3</v>
      </c>
      <c r="Q114" s="3">
        <v>0.8</v>
      </c>
      <c r="R114">
        <v>6.2171196999999997E-2</v>
      </c>
    </row>
    <row r="115" spans="1:18" x14ac:dyDescent="0.35">
      <c r="A115">
        <v>2</v>
      </c>
      <c r="B115" s="29">
        <v>10</v>
      </c>
      <c r="C115" s="29">
        <v>500</v>
      </c>
      <c r="D115">
        <v>1</v>
      </c>
      <c r="E115">
        <v>21479.368480000001</v>
      </c>
      <c r="F115">
        <v>5964.7696569999998</v>
      </c>
      <c r="G115">
        <v>6385.3075019999997</v>
      </c>
      <c r="H115">
        <v>4946.8557410000003</v>
      </c>
      <c r="I115">
        <v>2751.0267170000002</v>
      </c>
      <c r="J115">
        <v>465.72808320000001</v>
      </c>
      <c r="K115">
        <v>965.68077430000005</v>
      </c>
      <c r="L115">
        <v>7</v>
      </c>
      <c r="M115" s="3">
        <v>0.72818995799999997</v>
      </c>
      <c r="N115" s="3" t="str">
        <f t="shared" si="1"/>
        <v/>
      </c>
      <c r="O115">
        <v>240</v>
      </c>
      <c r="P115" s="3">
        <v>9.4444669999999998E-3</v>
      </c>
      <c r="Q115" s="3">
        <v>0.6</v>
      </c>
      <c r="R115">
        <v>0.16578986000000001</v>
      </c>
    </row>
    <row r="116" spans="1:18" x14ac:dyDescent="0.35">
      <c r="A116">
        <v>2</v>
      </c>
      <c r="B116" s="29">
        <v>10</v>
      </c>
      <c r="C116" s="29">
        <v>500</v>
      </c>
      <c r="D116">
        <v>2</v>
      </c>
      <c r="E116">
        <v>20748.509679999999</v>
      </c>
      <c r="F116">
        <v>5212.6739710000002</v>
      </c>
      <c r="G116">
        <v>6581.1429099999996</v>
      </c>
      <c r="H116">
        <v>5152.4006259999996</v>
      </c>
      <c r="I116">
        <v>2454.132165</v>
      </c>
      <c r="J116">
        <v>465.72808320000001</v>
      </c>
      <c r="K116">
        <v>882.43192409999995</v>
      </c>
      <c r="L116">
        <v>6</v>
      </c>
      <c r="M116" s="3">
        <v>0.75844669600000003</v>
      </c>
      <c r="N116" s="3" t="str">
        <f t="shared" si="1"/>
        <v/>
      </c>
      <c r="O116">
        <v>49</v>
      </c>
      <c r="P116" s="3">
        <v>8.8497630000000001E-3</v>
      </c>
      <c r="Q116" s="3">
        <v>0.6</v>
      </c>
      <c r="R116">
        <v>0.16578986000000001</v>
      </c>
    </row>
    <row r="117" spans="1:18" x14ac:dyDescent="0.35">
      <c r="A117">
        <v>2</v>
      </c>
      <c r="B117" s="29">
        <v>10</v>
      </c>
      <c r="C117" s="29">
        <v>500</v>
      </c>
      <c r="D117">
        <v>3</v>
      </c>
      <c r="E117">
        <v>31601.642169999999</v>
      </c>
      <c r="F117">
        <v>8516.5925530000004</v>
      </c>
      <c r="G117">
        <v>10215.228139999999</v>
      </c>
      <c r="H117">
        <v>5593.3744550000001</v>
      </c>
      <c r="I117">
        <v>5784.8990110000004</v>
      </c>
      <c r="J117">
        <v>465.72808320000001</v>
      </c>
      <c r="K117">
        <v>1025.819925</v>
      </c>
      <c r="L117">
        <v>8</v>
      </c>
      <c r="M117" s="3">
        <v>0.82335918399999997</v>
      </c>
      <c r="N117" s="3">
        <f t="shared" si="1"/>
        <v>0.25164030145529814</v>
      </c>
      <c r="O117">
        <v>46</v>
      </c>
      <c r="P117" s="3">
        <v>8.0325640000000007E-3</v>
      </c>
      <c r="Q117" s="3">
        <v>0.6</v>
      </c>
      <c r="R117">
        <v>0.16578986000000001</v>
      </c>
    </row>
    <row r="118" spans="1:18" x14ac:dyDescent="0.35">
      <c r="A118">
        <v>2</v>
      </c>
      <c r="B118" s="29">
        <v>10</v>
      </c>
      <c r="C118" s="29">
        <v>500</v>
      </c>
      <c r="D118">
        <v>1</v>
      </c>
      <c r="E118">
        <v>24137.729449999999</v>
      </c>
      <c r="F118">
        <v>7161.7949699999999</v>
      </c>
      <c r="G118">
        <v>7912.4434209999999</v>
      </c>
      <c r="H118">
        <v>5473.4632160000001</v>
      </c>
      <c r="I118">
        <v>2312.2406580000002</v>
      </c>
      <c r="J118">
        <v>465.72808320000001</v>
      </c>
      <c r="K118">
        <v>812.05909889999998</v>
      </c>
      <c r="L118">
        <v>5</v>
      </c>
      <c r="M118" s="3">
        <v>0.80570794000000001</v>
      </c>
      <c r="N118" s="3" t="str">
        <f t="shared" si="1"/>
        <v/>
      </c>
      <c r="O118">
        <v>127</v>
      </c>
      <c r="P118" s="3">
        <v>8.5283419999999995E-3</v>
      </c>
      <c r="Q118" s="3">
        <v>0.4</v>
      </c>
      <c r="R118">
        <v>0.37302718499999998</v>
      </c>
    </row>
    <row r="119" spans="1:18" x14ac:dyDescent="0.35">
      <c r="A119">
        <v>2</v>
      </c>
      <c r="B119" s="29">
        <v>10</v>
      </c>
      <c r="C119" s="29">
        <v>500</v>
      </c>
      <c r="D119">
        <v>2</v>
      </c>
      <c r="E119">
        <v>23456.202420000001</v>
      </c>
      <c r="F119">
        <v>7963.6277980000004</v>
      </c>
      <c r="G119">
        <v>6547.3185560000002</v>
      </c>
      <c r="H119">
        <v>5152.942145</v>
      </c>
      <c r="I119">
        <v>2448.5762810000001</v>
      </c>
      <c r="J119">
        <v>465.72808320000001</v>
      </c>
      <c r="K119">
        <v>878.00955599999998</v>
      </c>
      <c r="L119">
        <v>6</v>
      </c>
      <c r="M119" s="3">
        <v>0.75852640900000001</v>
      </c>
      <c r="N119" s="3" t="str">
        <f t="shared" si="1"/>
        <v/>
      </c>
      <c r="O119">
        <v>300</v>
      </c>
      <c r="P119" s="3">
        <v>1.7474329E-2</v>
      </c>
      <c r="Q119" s="3">
        <v>0.4</v>
      </c>
      <c r="R119">
        <v>0.37302718499999998</v>
      </c>
    </row>
    <row r="120" spans="1:18" x14ac:dyDescent="0.35">
      <c r="A120">
        <v>2</v>
      </c>
      <c r="B120" s="29">
        <v>10</v>
      </c>
      <c r="C120" s="29">
        <v>500</v>
      </c>
      <c r="D120">
        <v>3</v>
      </c>
      <c r="E120">
        <v>36929.69457</v>
      </c>
      <c r="F120">
        <v>11718.55349</v>
      </c>
      <c r="G120">
        <v>12889.05992</v>
      </c>
      <c r="H120">
        <v>6013.244412</v>
      </c>
      <c r="I120">
        <v>4962.5671419999999</v>
      </c>
      <c r="J120">
        <v>465.72808320000001</v>
      </c>
      <c r="K120">
        <v>880.54151739999998</v>
      </c>
      <c r="L120">
        <v>6</v>
      </c>
      <c r="M120" s="3">
        <v>0.88516512800000002</v>
      </c>
      <c r="N120" s="3">
        <f t="shared" si="1"/>
        <v>0.22406716320745956</v>
      </c>
      <c r="O120">
        <v>300</v>
      </c>
      <c r="P120" s="3">
        <v>1.3479018000000001E-2</v>
      </c>
      <c r="Q120" s="3">
        <v>0.4</v>
      </c>
      <c r="R120">
        <v>0.37302718499999998</v>
      </c>
    </row>
    <row r="121" spans="1:18" x14ac:dyDescent="0.35">
      <c r="A121">
        <v>2</v>
      </c>
      <c r="B121" s="29">
        <v>10</v>
      </c>
      <c r="C121" s="29">
        <v>1000</v>
      </c>
      <c r="D121">
        <v>1</v>
      </c>
      <c r="E121">
        <v>23397.39026</v>
      </c>
      <c r="F121">
        <v>6339.3714920000002</v>
      </c>
      <c r="G121">
        <v>7984.2836360000001</v>
      </c>
      <c r="H121">
        <v>5473.4632160000001</v>
      </c>
      <c r="I121">
        <v>2319.5686019999998</v>
      </c>
      <c r="J121">
        <v>465.72808320000001</v>
      </c>
      <c r="K121">
        <v>814.97523190000004</v>
      </c>
      <c r="L121">
        <v>5</v>
      </c>
      <c r="M121" s="3">
        <v>0.80570794000000001</v>
      </c>
      <c r="N121" s="3" t="str">
        <f t="shared" si="1"/>
        <v/>
      </c>
      <c r="O121">
        <v>40</v>
      </c>
      <c r="P121" s="3">
        <v>5.0106309999999998E-3</v>
      </c>
      <c r="Q121" s="3">
        <v>0.8</v>
      </c>
      <c r="R121">
        <v>0.106823478</v>
      </c>
    </row>
    <row r="122" spans="1:18" x14ac:dyDescent="0.35">
      <c r="A122">
        <v>2</v>
      </c>
      <c r="B122" s="29">
        <v>10</v>
      </c>
      <c r="C122" s="29">
        <v>1000</v>
      </c>
      <c r="D122">
        <v>2</v>
      </c>
      <c r="E122">
        <v>22942.065579999999</v>
      </c>
      <c r="F122">
        <v>6279.9739749999999</v>
      </c>
      <c r="G122">
        <v>7646.0089340000004</v>
      </c>
      <c r="H122">
        <v>5554.8193279999996</v>
      </c>
      <c r="I122">
        <v>2221.4466050000001</v>
      </c>
      <c r="J122">
        <v>465.72808320000001</v>
      </c>
      <c r="K122">
        <v>774.08865409999999</v>
      </c>
      <c r="L122">
        <v>5</v>
      </c>
      <c r="M122" s="3">
        <v>0.81768377000000003</v>
      </c>
      <c r="N122" s="3" t="str">
        <f t="shared" si="1"/>
        <v/>
      </c>
      <c r="O122">
        <v>27</v>
      </c>
      <c r="P122" s="3">
        <v>8.7297309999999993E-3</v>
      </c>
      <c r="Q122" s="3">
        <v>0.8</v>
      </c>
      <c r="R122">
        <v>0.106823478</v>
      </c>
    </row>
    <row r="123" spans="1:18" x14ac:dyDescent="0.35">
      <c r="A123">
        <v>2</v>
      </c>
      <c r="B123" s="29">
        <v>10</v>
      </c>
      <c r="C123" s="29">
        <v>1000</v>
      </c>
      <c r="D123">
        <v>3</v>
      </c>
      <c r="E123">
        <v>33667.460550000003</v>
      </c>
      <c r="F123">
        <v>8499.9120779999994</v>
      </c>
      <c r="G123">
        <v>12837.66762</v>
      </c>
      <c r="H123">
        <v>6013.5847700000004</v>
      </c>
      <c r="I123">
        <v>4969.8052870000001</v>
      </c>
      <c r="J123">
        <v>465.72808320000001</v>
      </c>
      <c r="K123">
        <v>880.76270969999996</v>
      </c>
      <c r="L123">
        <v>6</v>
      </c>
      <c r="M123" s="3">
        <v>0.88521522900000005</v>
      </c>
      <c r="N123" s="3">
        <f t="shared" si="1"/>
        <v>0.27346016607863544</v>
      </c>
      <c r="O123">
        <v>43</v>
      </c>
      <c r="P123" s="3">
        <v>4.6463930000000004E-3</v>
      </c>
      <c r="Q123" s="3">
        <v>0.8</v>
      </c>
      <c r="R123">
        <v>0.106823478</v>
      </c>
    </row>
    <row r="124" spans="1:18" x14ac:dyDescent="0.35">
      <c r="A124">
        <v>2</v>
      </c>
      <c r="B124" s="29">
        <v>10</v>
      </c>
      <c r="C124" s="29">
        <v>1000</v>
      </c>
      <c r="D124">
        <v>1</v>
      </c>
      <c r="E124">
        <v>25333.529729999998</v>
      </c>
      <c r="F124">
        <v>7138.7638040000002</v>
      </c>
      <c r="G124">
        <v>9207.2787669999998</v>
      </c>
      <c r="H124">
        <v>5767.1295360000004</v>
      </c>
      <c r="I124">
        <v>2040.4525980000001</v>
      </c>
      <c r="J124">
        <v>465.72808320000001</v>
      </c>
      <c r="K124">
        <v>714.17693789999998</v>
      </c>
      <c r="L124">
        <v>4</v>
      </c>
      <c r="M124" s="3">
        <v>0.84893638100000002</v>
      </c>
      <c r="N124" s="3" t="str">
        <f t="shared" si="1"/>
        <v/>
      </c>
      <c r="O124">
        <v>45</v>
      </c>
      <c r="P124" s="3">
        <v>6.7094249999999998E-3</v>
      </c>
      <c r="Q124" s="3">
        <v>0.6</v>
      </c>
      <c r="R124">
        <v>0.28486260699999999</v>
      </c>
    </row>
    <row r="125" spans="1:18" x14ac:dyDescent="0.35">
      <c r="A125">
        <v>2</v>
      </c>
      <c r="B125" s="29">
        <v>10</v>
      </c>
      <c r="C125" s="29">
        <v>1000</v>
      </c>
      <c r="D125">
        <v>2</v>
      </c>
      <c r="E125">
        <v>24952.221150000001</v>
      </c>
      <c r="F125">
        <v>8409.6167289999994</v>
      </c>
      <c r="G125">
        <v>7529.7225920000001</v>
      </c>
      <c r="H125">
        <v>5554.8193279999996</v>
      </c>
      <c r="I125">
        <v>2215.0217469999998</v>
      </c>
      <c r="J125">
        <v>465.72808320000001</v>
      </c>
      <c r="K125">
        <v>777.31266770000002</v>
      </c>
      <c r="L125">
        <v>5</v>
      </c>
      <c r="M125" s="3">
        <v>0.81768377000000003</v>
      </c>
      <c r="N125" s="3" t="str">
        <f t="shared" si="1"/>
        <v/>
      </c>
      <c r="O125">
        <v>136</v>
      </c>
      <c r="P125" s="3">
        <v>7.7842550000000003E-3</v>
      </c>
      <c r="Q125" s="3">
        <v>0.6</v>
      </c>
      <c r="R125">
        <v>0.28486260699999999</v>
      </c>
    </row>
    <row r="126" spans="1:18" x14ac:dyDescent="0.35">
      <c r="A126">
        <v>2</v>
      </c>
      <c r="B126" s="29">
        <v>10</v>
      </c>
      <c r="C126" s="29">
        <v>1000</v>
      </c>
      <c r="D126">
        <v>3</v>
      </c>
      <c r="E126">
        <v>37940.069929999998</v>
      </c>
      <c r="F126">
        <v>12606.455599999999</v>
      </c>
      <c r="G126">
        <v>13144.296420000001</v>
      </c>
      <c r="H126">
        <v>5925.6582619999999</v>
      </c>
      <c r="I126">
        <v>4930.7617739999996</v>
      </c>
      <c r="J126">
        <v>465.72808320000001</v>
      </c>
      <c r="K126">
        <v>867.16978889999996</v>
      </c>
      <c r="L126">
        <v>6</v>
      </c>
      <c r="M126" s="3">
        <v>0.87227222000000004</v>
      </c>
      <c r="N126" s="3">
        <f t="shared" si="1"/>
        <v>0.24551052204552468</v>
      </c>
      <c r="O126">
        <v>44</v>
      </c>
      <c r="P126" s="3">
        <v>9.9014900000000006E-3</v>
      </c>
      <c r="Q126" s="3">
        <v>0.6</v>
      </c>
      <c r="R126">
        <v>0.28486260699999999</v>
      </c>
    </row>
    <row r="127" spans="1:18" x14ac:dyDescent="0.35">
      <c r="A127">
        <v>2</v>
      </c>
      <c r="B127" s="29">
        <v>10</v>
      </c>
      <c r="C127" s="29">
        <v>1000</v>
      </c>
      <c r="D127">
        <v>1</v>
      </c>
      <c r="E127">
        <v>28943.468990000001</v>
      </c>
      <c r="F127">
        <v>9192.4623520000005</v>
      </c>
      <c r="G127">
        <v>10849.664500000001</v>
      </c>
      <c r="H127">
        <v>6020.2343039999996</v>
      </c>
      <c r="I127">
        <v>1785.5283039999999</v>
      </c>
      <c r="J127">
        <v>465.72808320000001</v>
      </c>
      <c r="K127">
        <v>629.85144590000004</v>
      </c>
      <c r="L127">
        <v>3</v>
      </c>
      <c r="M127" s="3">
        <v>0.88619405799999995</v>
      </c>
      <c r="N127" s="3" t="str">
        <f t="shared" si="1"/>
        <v/>
      </c>
      <c r="O127">
        <v>144</v>
      </c>
      <c r="P127" s="3">
        <v>9.8209109999999999E-3</v>
      </c>
      <c r="Q127" s="3">
        <v>0.4</v>
      </c>
      <c r="R127">
        <v>0.640940866</v>
      </c>
    </row>
    <row r="128" spans="1:18" x14ac:dyDescent="0.35">
      <c r="A128">
        <v>2</v>
      </c>
      <c r="B128" s="29">
        <v>10</v>
      </c>
      <c r="C128" s="29">
        <v>1000</v>
      </c>
      <c r="D128">
        <v>2</v>
      </c>
      <c r="E128">
        <v>28491.77349</v>
      </c>
      <c r="F128">
        <v>8803.2818960000004</v>
      </c>
      <c r="G128">
        <v>10840.58952</v>
      </c>
      <c r="H128">
        <v>6118.5946979999999</v>
      </c>
      <c r="I128">
        <v>1676.0039630000001</v>
      </c>
      <c r="J128">
        <v>465.72808320000001</v>
      </c>
      <c r="K128">
        <v>587.57533339999998</v>
      </c>
      <c r="L128">
        <v>3</v>
      </c>
      <c r="M128" s="3">
        <v>0.90067296200000002</v>
      </c>
      <c r="N128" s="3" t="str">
        <f t="shared" si="1"/>
        <v/>
      </c>
      <c r="O128">
        <v>300</v>
      </c>
      <c r="P128" s="3">
        <v>1.0252173999999999E-2</v>
      </c>
      <c r="Q128" s="3">
        <v>0.4</v>
      </c>
      <c r="R128">
        <v>0.640940866</v>
      </c>
    </row>
    <row r="129" spans="1:18" x14ac:dyDescent="0.35">
      <c r="A129">
        <v>2</v>
      </c>
      <c r="B129" s="29">
        <v>10</v>
      </c>
      <c r="C129" s="29">
        <v>1000</v>
      </c>
      <c r="D129">
        <v>3</v>
      </c>
      <c r="E129">
        <v>45636.64013</v>
      </c>
      <c r="F129">
        <v>16240.800209999999</v>
      </c>
      <c r="G129">
        <v>17873.05157</v>
      </c>
      <c r="H129">
        <v>6282.5167540000002</v>
      </c>
      <c r="I129">
        <v>4054.6747959999998</v>
      </c>
      <c r="J129">
        <v>465.72808320000001</v>
      </c>
      <c r="K129">
        <v>719.86871789999998</v>
      </c>
      <c r="L129">
        <v>4</v>
      </c>
      <c r="M129" s="3">
        <v>0.92480271300000005</v>
      </c>
      <c r="N129" s="3">
        <f t="shared" si="1"/>
        <v>0.20542443699281829</v>
      </c>
      <c r="O129">
        <v>300</v>
      </c>
      <c r="P129" s="3">
        <v>4.0284035000000003E-2</v>
      </c>
      <c r="Q129" s="3">
        <v>0.4</v>
      </c>
      <c r="R129">
        <v>0.640940866</v>
      </c>
    </row>
    <row r="130" spans="1:18" x14ac:dyDescent="0.35">
      <c r="A130">
        <v>2</v>
      </c>
      <c r="B130" s="29">
        <v>10</v>
      </c>
      <c r="C130" s="29">
        <v>2000</v>
      </c>
      <c r="D130">
        <v>1</v>
      </c>
      <c r="E130">
        <v>27260.01352</v>
      </c>
      <c r="F130">
        <v>5249.7962470000002</v>
      </c>
      <c r="G130">
        <v>13255.384480000001</v>
      </c>
      <c r="H130">
        <v>6291.5923849999999</v>
      </c>
      <c r="I130">
        <v>1477.513753</v>
      </c>
      <c r="J130">
        <v>465.72808320000001</v>
      </c>
      <c r="K130">
        <v>519.99857480000003</v>
      </c>
      <c r="L130">
        <v>2</v>
      </c>
      <c r="M130" s="3">
        <v>0.92613866899999997</v>
      </c>
      <c r="N130" s="3" t="str">
        <f t="shared" si="1"/>
        <v/>
      </c>
      <c r="O130">
        <v>25</v>
      </c>
      <c r="P130" s="3">
        <v>8.7039500000000002E-3</v>
      </c>
      <c r="Q130" s="3">
        <v>0.8</v>
      </c>
      <c r="R130">
        <v>0.15641909100000001</v>
      </c>
    </row>
    <row r="131" spans="1:18" x14ac:dyDescent="0.35">
      <c r="A131">
        <v>2</v>
      </c>
      <c r="B131" s="29">
        <v>10</v>
      </c>
      <c r="C131" s="29">
        <v>2000</v>
      </c>
      <c r="D131">
        <v>2</v>
      </c>
      <c r="E131">
        <v>26765.17611</v>
      </c>
      <c r="F131">
        <v>5217.4303460000001</v>
      </c>
      <c r="G131">
        <v>12871.995140000001</v>
      </c>
      <c r="H131">
        <v>6264.2396790000003</v>
      </c>
      <c r="I131">
        <v>1428.8871630000001</v>
      </c>
      <c r="J131">
        <v>465.72808320000001</v>
      </c>
      <c r="K131">
        <v>516.89570249999997</v>
      </c>
      <c r="L131">
        <v>2</v>
      </c>
      <c r="M131" s="3">
        <v>0.92211228000000001</v>
      </c>
      <c r="N131" s="3" t="str">
        <f t="shared" si="1"/>
        <v/>
      </c>
      <c r="O131">
        <v>30</v>
      </c>
      <c r="P131" s="3">
        <v>9.9021839999999996E-3</v>
      </c>
      <c r="Q131" s="3">
        <v>0.8</v>
      </c>
      <c r="R131">
        <v>0.15641909100000001</v>
      </c>
    </row>
    <row r="132" spans="1:18" x14ac:dyDescent="0.35">
      <c r="A132">
        <v>2</v>
      </c>
      <c r="B132" s="29">
        <v>10</v>
      </c>
      <c r="C132" s="29">
        <v>2000</v>
      </c>
      <c r="D132">
        <v>3</v>
      </c>
      <c r="E132">
        <v>40031.155839999999</v>
      </c>
      <c r="F132">
        <v>10974.56308</v>
      </c>
      <c r="G132">
        <v>17585.996419999999</v>
      </c>
      <c r="H132">
        <v>6250.712184</v>
      </c>
      <c r="I132">
        <v>4037.5515009999999</v>
      </c>
      <c r="J132">
        <v>465.72808320000001</v>
      </c>
      <c r="K132">
        <v>716.60457050000002</v>
      </c>
      <c r="L132">
        <v>4</v>
      </c>
      <c r="M132" s="3">
        <v>0.92012099800000002</v>
      </c>
      <c r="N132" s="3">
        <f t="shared" ref="N132:N195" si="2">IF(D132&lt;&gt;3,"",(SUMIFS($E:$E,$A:$A,A132,$B:$B,B132,$C:$C,C132,$Q:$Q,Q132,$D:$D,1)+SUMIFS($E:$E,$A:$A,A132,$B:$B,B132,$C:$C,C132,$Q:$Q,Q132,$D:$D,2)-E132)/(SUMIFS($E:$E,$A:$A,A132,$B:$B,B132,$C:$C,C132,$Q:$Q,Q132,$D:$D,1)+SUMIFS($E:$E,$A:$A,A132,$B:$B,B132,$C:$C,C132,$Q:$Q,Q132,$D:$D,2)))</f>
        <v>0.25902794392468292</v>
      </c>
      <c r="O132">
        <v>59</v>
      </c>
      <c r="P132" s="3">
        <v>3.543011E-3</v>
      </c>
      <c r="Q132" s="3">
        <v>0.8</v>
      </c>
      <c r="R132">
        <v>0.15641909100000001</v>
      </c>
    </row>
    <row r="133" spans="1:18" x14ac:dyDescent="0.35">
      <c r="A133">
        <v>2</v>
      </c>
      <c r="B133" s="29">
        <v>10</v>
      </c>
      <c r="C133" s="29">
        <v>2000</v>
      </c>
      <c r="D133">
        <v>1</v>
      </c>
      <c r="E133">
        <v>29311.872220000001</v>
      </c>
      <c r="F133">
        <v>7337.6967279999999</v>
      </c>
      <c r="G133">
        <v>13208.640439999999</v>
      </c>
      <c r="H133">
        <v>6299.3537880000003</v>
      </c>
      <c r="I133">
        <v>1478.2173780000001</v>
      </c>
      <c r="J133">
        <v>465.72808320000001</v>
      </c>
      <c r="K133">
        <v>522.23580770000001</v>
      </c>
      <c r="L133">
        <v>2</v>
      </c>
      <c r="M133" s="3">
        <v>0.92728116800000004</v>
      </c>
      <c r="N133" s="3" t="str">
        <f t="shared" si="2"/>
        <v/>
      </c>
      <c r="O133">
        <v>75</v>
      </c>
      <c r="P133" s="3">
        <v>6.4316410000000001E-3</v>
      </c>
      <c r="Q133" s="3">
        <v>0.6</v>
      </c>
      <c r="R133">
        <v>0.41711757500000002</v>
      </c>
    </row>
    <row r="134" spans="1:18" x14ac:dyDescent="0.35">
      <c r="A134">
        <v>2</v>
      </c>
      <c r="B134" s="29">
        <v>10</v>
      </c>
      <c r="C134" s="29">
        <v>2000</v>
      </c>
      <c r="D134">
        <v>2</v>
      </c>
      <c r="E134">
        <v>28711.378769999999</v>
      </c>
      <c r="F134">
        <v>7255.1686120000004</v>
      </c>
      <c r="G134">
        <v>12722.188679999999</v>
      </c>
      <c r="H134">
        <v>6317.303559</v>
      </c>
      <c r="I134">
        <v>1430.99128</v>
      </c>
      <c r="J134">
        <v>465.72808320000001</v>
      </c>
      <c r="K134">
        <v>519.99856439999996</v>
      </c>
      <c r="L134">
        <v>2</v>
      </c>
      <c r="M134" s="3">
        <v>0.92992341999999995</v>
      </c>
      <c r="N134" s="3" t="str">
        <f t="shared" si="2"/>
        <v/>
      </c>
      <c r="O134">
        <v>70</v>
      </c>
      <c r="P134" s="3">
        <v>6.9694290000000001E-3</v>
      </c>
      <c r="Q134" s="3">
        <v>0.6</v>
      </c>
      <c r="R134">
        <v>0.41711757500000002</v>
      </c>
    </row>
    <row r="135" spans="1:18" x14ac:dyDescent="0.35">
      <c r="A135">
        <v>2</v>
      </c>
      <c r="B135" s="29">
        <v>10</v>
      </c>
      <c r="C135" s="29">
        <v>2000</v>
      </c>
      <c r="D135">
        <v>3</v>
      </c>
      <c r="E135">
        <v>44923.705139999998</v>
      </c>
      <c r="F135">
        <v>15910.765090000001</v>
      </c>
      <c r="G135">
        <v>17544.622579999999</v>
      </c>
      <c r="H135">
        <v>6261.2612950000002</v>
      </c>
      <c r="I135">
        <v>4027.1510819999999</v>
      </c>
      <c r="J135">
        <v>465.72808320000001</v>
      </c>
      <c r="K135">
        <v>714.17700160000004</v>
      </c>
      <c r="L135">
        <v>4</v>
      </c>
      <c r="M135" s="3">
        <v>0.92167385400000001</v>
      </c>
      <c r="N135" s="3">
        <f t="shared" si="2"/>
        <v>0.22576373482171205</v>
      </c>
      <c r="O135">
        <v>300</v>
      </c>
      <c r="P135" s="3">
        <v>1.6886366E-2</v>
      </c>
      <c r="Q135" s="3">
        <v>0.6</v>
      </c>
      <c r="R135">
        <v>0.41711757500000002</v>
      </c>
    </row>
    <row r="136" spans="1:18" x14ac:dyDescent="0.35">
      <c r="A136">
        <v>2</v>
      </c>
      <c r="B136" s="29">
        <v>10</v>
      </c>
      <c r="C136" s="29">
        <v>2000</v>
      </c>
      <c r="D136">
        <v>1</v>
      </c>
      <c r="E136">
        <v>33495.845679999999</v>
      </c>
      <c r="F136">
        <v>11497.99</v>
      </c>
      <c r="G136">
        <v>13256.49835</v>
      </c>
      <c r="H136">
        <v>6278.3266910000002</v>
      </c>
      <c r="I136">
        <v>1476.6470280000001</v>
      </c>
      <c r="J136">
        <v>465.72808320000001</v>
      </c>
      <c r="K136">
        <v>520.65552930000001</v>
      </c>
      <c r="L136">
        <v>2</v>
      </c>
      <c r="M136" s="3">
        <v>0.92418592399999999</v>
      </c>
      <c r="N136" s="3" t="str">
        <f t="shared" si="2"/>
        <v/>
      </c>
      <c r="O136">
        <v>126</v>
      </c>
      <c r="P136" s="3">
        <v>7.7190840000000002E-3</v>
      </c>
      <c r="Q136" s="3">
        <v>0.4</v>
      </c>
      <c r="R136">
        <v>0.93851454400000001</v>
      </c>
    </row>
    <row r="137" spans="1:18" x14ac:dyDescent="0.35">
      <c r="A137">
        <v>2</v>
      </c>
      <c r="B137" s="29">
        <v>10</v>
      </c>
      <c r="C137" s="29">
        <v>2000</v>
      </c>
      <c r="D137">
        <v>2</v>
      </c>
      <c r="E137">
        <v>32852.326690000002</v>
      </c>
      <c r="F137">
        <v>11304.581169999999</v>
      </c>
      <c r="G137">
        <v>12871.995140000001</v>
      </c>
      <c r="H137">
        <v>6264.2396790000003</v>
      </c>
      <c r="I137">
        <v>1428.8870790000001</v>
      </c>
      <c r="J137">
        <v>465.72808320000001</v>
      </c>
      <c r="K137">
        <v>516.89554390000001</v>
      </c>
      <c r="L137">
        <v>2</v>
      </c>
      <c r="M137" s="3">
        <v>0.92211228000000001</v>
      </c>
      <c r="N137" s="3" t="str">
        <f t="shared" si="2"/>
        <v/>
      </c>
      <c r="O137">
        <v>34</v>
      </c>
      <c r="P137" s="3">
        <v>9.5660160000000001E-3</v>
      </c>
      <c r="Q137" s="3">
        <v>0.4</v>
      </c>
      <c r="R137">
        <v>0.93851454400000001</v>
      </c>
    </row>
    <row r="138" spans="1:18" x14ac:dyDescent="0.35">
      <c r="A138">
        <v>2</v>
      </c>
      <c r="B138" s="29">
        <v>10</v>
      </c>
      <c r="C138" s="29">
        <v>2000</v>
      </c>
      <c r="D138">
        <v>3</v>
      </c>
      <c r="E138">
        <v>52964.35615</v>
      </c>
      <c r="F138">
        <v>16876.21298</v>
      </c>
      <c r="G138">
        <v>25675.934109999998</v>
      </c>
      <c r="H138">
        <v>6516.5360110000001</v>
      </c>
      <c r="I138">
        <v>2908.9172640000002</v>
      </c>
      <c r="J138">
        <v>465.72808320000001</v>
      </c>
      <c r="K138">
        <v>521.02771029999997</v>
      </c>
      <c r="L138">
        <v>2</v>
      </c>
      <c r="M138" s="3">
        <v>0.95925095199999999</v>
      </c>
      <c r="N138" s="3">
        <f t="shared" si="2"/>
        <v>0.20172094787122771</v>
      </c>
      <c r="O138">
        <v>139</v>
      </c>
      <c r="P138" s="3">
        <v>6.2149589999999999E-3</v>
      </c>
      <c r="Q138" s="3">
        <v>0.4</v>
      </c>
      <c r="R138">
        <v>0.93851454400000001</v>
      </c>
    </row>
    <row r="139" spans="1:18" x14ac:dyDescent="0.35">
      <c r="A139">
        <v>2</v>
      </c>
      <c r="B139" s="29">
        <v>40</v>
      </c>
      <c r="C139" s="29">
        <v>500</v>
      </c>
      <c r="D139">
        <v>1</v>
      </c>
      <c r="E139">
        <v>19683.97839</v>
      </c>
      <c r="F139">
        <v>4389.2930649999998</v>
      </c>
      <c r="G139">
        <v>5533.9423390000002</v>
      </c>
      <c r="H139">
        <v>5577.2702440000003</v>
      </c>
      <c r="I139">
        <v>2750.6913500000001</v>
      </c>
      <c r="J139">
        <v>465.72808320000001</v>
      </c>
      <c r="K139">
        <v>967.05330430000004</v>
      </c>
      <c r="L139">
        <v>7</v>
      </c>
      <c r="M139" s="3">
        <v>0.507713737</v>
      </c>
      <c r="N139" s="3" t="str">
        <f t="shared" si="2"/>
        <v/>
      </c>
      <c r="O139">
        <v>18</v>
      </c>
      <c r="P139" s="3">
        <v>9.9765129999999994E-3</v>
      </c>
      <c r="Q139" s="3">
        <v>0.8</v>
      </c>
      <c r="R139">
        <v>5.9800575000000002E-2</v>
      </c>
    </row>
    <row r="140" spans="1:18" x14ac:dyDescent="0.35">
      <c r="A140">
        <v>2</v>
      </c>
      <c r="B140" s="29">
        <v>40</v>
      </c>
      <c r="C140" s="29">
        <v>500</v>
      </c>
      <c r="D140">
        <v>2</v>
      </c>
      <c r="E140">
        <v>18998.895769999999</v>
      </c>
      <c r="F140">
        <v>3793.0656669999998</v>
      </c>
      <c r="G140">
        <v>5706.1688780000004</v>
      </c>
      <c r="H140">
        <v>5718.4730760000002</v>
      </c>
      <c r="I140">
        <v>2445.5503389999999</v>
      </c>
      <c r="J140">
        <v>465.72808320000001</v>
      </c>
      <c r="K140">
        <v>869.90972599999998</v>
      </c>
      <c r="L140">
        <v>6</v>
      </c>
      <c r="M140" s="3">
        <v>0.52056780599999997</v>
      </c>
      <c r="N140" s="3" t="str">
        <f t="shared" si="2"/>
        <v/>
      </c>
      <c r="O140">
        <v>16</v>
      </c>
      <c r="P140" s="3">
        <v>7.6472709999999998E-3</v>
      </c>
      <c r="Q140" s="3">
        <v>0.8</v>
      </c>
      <c r="R140">
        <v>5.9800575000000002E-2</v>
      </c>
    </row>
    <row r="141" spans="1:18" x14ac:dyDescent="0.35">
      <c r="A141">
        <v>2</v>
      </c>
      <c r="B141" s="29">
        <v>40</v>
      </c>
      <c r="C141" s="29">
        <v>500</v>
      </c>
      <c r="D141">
        <v>3</v>
      </c>
      <c r="E141">
        <v>27656.346229999999</v>
      </c>
      <c r="F141">
        <v>5625.2944090000001</v>
      </c>
      <c r="G141">
        <v>7666.0546549999999</v>
      </c>
      <c r="H141">
        <v>7104.6252969999996</v>
      </c>
      <c r="I141">
        <v>5769.855947</v>
      </c>
      <c r="J141">
        <v>465.72808320000001</v>
      </c>
      <c r="K141">
        <v>1024.7878410000001</v>
      </c>
      <c r="L141">
        <v>8</v>
      </c>
      <c r="M141" s="3">
        <v>0.64675292799999995</v>
      </c>
      <c r="N141" s="3">
        <f t="shared" si="2"/>
        <v>0.28504934468912796</v>
      </c>
      <c r="O141">
        <v>96</v>
      </c>
      <c r="P141" s="3">
        <v>9.4468090000000005E-3</v>
      </c>
      <c r="Q141" s="3">
        <v>0.8</v>
      </c>
      <c r="R141">
        <v>5.9800575000000002E-2</v>
      </c>
    </row>
    <row r="142" spans="1:18" x14ac:dyDescent="0.35">
      <c r="A142">
        <v>2</v>
      </c>
      <c r="B142" s="29">
        <v>40</v>
      </c>
      <c r="C142" s="29">
        <v>500</v>
      </c>
      <c r="D142">
        <v>1</v>
      </c>
      <c r="E142">
        <v>21027.370159999999</v>
      </c>
      <c r="F142">
        <v>4489.7148520000001</v>
      </c>
      <c r="G142">
        <v>6516.7987480000002</v>
      </c>
      <c r="H142">
        <v>6435.8312299999998</v>
      </c>
      <c r="I142">
        <v>2307.7151330000002</v>
      </c>
      <c r="J142">
        <v>465.72808320000001</v>
      </c>
      <c r="K142">
        <v>811.58211170000004</v>
      </c>
      <c r="L142">
        <v>5</v>
      </c>
      <c r="M142" s="3">
        <v>0.58587082599999996</v>
      </c>
      <c r="N142" s="3" t="str">
        <f t="shared" si="2"/>
        <v/>
      </c>
      <c r="O142">
        <v>300</v>
      </c>
      <c r="P142" s="3">
        <v>1.1554244E-2</v>
      </c>
      <c r="Q142" s="3">
        <v>0.6</v>
      </c>
      <c r="R142">
        <v>0.159468199</v>
      </c>
    </row>
    <row r="143" spans="1:18" x14ac:dyDescent="0.35">
      <c r="A143">
        <v>2</v>
      </c>
      <c r="B143" s="29">
        <v>40</v>
      </c>
      <c r="C143" s="29">
        <v>500</v>
      </c>
      <c r="D143">
        <v>2</v>
      </c>
      <c r="E143">
        <v>20378.08527</v>
      </c>
      <c r="F143">
        <v>5129.2841520000002</v>
      </c>
      <c r="G143">
        <v>5729.9394579999998</v>
      </c>
      <c r="H143">
        <v>5715.0320519999996</v>
      </c>
      <c r="I143">
        <v>2457.4842330000001</v>
      </c>
      <c r="J143">
        <v>465.72808320000001</v>
      </c>
      <c r="K143">
        <v>880.61729539999999</v>
      </c>
      <c r="L143">
        <v>6</v>
      </c>
      <c r="M143" s="3">
        <v>0.52025456000000003</v>
      </c>
      <c r="N143" s="3" t="str">
        <f t="shared" si="2"/>
        <v/>
      </c>
      <c r="O143">
        <v>57</v>
      </c>
      <c r="P143" s="3">
        <v>8.3685649999999997E-3</v>
      </c>
      <c r="Q143" s="3">
        <v>0.6</v>
      </c>
      <c r="R143">
        <v>0.159468199</v>
      </c>
    </row>
    <row r="144" spans="1:18" x14ac:dyDescent="0.35">
      <c r="A144">
        <v>2</v>
      </c>
      <c r="B144" s="29">
        <v>40</v>
      </c>
      <c r="C144" s="29">
        <v>500</v>
      </c>
      <c r="D144">
        <v>3</v>
      </c>
      <c r="E144">
        <v>30070.685020000001</v>
      </c>
      <c r="F144">
        <v>6707.9007080000001</v>
      </c>
      <c r="G144">
        <v>9108.5121450000006</v>
      </c>
      <c r="H144">
        <v>7975.6285040000002</v>
      </c>
      <c r="I144">
        <v>4943.0061589999996</v>
      </c>
      <c r="J144">
        <v>465.72808320000001</v>
      </c>
      <c r="K144">
        <v>869.90942150000001</v>
      </c>
      <c r="L144">
        <v>6</v>
      </c>
      <c r="M144" s="3">
        <v>0.72604266500000003</v>
      </c>
      <c r="N144" s="3">
        <f t="shared" si="2"/>
        <v>0.27375065175077101</v>
      </c>
      <c r="O144">
        <v>300</v>
      </c>
      <c r="P144" s="3">
        <v>1.0480844E-2</v>
      </c>
      <c r="Q144" s="3">
        <v>0.6</v>
      </c>
      <c r="R144">
        <v>0.159468199</v>
      </c>
    </row>
    <row r="145" spans="1:18" x14ac:dyDescent="0.35">
      <c r="A145">
        <v>2</v>
      </c>
      <c r="B145" s="29">
        <v>40</v>
      </c>
      <c r="C145" s="29">
        <v>500</v>
      </c>
      <c r="D145">
        <v>1</v>
      </c>
      <c r="E145">
        <v>23408.109179999999</v>
      </c>
      <c r="F145">
        <v>5928.849631</v>
      </c>
      <c r="G145">
        <v>7229.3480849999996</v>
      </c>
      <c r="H145">
        <v>7046.7169080000003</v>
      </c>
      <c r="I145">
        <v>2027.335006</v>
      </c>
      <c r="J145">
        <v>465.72808320000001</v>
      </c>
      <c r="K145">
        <v>710.1314691</v>
      </c>
      <c r="L145">
        <v>4</v>
      </c>
      <c r="M145" s="3">
        <v>0.64148137299999997</v>
      </c>
      <c r="N145" s="3" t="str">
        <f t="shared" si="2"/>
        <v/>
      </c>
      <c r="O145">
        <v>300</v>
      </c>
      <c r="P145" s="3">
        <v>1.2021268999999999E-2</v>
      </c>
      <c r="Q145" s="3">
        <v>0.4</v>
      </c>
      <c r="R145">
        <v>0.358803447</v>
      </c>
    </row>
    <row r="146" spans="1:18" x14ac:dyDescent="0.35">
      <c r="A146">
        <v>2</v>
      </c>
      <c r="B146" s="29">
        <v>40</v>
      </c>
      <c r="C146" s="29">
        <v>500</v>
      </c>
      <c r="D146">
        <v>2</v>
      </c>
      <c r="E146">
        <v>23028.670730000002</v>
      </c>
      <c r="F146">
        <v>7750.6150170000001</v>
      </c>
      <c r="G146">
        <v>5744.9917269999996</v>
      </c>
      <c r="H146">
        <v>5757.2959250000004</v>
      </c>
      <c r="I146">
        <v>2441.9778940000001</v>
      </c>
      <c r="J146">
        <v>465.72808320000001</v>
      </c>
      <c r="K146">
        <v>868.06208370000002</v>
      </c>
      <c r="L146">
        <v>6</v>
      </c>
      <c r="M146" s="3">
        <v>0.52410195299999995</v>
      </c>
      <c r="N146" s="3" t="str">
        <f t="shared" si="2"/>
        <v/>
      </c>
      <c r="O146">
        <v>300</v>
      </c>
      <c r="P146" s="3">
        <v>2.0523986000000001E-2</v>
      </c>
      <c r="Q146" s="3">
        <v>0.4</v>
      </c>
      <c r="R146">
        <v>0.358803447</v>
      </c>
    </row>
    <row r="147" spans="1:18" x14ac:dyDescent="0.35">
      <c r="A147">
        <v>2</v>
      </c>
      <c r="B147" s="29">
        <v>40</v>
      </c>
      <c r="C147" s="29">
        <v>500</v>
      </c>
      <c r="D147">
        <v>3</v>
      </c>
      <c r="E147">
        <v>35084.494619999998</v>
      </c>
      <c r="F147">
        <v>10059.098040000001</v>
      </c>
      <c r="G147">
        <v>10594.852870000001</v>
      </c>
      <c r="H147">
        <v>8697.9361520000002</v>
      </c>
      <c r="I147">
        <v>4477.1224849999999</v>
      </c>
      <c r="J147">
        <v>465.72808320000001</v>
      </c>
      <c r="K147">
        <v>789.7569886</v>
      </c>
      <c r="L147">
        <v>5</v>
      </c>
      <c r="M147" s="3">
        <v>0.79179624999999998</v>
      </c>
      <c r="N147" s="3">
        <f t="shared" si="2"/>
        <v>0.24446753870535551</v>
      </c>
      <c r="O147">
        <v>301</v>
      </c>
      <c r="P147" s="3">
        <v>3.2987217999999999E-2</v>
      </c>
      <c r="Q147" s="3">
        <v>0.4</v>
      </c>
      <c r="R147">
        <v>0.358803447</v>
      </c>
    </row>
    <row r="148" spans="1:18" x14ac:dyDescent="0.35">
      <c r="A148">
        <v>2</v>
      </c>
      <c r="B148" s="29">
        <v>40</v>
      </c>
      <c r="C148" s="29">
        <v>1000</v>
      </c>
      <c r="D148">
        <v>1</v>
      </c>
      <c r="E148">
        <v>22493.444100000001</v>
      </c>
      <c r="F148">
        <v>5000.2858150000002</v>
      </c>
      <c r="G148">
        <v>7247.9062679999997</v>
      </c>
      <c r="H148">
        <v>7051.846646</v>
      </c>
      <c r="I148">
        <v>2019.6519060000001</v>
      </c>
      <c r="J148">
        <v>465.72808320000001</v>
      </c>
      <c r="K148">
        <v>708.02538509999999</v>
      </c>
      <c r="L148">
        <v>4</v>
      </c>
      <c r="M148" s="3">
        <v>0.64194834700000003</v>
      </c>
      <c r="N148" s="3" t="str">
        <f t="shared" si="2"/>
        <v/>
      </c>
      <c r="O148">
        <v>65</v>
      </c>
      <c r="P148" s="3">
        <v>3.4954169999999998E-3</v>
      </c>
      <c r="Q148" s="3">
        <v>0.8</v>
      </c>
      <c r="R148">
        <v>9.1679266999999995E-2</v>
      </c>
    </row>
    <row r="149" spans="1:18" x14ac:dyDescent="0.35">
      <c r="A149">
        <v>2</v>
      </c>
      <c r="B149" s="29">
        <v>40</v>
      </c>
      <c r="C149" s="29">
        <v>1000</v>
      </c>
      <c r="D149">
        <v>2</v>
      </c>
      <c r="E149">
        <v>22134.298610000002</v>
      </c>
      <c r="F149">
        <v>4990.4570610000001</v>
      </c>
      <c r="G149">
        <v>7114.6451239999997</v>
      </c>
      <c r="H149">
        <v>6862.5930600000002</v>
      </c>
      <c r="I149">
        <v>1986.698306</v>
      </c>
      <c r="J149">
        <v>465.72808320000001</v>
      </c>
      <c r="K149">
        <v>714.17697569999996</v>
      </c>
      <c r="L149">
        <v>4</v>
      </c>
      <c r="M149" s="3">
        <v>0.62472008999999995</v>
      </c>
      <c r="N149" s="3" t="str">
        <f t="shared" si="2"/>
        <v/>
      </c>
      <c r="O149">
        <v>105</v>
      </c>
      <c r="P149" s="3">
        <v>8.2130640000000008E-3</v>
      </c>
      <c r="Q149" s="3">
        <v>0.8</v>
      </c>
      <c r="R149">
        <v>9.1679266999999995E-2</v>
      </c>
    </row>
    <row r="150" spans="1:18" x14ac:dyDescent="0.35">
      <c r="A150">
        <v>2</v>
      </c>
      <c r="B150" s="29">
        <v>40</v>
      </c>
      <c r="C150" s="29">
        <v>1000</v>
      </c>
      <c r="D150">
        <v>3</v>
      </c>
      <c r="E150">
        <v>31520.302220000001</v>
      </c>
      <c r="F150">
        <v>6963.9782059999998</v>
      </c>
      <c r="G150">
        <v>10385.86901</v>
      </c>
      <c r="H150">
        <v>8349.1588699999993</v>
      </c>
      <c r="I150">
        <v>4542.4046900000003</v>
      </c>
      <c r="J150">
        <v>465.72808320000001</v>
      </c>
      <c r="K150">
        <v>813.16335900000001</v>
      </c>
      <c r="L150">
        <v>5</v>
      </c>
      <c r="M150" s="3">
        <v>0.76004612699999996</v>
      </c>
      <c r="N150" s="3">
        <f t="shared" si="2"/>
        <v>0.29370610508299227</v>
      </c>
      <c r="O150">
        <v>121</v>
      </c>
      <c r="P150" s="3">
        <v>9.5646780000000001E-3</v>
      </c>
      <c r="Q150" s="3">
        <v>0.8</v>
      </c>
      <c r="R150">
        <v>9.1679266999999995E-2</v>
      </c>
    </row>
    <row r="151" spans="1:18" x14ac:dyDescent="0.35">
      <c r="A151">
        <v>2</v>
      </c>
      <c r="B151" s="29">
        <v>40</v>
      </c>
      <c r="C151" s="29">
        <v>1000</v>
      </c>
      <c r="D151">
        <v>1</v>
      </c>
      <c r="E151">
        <v>24051.927339999998</v>
      </c>
      <c r="F151">
        <v>5362.5248810000003</v>
      </c>
      <c r="G151">
        <v>8073.6586950000001</v>
      </c>
      <c r="H151">
        <v>7734.1291339999998</v>
      </c>
      <c r="I151">
        <v>1785.525347</v>
      </c>
      <c r="J151">
        <v>465.72808320000001</v>
      </c>
      <c r="K151">
        <v>630.36120559999995</v>
      </c>
      <c r="L151">
        <v>3</v>
      </c>
      <c r="M151" s="3">
        <v>0.70405833500000004</v>
      </c>
      <c r="N151" s="3" t="str">
        <f t="shared" si="2"/>
        <v/>
      </c>
      <c r="O151">
        <v>145</v>
      </c>
      <c r="P151" s="3">
        <v>8.5097460000000003E-3</v>
      </c>
      <c r="Q151" s="3">
        <v>0.6</v>
      </c>
      <c r="R151">
        <v>0.244478045</v>
      </c>
    </row>
    <row r="152" spans="1:18" x14ac:dyDescent="0.35">
      <c r="A152">
        <v>2</v>
      </c>
      <c r="B152" s="29">
        <v>40</v>
      </c>
      <c r="C152" s="29">
        <v>1000</v>
      </c>
      <c r="D152">
        <v>2</v>
      </c>
      <c r="E152">
        <v>23805.238959999999</v>
      </c>
      <c r="F152">
        <v>5277.6308159999999</v>
      </c>
      <c r="G152">
        <v>8115.6845839999996</v>
      </c>
      <c r="H152">
        <v>7617.1204680000001</v>
      </c>
      <c r="I152">
        <v>1717.088156</v>
      </c>
      <c r="J152">
        <v>465.72808320000001</v>
      </c>
      <c r="K152">
        <v>611.98685439999997</v>
      </c>
      <c r="L152">
        <v>3</v>
      </c>
      <c r="M152" s="3">
        <v>0.693406725</v>
      </c>
      <c r="N152" s="3" t="str">
        <f t="shared" si="2"/>
        <v/>
      </c>
      <c r="O152">
        <v>300</v>
      </c>
      <c r="P152" s="3">
        <v>3.6420314000000002E-2</v>
      </c>
      <c r="Q152" s="3">
        <v>0.6</v>
      </c>
      <c r="R152">
        <v>0.244478045</v>
      </c>
    </row>
    <row r="153" spans="1:18" x14ac:dyDescent="0.35">
      <c r="A153">
        <v>2</v>
      </c>
      <c r="B153" s="29">
        <v>40</v>
      </c>
      <c r="C153" s="29">
        <v>1000</v>
      </c>
      <c r="D153">
        <v>3</v>
      </c>
      <c r="E153">
        <v>34494.614780000004</v>
      </c>
      <c r="F153">
        <v>8629.1683119999998</v>
      </c>
      <c r="G153">
        <v>11679.698490000001</v>
      </c>
      <c r="H153">
        <v>8986.2938940000004</v>
      </c>
      <c r="I153">
        <v>4021.0195570000001</v>
      </c>
      <c r="J153">
        <v>465.72808320000001</v>
      </c>
      <c r="K153">
        <v>712.70645209999998</v>
      </c>
      <c r="L153">
        <v>4</v>
      </c>
      <c r="M153" s="3">
        <v>0.81804622199999999</v>
      </c>
      <c r="N153" s="3">
        <f t="shared" si="2"/>
        <v>0.27921735767293004</v>
      </c>
      <c r="O153">
        <v>301</v>
      </c>
      <c r="P153" s="3">
        <v>1.3058294E-2</v>
      </c>
      <c r="Q153" s="3">
        <v>0.6</v>
      </c>
      <c r="R153">
        <v>0.244478045</v>
      </c>
    </row>
    <row r="154" spans="1:18" x14ac:dyDescent="0.35">
      <c r="A154">
        <v>2</v>
      </c>
      <c r="B154" s="29">
        <v>40</v>
      </c>
      <c r="C154" s="29">
        <v>1000</v>
      </c>
      <c r="D154">
        <v>1</v>
      </c>
      <c r="E154">
        <v>27119.585459999998</v>
      </c>
      <c r="F154">
        <v>6368.0440589999998</v>
      </c>
      <c r="G154">
        <v>9667.0963439999996</v>
      </c>
      <c r="H154">
        <v>8633.5152770000004</v>
      </c>
      <c r="I154">
        <v>1468.607467</v>
      </c>
      <c r="J154">
        <v>465.72808320000001</v>
      </c>
      <c r="K154">
        <v>516.5942301</v>
      </c>
      <c r="L154">
        <v>2</v>
      </c>
      <c r="M154" s="3">
        <v>0.78593184699999996</v>
      </c>
      <c r="N154" s="3" t="str">
        <f t="shared" si="2"/>
        <v/>
      </c>
      <c r="O154">
        <v>300</v>
      </c>
      <c r="P154" s="3">
        <v>2.5592316E-2</v>
      </c>
      <c r="Q154" s="3">
        <v>0.4</v>
      </c>
      <c r="R154">
        <v>0.5500756</v>
      </c>
    </row>
    <row r="155" spans="1:18" x14ac:dyDescent="0.35">
      <c r="A155">
        <v>2</v>
      </c>
      <c r="B155" s="29">
        <v>40</v>
      </c>
      <c r="C155" s="29">
        <v>1000</v>
      </c>
      <c r="D155">
        <v>2</v>
      </c>
      <c r="E155">
        <v>26146.49365</v>
      </c>
      <c r="F155">
        <v>6281.3107540000001</v>
      </c>
      <c r="G155">
        <v>9311.7695320000003</v>
      </c>
      <c r="H155">
        <v>8141.9023969999998</v>
      </c>
      <c r="I155">
        <v>1428.8871710000001</v>
      </c>
      <c r="J155">
        <v>465.72808320000001</v>
      </c>
      <c r="K155">
        <v>516.89571430000001</v>
      </c>
      <c r="L155">
        <v>2</v>
      </c>
      <c r="M155" s="3">
        <v>0.74117901900000005</v>
      </c>
      <c r="N155" s="3" t="str">
        <f t="shared" si="2"/>
        <v/>
      </c>
      <c r="O155">
        <v>207</v>
      </c>
      <c r="P155" s="3">
        <v>9.7536319999999999E-3</v>
      </c>
      <c r="Q155" s="3">
        <v>0.4</v>
      </c>
      <c r="R155">
        <v>0.5500756</v>
      </c>
    </row>
    <row r="156" spans="1:18" x14ac:dyDescent="0.35">
      <c r="A156">
        <v>2</v>
      </c>
      <c r="B156" s="29">
        <v>40</v>
      </c>
      <c r="C156" s="29">
        <v>1000</v>
      </c>
      <c r="D156">
        <v>3</v>
      </c>
      <c r="E156">
        <v>40459.203000000001</v>
      </c>
      <c r="F156">
        <v>12019.57274</v>
      </c>
      <c r="G156">
        <v>14512.82055</v>
      </c>
      <c r="H156">
        <v>9361.8393070000002</v>
      </c>
      <c r="I156">
        <v>3468.507071</v>
      </c>
      <c r="J156">
        <v>465.72808320000001</v>
      </c>
      <c r="K156">
        <v>630.73525729999994</v>
      </c>
      <c r="L156">
        <v>3</v>
      </c>
      <c r="M156" s="3">
        <v>0.85223311899999998</v>
      </c>
      <c r="N156" s="3">
        <f t="shared" si="2"/>
        <v>0.24043211597295278</v>
      </c>
      <c r="O156">
        <v>300</v>
      </c>
      <c r="P156" s="3">
        <v>5.9126851000000001E-2</v>
      </c>
      <c r="Q156" s="3">
        <v>0.4</v>
      </c>
      <c r="R156">
        <v>0.5500756</v>
      </c>
    </row>
    <row r="157" spans="1:18" x14ac:dyDescent="0.35">
      <c r="A157">
        <v>2</v>
      </c>
      <c r="B157" s="29">
        <v>40</v>
      </c>
      <c r="C157" s="29">
        <v>2000</v>
      </c>
      <c r="D157">
        <v>1</v>
      </c>
      <c r="E157">
        <v>25434.912690000001</v>
      </c>
      <c r="F157">
        <v>5012.5540709999996</v>
      </c>
      <c r="G157">
        <v>9417.441433</v>
      </c>
      <c r="H157">
        <v>8536.8620649999993</v>
      </c>
      <c r="I157">
        <v>1479.510278</v>
      </c>
      <c r="J157">
        <v>465.72808320000001</v>
      </c>
      <c r="K157">
        <v>522.81675989999997</v>
      </c>
      <c r="L157">
        <v>2</v>
      </c>
      <c r="M157" s="3">
        <v>0.77713324800000005</v>
      </c>
      <c r="N157" s="3" t="str">
        <f t="shared" si="2"/>
        <v/>
      </c>
      <c r="O157">
        <v>21</v>
      </c>
      <c r="P157" s="3">
        <v>7.7649559999999999E-3</v>
      </c>
      <c r="Q157" s="3">
        <v>0.8</v>
      </c>
      <c r="R157">
        <v>0.126422164</v>
      </c>
    </row>
    <row r="158" spans="1:18" x14ac:dyDescent="0.35">
      <c r="A158">
        <v>2</v>
      </c>
      <c r="B158" s="29">
        <v>40</v>
      </c>
      <c r="C158" s="29">
        <v>2000</v>
      </c>
      <c r="D158">
        <v>2</v>
      </c>
      <c r="E158">
        <v>24937.752489999999</v>
      </c>
      <c r="F158">
        <v>4987.0013820000004</v>
      </c>
      <c r="G158">
        <v>9350.2128360000006</v>
      </c>
      <c r="H158">
        <v>8183.0136309999998</v>
      </c>
      <c r="I158">
        <v>1431.0609979999999</v>
      </c>
      <c r="J158">
        <v>465.72808320000001</v>
      </c>
      <c r="K158">
        <v>520.73556259999998</v>
      </c>
      <c r="L158">
        <v>2</v>
      </c>
      <c r="M158" s="3">
        <v>0.74492148400000002</v>
      </c>
      <c r="N158" s="3" t="str">
        <f t="shared" si="2"/>
        <v/>
      </c>
      <c r="O158">
        <v>31</v>
      </c>
      <c r="P158" s="3">
        <v>6.873484E-3</v>
      </c>
      <c r="Q158" s="3">
        <v>0.8</v>
      </c>
      <c r="R158">
        <v>0.126422164</v>
      </c>
    </row>
    <row r="159" spans="1:18" x14ac:dyDescent="0.35">
      <c r="A159">
        <v>2</v>
      </c>
      <c r="B159" s="29">
        <v>40</v>
      </c>
      <c r="C159" s="29">
        <v>2000</v>
      </c>
      <c r="D159">
        <v>3</v>
      </c>
      <c r="E159">
        <v>35785.885560000002</v>
      </c>
      <c r="F159">
        <v>8100.8823849999999</v>
      </c>
      <c r="G159">
        <v>13535.39042</v>
      </c>
      <c r="H159">
        <v>9529.3869259999992</v>
      </c>
      <c r="I159">
        <v>3524.1362490000001</v>
      </c>
      <c r="J159">
        <v>465.72808320000001</v>
      </c>
      <c r="K159">
        <v>630.36149479999995</v>
      </c>
      <c r="L159">
        <v>3</v>
      </c>
      <c r="M159" s="3">
        <v>0.86748542500000003</v>
      </c>
      <c r="N159" s="3">
        <f t="shared" si="2"/>
        <v>0.28957728497938484</v>
      </c>
      <c r="O159">
        <v>170</v>
      </c>
      <c r="P159" s="3">
        <v>6.7074270000000002E-3</v>
      </c>
      <c r="Q159" s="3">
        <v>0.8</v>
      </c>
      <c r="R159">
        <v>0.126422164</v>
      </c>
    </row>
    <row r="160" spans="1:18" x14ac:dyDescent="0.35">
      <c r="A160">
        <v>2</v>
      </c>
      <c r="B160" s="29">
        <v>40</v>
      </c>
      <c r="C160" s="29">
        <v>2000</v>
      </c>
      <c r="D160">
        <v>1</v>
      </c>
      <c r="E160">
        <v>27046.469239999999</v>
      </c>
      <c r="F160">
        <v>6693.6516179999999</v>
      </c>
      <c r="G160">
        <v>9380.4216950000009</v>
      </c>
      <c r="H160">
        <v>8509.1554599999999</v>
      </c>
      <c r="I160">
        <v>1477.513774</v>
      </c>
      <c r="J160">
        <v>465.72808320000001</v>
      </c>
      <c r="K160">
        <v>519.99861280000005</v>
      </c>
      <c r="L160">
        <v>2</v>
      </c>
      <c r="M160" s="3">
        <v>0.77461104199999997</v>
      </c>
      <c r="N160" s="3" t="str">
        <f t="shared" si="2"/>
        <v/>
      </c>
      <c r="O160">
        <v>83</v>
      </c>
      <c r="P160" s="3">
        <v>9.1113570000000005E-3</v>
      </c>
      <c r="Q160" s="3">
        <v>0.6</v>
      </c>
      <c r="R160">
        <v>0.33712577100000002</v>
      </c>
    </row>
    <row r="161" spans="1:18" x14ac:dyDescent="0.35">
      <c r="A161">
        <v>2</v>
      </c>
      <c r="B161" s="29">
        <v>40</v>
      </c>
      <c r="C161" s="29">
        <v>2000</v>
      </c>
      <c r="D161">
        <v>2</v>
      </c>
      <c r="E161">
        <v>26510.737349999999</v>
      </c>
      <c r="F161">
        <v>6627.920564</v>
      </c>
      <c r="G161">
        <v>9256.9757339999996</v>
      </c>
      <c r="H161">
        <v>8211.3442959999993</v>
      </c>
      <c r="I161">
        <v>1429.259221</v>
      </c>
      <c r="J161">
        <v>465.72808320000001</v>
      </c>
      <c r="K161">
        <v>519.50944790000005</v>
      </c>
      <c r="L161">
        <v>2</v>
      </c>
      <c r="M161" s="3">
        <v>0.74750050000000001</v>
      </c>
      <c r="N161" s="3" t="str">
        <f t="shared" si="2"/>
        <v/>
      </c>
      <c r="O161">
        <v>20</v>
      </c>
      <c r="P161" s="3">
        <v>4.2256050000000003E-3</v>
      </c>
      <c r="Q161" s="3">
        <v>0.6</v>
      </c>
      <c r="R161">
        <v>0.33712577100000002</v>
      </c>
    </row>
    <row r="162" spans="1:18" x14ac:dyDescent="0.35">
      <c r="A162">
        <v>2</v>
      </c>
      <c r="B162" s="29">
        <v>40</v>
      </c>
      <c r="C162" s="29">
        <v>2000</v>
      </c>
      <c r="D162">
        <v>3</v>
      </c>
      <c r="E162">
        <v>38829.669950000003</v>
      </c>
      <c r="F162">
        <v>8619.5258580000009</v>
      </c>
      <c r="G162">
        <v>16256.75086</v>
      </c>
      <c r="H162">
        <v>10061.99568</v>
      </c>
      <c r="I162">
        <v>2906.2664880000002</v>
      </c>
      <c r="J162">
        <v>465.72808320000001</v>
      </c>
      <c r="K162">
        <v>519.40298670000004</v>
      </c>
      <c r="L162">
        <v>2</v>
      </c>
      <c r="M162" s="3">
        <v>0.91597021599999995</v>
      </c>
      <c r="N162" s="3">
        <f t="shared" si="2"/>
        <v>0.27498702000544345</v>
      </c>
      <c r="O162">
        <v>280</v>
      </c>
      <c r="P162" s="3">
        <v>8.5473010000000002E-3</v>
      </c>
      <c r="Q162" s="3">
        <v>0.6</v>
      </c>
      <c r="R162">
        <v>0.33712577100000002</v>
      </c>
    </row>
    <row r="163" spans="1:18" x14ac:dyDescent="0.35">
      <c r="A163">
        <v>2</v>
      </c>
      <c r="B163" s="29">
        <v>40</v>
      </c>
      <c r="C163" s="29">
        <v>2000</v>
      </c>
      <c r="D163">
        <v>1</v>
      </c>
      <c r="E163">
        <v>29732.411789999998</v>
      </c>
      <c r="F163">
        <v>6297.7516889999997</v>
      </c>
      <c r="G163">
        <v>12019.366889999999</v>
      </c>
      <c r="H163">
        <v>9533.0968319999993</v>
      </c>
      <c r="I163">
        <v>1046.1835759999999</v>
      </c>
      <c r="J163">
        <v>465.72808320000001</v>
      </c>
      <c r="K163">
        <v>370.28471519999999</v>
      </c>
      <c r="L163">
        <v>1</v>
      </c>
      <c r="M163" s="3">
        <v>0.86782314699999996</v>
      </c>
      <c r="N163" s="3" t="str">
        <f t="shared" si="2"/>
        <v/>
      </c>
      <c r="O163">
        <v>110</v>
      </c>
      <c r="P163" s="25">
        <v>8.0886600000000001E-7</v>
      </c>
      <c r="Q163" s="3">
        <v>0.4</v>
      </c>
      <c r="R163">
        <v>0.75853298599999996</v>
      </c>
    </row>
    <row r="164" spans="1:18" x14ac:dyDescent="0.35">
      <c r="A164">
        <v>2</v>
      </c>
      <c r="B164" s="29">
        <v>40</v>
      </c>
      <c r="C164" s="29">
        <v>2000</v>
      </c>
      <c r="D164">
        <v>2</v>
      </c>
      <c r="E164">
        <v>29248.779979999999</v>
      </c>
      <c r="F164">
        <v>6193.8185649999996</v>
      </c>
      <c r="G164">
        <v>11911.362779999999</v>
      </c>
      <c r="H164">
        <v>9295.6569070000005</v>
      </c>
      <c r="I164">
        <v>1011.928902</v>
      </c>
      <c r="J164">
        <v>465.72808320000001</v>
      </c>
      <c r="K164">
        <v>370.28474010000002</v>
      </c>
      <c r="L164">
        <v>1</v>
      </c>
      <c r="M164" s="3">
        <v>0.84620835999999999</v>
      </c>
      <c r="N164" s="3" t="str">
        <f t="shared" si="2"/>
        <v/>
      </c>
      <c r="O164">
        <v>18</v>
      </c>
      <c r="P164" s="3">
        <v>1.4217599999999999E-4</v>
      </c>
      <c r="Q164" s="3">
        <v>0.4</v>
      </c>
      <c r="R164">
        <v>0.75853298599999996</v>
      </c>
    </row>
    <row r="165" spans="1:18" x14ac:dyDescent="0.35">
      <c r="A165">
        <v>2</v>
      </c>
      <c r="B165" s="29">
        <v>40</v>
      </c>
      <c r="C165" s="29">
        <v>2000</v>
      </c>
      <c r="D165">
        <v>3</v>
      </c>
      <c r="E165">
        <v>44586.779829999999</v>
      </c>
      <c r="F165">
        <v>14394.42441</v>
      </c>
      <c r="G165">
        <v>16238.80027</v>
      </c>
      <c r="H165">
        <v>10061.99568</v>
      </c>
      <c r="I165">
        <v>2906.2353440000002</v>
      </c>
      <c r="J165">
        <v>465.72808320000001</v>
      </c>
      <c r="K165">
        <v>519.59603279999999</v>
      </c>
      <c r="L165">
        <v>2</v>
      </c>
      <c r="M165" s="3">
        <v>0.91597021599999995</v>
      </c>
      <c r="N165" s="3">
        <f t="shared" si="2"/>
        <v>0.24405088313799594</v>
      </c>
      <c r="O165">
        <v>262</v>
      </c>
      <c r="P165" s="3">
        <v>8.5029389999999993E-3</v>
      </c>
      <c r="Q165" s="3">
        <v>0.4</v>
      </c>
      <c r="R165">
        <v>0.75853298599999996</v>
      </c>
    </row>
    <row r="166" spans="1:18" x14ac:dyDescent="0.35">
      <c r="A166">
        <v>2</v>
      </c>
      <c r="B166" s="29">
        <v>70</v>
      </c>
      <c r="C166" s="29">
        <v>500</v>
      </c>
      <c r="D166">
        <v>1</v>
      </c>
      <c r="E166">
        <v>19613.059679999998</v>
      </c>
      <c r="F166">
        <v>4355.067282</v>
      </c>
      <c r="G166">
        <v>5483.433059</v>
      </c>
      <c r="H166">
        <v>5591.6267090000001</v>
      </c>
      <c r="I166">
        <v>2751.393153</v>
      </c>
      <c r="J166">
        <v>465.72808320000001</v>
      </c>
      <c r="K166">
        <v>965.81139069999995</v>
      </c>
      <c r="L166">
        <v>7</v>
      </c>
      <c r="M166" s="3">
        <v>0.38373902300000001</v>
      </c>
      <c r="N166" s="3" t="str">
        <f t="shared" si="2"/>
        <v/>
      </c>
      <c r="O166">
        <v>51</v>
      </c>
      <c r="P166" s="3">
        <v>9.594857E-3</v>
      </c>
      <c r="Q166" s="3">
        <v>0.8</v>
      </c>
      <c r="R166">
        <v>5.7507414E-2</v>
      </c>
    </row>
    <row r="167" spans="1:18" x14ac:dyDescent="0.35">
      <c r="A167">
        <v>2</v>
      </c>
      <c r="B167" s="29">
        <v>70</v>
      </c>
      <c r="C167" s="29">
        <v>500</v>
      </c>
      <c r="D167">
        <v>2</v>
      </c>
      <c r="E167">
        <v>19051.48357</v>
      </c>
      <c r="F167">
        <v>3769.040238</v>
      </c>
      <c r="G167">
        <v>5694.2976399999998</v>
      </c>
      <c r="H167">
        <v>5779.1954759999999</v>
      </c>
      <c r="I167">
        <v>2465.079866</v>
      </c>
      <c r="J167">
        <v>465.72808320000001</v>
      </c>
      <c r="K167">
        <v>878.14226970000004</v>
      </c>
      <c r="L167">
        <v>6</v>
      </c>
      <c r="M167" s="3">
        <v>0.39661138699999998</v>
      </c>
      <c r="N167" s="3" t="str">
        <f t="shared" si="2"/>
        <v/>
      </c>
      <c r="O167">
        <v>36</v>
      </c>
      <c r="P167" s="3">
        <v>8.3238170000000007E-3</v>
      </c>
      <c r="Q167" s="3">
        <v>0.8</v>
      </c>
      <c r="R167">
        <v>5.7507414E-2</v>
      </c>
    </row>
    <row r="168" spans="1:18" x14ac:dyDescent="0.35">
      <c r="A168">
        <v>2</v>
      </c>
      <c r="B168" s="29">
        <v>70</v>
      </c>
      <c r="C168" s="29">
        <v>500</v>
      </c>
      <c r="D168">
        <v>3</v>
      </c>
      <c r="E168">
        <v>27433.73504</v>
      </c>
      <c r="F168">
        <v>5564.2732720000004</v>
      </c>
      <c r="G168">
        <v>7260.9164449999998</v>
      </c>
      <c r="H168">
        <v>7342.5059229999997</v>
      </c>
      <c r="I168">
        <v>5775.7222499999998</v>
      </c>
      <c r="J168">
        <v>465.72808320000001</v>
      </c>
      <c r="K168">
        <v>1024.5890649999999</v>
      </c>
      <c r="L168">
        <v>8</v>
      </c>
      <c r="M168" s="3">
        <v>0.50389737999999995</v>
      </c>
      <c r="N168" s="3">
        <f t="shared" si="2"/>
        <v>0.2904678877850187</v>
      </c>
      <c r="O168">
        <v>101</v>
      </c>
      <c r="P168" s="3">
        <v>9.5112170000000006E-3</v>
      </c>
      <c r="Q168" s="3">
        <v>0.8</v>
      </c>
      <c r="R168">
        <v>5.7507414E-2</v>
      </c>
    </row>
    <row r="169" spans="1:18" x14ac:dyDescent="0.35">
      <c r="A169">
        <v>2</v>
      </c>
      <c r="B169" s="29">
        <v>70</v>
      </c>
      <c r="C169" s="29">
        <v>500</v>
      </c>
      <c r="D169">
        <v>1</v>
      </c>
      <c r="E169">
        <v>20919.510679999999</v>
      </c>
      <c r="F169">
        <v>5095.7032529999997</v>
      </c>
      <c r="G169">
        <v>5923.8464180000001</v>
      </c>
      <c r="H169">
        <v>6017.7659649999996</v>
      </c>
      <c r="I169">
        <v>2532.2043140000001</v>
      </c>
      <c r="J169">
        <v>465.72808320000001</v>
      </c>
      <c r="K169">
        <v>884.26264830000002</v>
      </c>
      <c r="L169">
        <v>6</v>
      </c>
      <c r="M169" s="3">
        <v>0.412983869</v>
      </c>
      <c r="N169" s="3" t="str">
        <f t="shared" si="2"/>
        <v/>
      </c>
      <c r="O169">
        <v>292</v>
      </c>
      <c r="P169" s="3">
        <v>9.4874509999999992E-3</v>
      </c>
      <c r="Q169" s="3">
        <v>0.6</v>
      </c>
      <c r="R169">
        <v>0.15335310399999999</v>
      </c>
    </row>
    <row r="170" spans="1:18" x14ac:dyDescent="0.35">
      <c r="A170">
        <v>2</v>
      </c>
      <c r="B170" s="29">
        <v>70</v>
      </c>
      <c r="C170" s="29">
        <v>500</v>
      </c>
      <c r="D170">
        <v>2</v>
      </c>
      <c r="E170">
        <v>20283.852070000001</v>
      </c>
      <c r="F170">
        <v>5035.0634300000002</v>
      </c>
      <c r="G170">
        <v>5689.5748009999998</v>
      </c>
      <c r="H170">
        <v>5775.8753219999999</v>
      </c>
      <c r="I170">
        <v>2445.1691940000001</v>
      </c>
      <c r="J170">
        <v>465.72808320000001</v>
      </c>
      <c r="K170">
        <v>872.44123820000004</v>
      </c>
      <c r="L170">
        <v>6</v>
      </c>
      <c r="M170" s="3">
        <v>0.39638353399999998</v>
      </c>
      <c r="N170" s="3" t="str">
        <f t="shared" si="2"/>
        <v/>
      </c>
      <c r="O170">
        <v>55</v>
      </c>
      <c r="P170" s="3">
        <v>8.5082950000000008E-3</v>
      </c>
      <c r="Q170" s="3">
        <v>0.6</v>
      </c>
      <c r="R170">
        <v>0.15335310399999999</v>
      </c>
    </row>
    <row r="171" spans="1:18" x14ac:dyDescent="0.35">
      <c r="A171">
        <v>2</v>
      </c>
      <c r="B171" s="29">
        <v>70</v>
      </c>
      <c r="C171" s="29">
        <v>500</v>
      </c>
      <c r="D171">
        <v>3</v>
      </c>
      <c r="E171">
        <v>29975.03645</v>
      </c>
      <c r="F171">
        <v>6617.5133729999998</v>
      </c>
      <c r="G171">
        <v>8562.9645700000001</v>
      </c>
      <c r="H171">
        <v>8431.4711960000004</v>
      </c>
      <c r="I171">
        <v>5008.9366280000004</v>
      </c>
      <c r="J171">
        <v>465.72808320000001</v>
      </c>
      <c r="K171">
        <v>888.42260220000003</v>
      </c>
      <c r="L171">
        <v>6</v>
      </c>
      <c r="M171" s="3">
        <v>0.57863027899999997</v>
      </c>
      <c r="N171" s="3">
        <f t="shared" si="2"/>
        <v>0.27250994944581314</v>
      </c>
      <c r="O171">
        <v>301</v>
      </c>
      <c r="P171" s="3">
        <v>1.9299276000000001E-2</v>
      </c>
      <c r="Q171" s="3">
        <v>0.6</v>
      </c>
      <c r="R171">
        <v>0.15335310399999999</v>
      </c>
    </row>
    <row r="172" spans="1:18" x14ac:dyDescent="0.35">
      <c r="A172">
        <v>2</v>
      </c>
      <c r="B172" s="29">
        <v>70</v>
      </c>
      <c r="C172" s="29">
        <v>500</v>
      </c>
      <c r="D172">
        <v>1</v>
      </c>
      <c r="E172">
        <v>23272.747749999999</v>
      </c>
      <c r="F172">
        <v>5796.070514</v>
      </c>
      <c r="G172">
        <v>7098.783754</v>
      </c>
      <c r="H172">
        <v>7161.744299</v>
      </c>
      <c r="I172">
        <v>2036.608712</v>
      </c>
      <c r="J172">
        <v>465.72808320000001</v>
      </c>
      <c r="K172">
        <v>713.81238670000005</v>
      </c>
      <c r="L172">
        <v>4</v>
      </c>
      <c r="M172" s="3">
        <v>0.49149217299999998</v>
      </c>
      <c r="N172" s="3" t="str">
        <f t="shared" si="2"/>
        <v/>
      </c>
      <c r="O172">
        <v>300</v>
      </c>
      <c r="P172" s="3">
        <v>1.4004324E-2</v>
      </c>
      <c r="Q172" s="3">
        <v>0.4</v>
      </c>
      <c r="R172">
        <v>0.34504448399999998</v>
      </c>
    </row>
    <row r="173" spans="1:18" x14ac:dyDescent="0.35">
      <c r="A173">
        <v>2</v>
      </c>
      <c r="B173" s="29">
        <v>70</v>
      </c>
      <c r="C173" s="29">
        <v>500</v>
      </c>
      <c r="D173">
        <v>2</v>
      </c>
      <c r="E173">
        <v>22777.044999999998</v>
      </c>
      <c r="F173">
        <v>7575.9241679999996</v>
      </c>
      <c r="G173">
        <v>5666.816323</v>
      </c>
      <c r="H173">
        <v>5753.1168429999998</v>
      </c>
      <c r="I173">
        <v>2445.5501789999998</v>
      </c>
      <c r="J173">
        <v>465.72808320000001</v>
      </c>
      <c r="K173">
        <v>869.90940680000006</v>
      </c>
      <c r="L173">
        <v>6</v>
      </c>
      <c r="M173" s="3">
        <v>0.39482167800000001</v>
      </c>
      <c r="N173" s="3" t="str">
        <f t="shared" si="2"/>
        <v/>
      </c>
      <c r="O173">
        <v>300</v>
      </c>
      <c r="P173" s="3">
        <v>1.4249540999999999E-2</v>
      </c>
      <c r="Q173" s="3">
        <v>0.4</v>
      </c>
      <c r="R173">
        <v>0.34504448399999998</v>
      </c>
    </row>
    <row r="174" spans="1:18" x14ac:dyDescent="0.35">
      <c r="A174">
        <v>2</v>
      </c>
      <c r="B174" s="29">
        <v>70</v>
      </c>
      <c r="C174" s="29">
        <v>500</v>
      </c>
      <c r="D174">
        <v>3</v>
      </c>
      <c r="E174">
        <v>35275.295839999999</v>
      </c>
      <c r="F174">
        <v>11081.55769</v>
      </c>
      <c r="G174">
        <v>8964.8026910000008</v>
      </c>
      <c r="H174">
        <v>8907.7611489999999</v>
      </c>
      <c r="I174">
        <v>4973.3704479999997</v>
      </c>
      <c r="J174">
        <v>465.72808320000001</v>
      </c>
      <c r="K174">
        <v>882.07577949999995</v>
      </c>
      <c r="L174">
        <v>6</v>
      </c>
      <c r="M174" s="3">
        <v>0.61131683800000003</v>
      </c>
      <c r="N174" s="3">
        <f t="shared" si="2"/>
        <v>0.23397492728129587</v>
      </c>
      <c r="O174">
        <v>300</v>
      </c>
      <c r="P174" s="3">
        <v>5.5168469999999997E-2</v>
      </c>
      <c r="Q174" s="3">
        <v>0.4</v>
      </c>
      <c r="R174">
        <v>0.34504448399999998</v>
      </c>
    </row>
    <row r="175" spans="1:18" x14ac:dyDescent="0.35">
      <c r="A175">
        <v>2</v>
      </c>
      <c r="B175" s="29">
        <v>70</v>
      </c>
      <c r="C175" s="29">
        <v>1000</v>
      </c>
      <c r="D175">
        <v>1</v>
      </c>
      <c r="E175">
        <v>22514.493340000001</v>
      </c>
      <c r="F175">
        <v>5063.6803</v>
      </c>
      <c r="G175">
        <v>7083.747085</v>
      </c>
      <c r="H175">
        <v>7146.7076299999999</v>
      </c>
      <c r="I175">
        <v>2040.4528319999999</v>
      </c>
      <c r="J175">
        <v>465.72808320000001</v>
      </c>
      <c r="K175">
        <v>714.17740830000002</v>
      </c>
      <c r="L175">
        <v>4</v>
      </c>
      <c r="M175" s="3">
        <v>0.49046024500000002</v>
      </c>
      <c r="N175" s="3" t="str">
        <f t="shared" si="2"/>
        <v/>
      </c>
      <c r="O175">
        <v>43</v>
      </c>
      <c r="P175" s="3">
        <v>3.4697909999999998E-3</v>
      </c>
      <c r="Q175" s="3">
        <v>0.8</v>
      </c>
      <c r="R175">
        <v>9.6535670000000004E-2</v>
      </c>
    </row>
    <row r="176" spans="1:18" x14ac:dyDescent="0.35">
      <c r="A176">
        <v>2</v>
      </c>
      <c r="B176" s="29">
        <v>70</v>
      </c>
      <c r="C176" s="29">
        <v>1000</v>
      </c>
      <c r="D176">
        <v>2</v>
      </c>
      <c r="E176">
        <v>22230.937549999999</v>
      </c>
      <c r="F176">
        <v>5048.7769040000003</v>
      </c>
      <c r="G176">
        <v>6974.6367989999999</v>
      </c>
      <c r="H176">
        <v>7025.7610960000002</v>
      </c>
      <c r="I176">
        <v>1998.693053</v>
      </c>
      <c r="J176">
        <v>465.72808320000001</v>
      </c>
      <c r="K176">
        <v>717.34161840000002</v>
      </c>
      <c r="L176">
        <v>4</v>
      </c>
      <c r="M176" s="3">
        <v>0.48215999399999998</v>
      </c>
      <c r="N176" s="3" t="str">
        <f t="shared" si="2"/>
        <v/>
      </c>
      <c r="O176">
        <v>83</v>
      </c>
      <c r="P176" s="3">
        <v>8.5750259999999995E-3</v>
      </c>
      <c r="Q176" s="3">
        <v>0.8</v>
      </c>
      <c r="R176">
        <v>9.6535670000000004E-2</v>
      </c>
    </row>
    <row r="177" spans="1:18" x14ac:dyDescent="0.35">
      <c r="A177">
        <v>2</v>
      </c>
      <c r="B177" s="29">
        <v>70</v>
      </c>
      <c r="C177" s="29">
        <v>1000</v>
      </c>
      <c r="D177">
        <v>3</v>
      </c>
      <c r="E177">
        <v>31266.606810000001</v>
      </c>
      <c r="F177">
        <v>7068.5596249999999</v>
      </c>
      <c r="G177">
        <v>9308.9577640000007</v>
      </c>
      <c r="H177">
        <v>9066.3787069999998</v>
      </c>
      <c r="I177">
        <v>4542.6424829999996</v>
      </c>
      <c r="J177">
        <v>465.72808320000001</v>
      </c>
      <c r="K177">
        <v>814.34014950000005</v>
      </c>
      <c r="L177">
        <v>5</v>
      </c>
      <c r="M177" s="3">
        <v>0.62220235499999998</v>
      </c>
      <c r="N177" s="3">
        <f t="shared" si="2"/>
        <v>0.30123352958955046</v>
      </c>
      <c r="O177">
        <v>234</v>
      </c>
      <c r="P177" s="3">
        <v>9.9791089999999999E-3</v>
      </c>
      <c r="Q177" s="3">
        <v>0.8</v>
      </c>
      <c r="R177">
        <v>9.6535670000000004E-2</v>
      </c>
    </row>
    <row r="178" spans="1:18" x14ac:dyDescent="0.35">
      <c r="A178">
        <v>2</v>
      </c>
      <c r="B178" s="29">
        <v>70</v>
      </c>
      <c r="C178" s="29">
        <v>1000</v>
      </c>
      <c r="D178">
        <v>1</v>
      </c>
      <c r="E178">
        <v>24254.992170000001</v>
      </c>
      <c r="F178">
        <v>5494.8903950000004</v>
      </c>
      <c r="G178">
        <v>7917.3173280000001</v>
      </c>
      <c r="H178">
        <v>7954.1594720000003</v>
      </c>
      <c r="I178">
        <v>1790.5315230000001</v>
      </c>
      <c r="J178">
        <v>465.72808320000001</v>
      </c>
      <c r="K178">
        <v>632.36537299999998</v>
      </c>
      <c r="L178">
        <v>3</v>
      </c>
      <c r="M178" s="3">
        <v>0.54587359700000004</v>
      </c>
      <c r="N178" s="3" t="str">
        <f t="shared" si="2"/>
        <v/>
      </c>
      <c r="O178">
        <v>110</v>
      </c>
      <c r="P178" s="3">
        <v>9.3121950000000005E-3</v>
      </c>
      <c r="Q178" s="3">
        <v>0.6</v>
      </c>
      <c r="R178">
        <v>0.257428453</v>
      </c>
    </row>
    <row r="179" spans="1:18" x14ac:dyDescent="0.35">
      <c r="A179">
        <v>2</v>
      </c>
      <c r="B179" s="29">
        <v>70</v>
      </c>
      <c r="C179" s="29">
        <v>1000</v>
      </c>
      <c r="D179">
        <v>2</v>
      </c>
      <c r="E179">
        <v>23713.244869999999</v>
      </c>
      <c r="F179">
        <v>5440.025928</v>
      </c>
      <c r="G179">
        <v>7770.3525879999997</v>
      </c>
      <c r="H179">
        <v>7667.5226540000003</v>
      </c>
      <c r="I179">
        <v>1739.9378340000001</v>
      </c>
      <c r="J179">
        <v>465.72808320000001</v>
      </c>
      <c r="K179">
        <v>629.67778510000005</v>
      </c>
      <c r="L179">
        <v>3</v>
      </c>
      <c r="M179" s="3">
        <v>0.52620244599999999</v>
      </c>
      <c r="N179" s="3" t="str">
        <f t="shared" si="2"/>
        <v/>
      </c>
      <c r="O179">
        <v>150</v>
      </c>
      <c r="P179" s="3">
        <v>8.0404210000000007E-3</v>
      </c>
      <c r="Q179" s="3">
        <v>0.6</v>
      </c>
      <c r="R179">
        <v>0.257428453</v>
      </c>
    </row>
    <row r="180" spans="1:18" x14ac:dyDescent="0.35">
      <c r="A180">
        <v>2</v>
      </c>
      <c r="B180" s="29">
        <v>70</v>
      </c>
      <c r="C180" s="29">
        <v>1000</v>
      </c>
      <c r="D180">
        <v>3</v>
      </c>
      <c r="E180">
        <v>34371.77203</v>
      </c>
      <c r="F180">
        <v>7264.1949320000003</v>
      </c>
      <c r="G180">
        <v>11648.42741</v>
      </c>
      <c r="H180">
        <v>10852.275879999999</v>
      </c>
      <c r="I180">
        <v>3511.505486</v>
      </c>
      <c r="J180">
        <v>465.72808320000001</v>
      </c>
      <c r="K180">
        <v>629.64022680000005</v>
      </c>
      <c r="L180">
        <v>3</v>
      </c>
      <c r="M180" s="3">
        <v>0.74476390599999998</v>
      </c>
      <c r="N180" s="3">
        <f t="shared" si="2"/>
        <v>0.28344725278650768</v>
      </c>
      <c r="O180">
        <v>300</v>
      </c>
      <c r="P180" s="3">
        <v>1.2109717000000001E-2</v>
      </c>
      <c r="Q180" s="3">
        <v>0.6</v>
      </c>
      <c r="R180">
        <v>0.257428453</v>
      </c>
    </row>
    <row r="181" spans="1:18" x14ac:dyDescent="0.35">
      <c r="A181">
        <v>2</v>
      </c>
      <c r="B181" s="29">
        <v>70</v>
      </c>
      <c r="C181" s="29">
        <v>1000</v>
      </c>
      <c r="D181">
        <v>1</v>
      </c>
      <c r="E181">
        <v>26829.864939999999</v>
      </c>
      <c r="F181">
        <v>6624.2950559999999</v>
      </c>
      <c r="G181">
        <v>8870.5357060000006</v>
      </c>
      <c r="H181">
        <v>8873.3706980000006</v>
      </c>
      <c r="I181">
        <v>1475.383599</v>
      </c>
      <c r="J181">
        <v>465.72808320000001</v>
      </c>
      <c r="K181">
        <v>520.5518022</v>
      </c>
      <c r="L181">
        <v>2</v>
      </c>
      <c r="M181" s="3">
        <v>0.60895670999999996</v>
      </c>
      <c r="N181" s="3" t="str">
        <f t="shared" si="2"/>
        <v/>
      </c>
      <c r="O181">
        <v>213</v>
      </c>
      <c r="P181" s="3">
        <v>9.3444410000000002E-3</v>
      </c>
      <c r="Q181" s="3">
        <v>0.4</v>
      </c>
      <c r="R181">
        <v>0.57921401800000005</v>
      </c>
    </row>
    <row r="182" spans="1:18" x14ac:dyDescent="0.35">
      <c r="A182">
        <v>2</v>
      </c>
      <c r="B182" s="29">
        <v>70</v>
      </c>
      <c r="C182" s="29">
        <v>1000</v>
      </c>
      <c r="D182">
        <v>2</v>
      </c>
      <c r="E182">
        <v>26195.364730000001</v>
      </c>
      <c r="F182">
        <v>6520.1629940000003</v>
      </c>
      <c r="G182">
        <v>8737.0067240000008</v>
      </c>
      <c r="H182">
        <v>8521.4769429999997</v>
      </c>
      <c r="I182">
        <v>1430.9913260000001</v>
      </c>
      <c r="J182">
        <v>465.72808320000001</v>
      </c>
      <c r="K182">
        <v>519.99865790000001</v>
      </c>
      <c r="L182">
        <v>2</v>
      </c>
      <c r="M182" s="3">
        <v>0.58480714300000003</v>
      </c>
      <c r="N182" s="3" t="str">
        <f t="shared" si="2"/>
        <v/>
      </c>
      <c r="O182">
        <v>296</v>
      </c>
      <c r="P182" s="3">
        <v>9.7911109999999999E-3</v>
      </c>
      <c r="Q182" s="3">
        <v>0.4</v>
      </c>
      <c r="R182">
        <v>0.57921401800000005</v>
      </c>
    </row>
    <row r="183" spans="1:18" x14ac:dyDescent="0.35">
      <c r="A183">
        <v>2</v>
      </c>
      <c r="B183" s="29">
        <v>70</v>
      </c>
      <c r="C183" s="29">
        <v>1000</v>
      </c>
      <c r="D183">
        <v>3</v>
      </c>
      <c r="E183">
        <v>39204.551890000002</v>
      </c>
      <c r="F183">
        <v>9950.9651229999999</v>
      </c>
      <c r="G183">
        <v>13434.978719999999</v>
      </c>
      <c r="H183">
        <v>11921.08927</v>
      </c>
      <c r="I183">
        <v>2908.958701</v>
      </c>
      <c r="J183">
        <v>465.72808320000001</v>
      </c>
      <c r="K183">
        <v>522.83199730000001</v>
      </c>
      <c r="L183">
        <v>2</v>
      </c>
      <c r="M183" s="3">
        <v>0.81811383100000001</v>
      </c>
      <c r="N183" s="3">
        <f t="shared" si="2"/>
        <v>0.2606434307972324</v>
      </c>
      <c r="O183">
        <v>300</v>
      </c>
      <c r="P183" s="3">
        <v>1.0645053999999999E-2</v>
      </c>
      <c r="Q183" s="3">
        <v>0.4</v>
      </c>
      <c r="R183">
        <v>0.57921401800000005</v>
      </c>
    </row>
    <row r="184" spans="1:18" x14ac:dyDescent="0.35">
      <c r="A184">
        <v>2</v>
      </c>
      <c r="B184" s="29">
        <v>70</v>
      </c>
      <c r="C184" s="29">
        <v>2000</v>
      </c>
      <c r="D184">
        <v>1</v>
      </c>
      <c r="E184">
        <v>25234.804169999999</v>
      </c>
      <c r="F184">
        <v>5010.8340660000003</v>
      </c>
      <c r="G184">
        <v>8881.9749429999993</v>
      </c>
      <c r="H184">
        <v>8884.8099349999993</v>
      </c>
      <c r="I184">
        <v>1472.5559209999999</v>
      </c>
      <c r="J184">
        <v>465.72808320000001</v>
      </c>
      <c r="K184">
        <v>518.90122169999995</v>
      </c>
      <c r="L184">
        <v>2</v>
      </c>
      <c r="M184" s="3">
        <v>0.60974175500000005</v>
      </c>
      <c r="N184" s="3" t="str">
        <f t="shared" si="2"/>
        <v/>
      </c>
      <c r="O184">
        <v>36</v>
      </c>
      <c r="P184" s="3">
        <v>9.7535450000000006E-3</v>
      </c>
      <c r="Q184" s="3">
        <v>0.8</v>
      </c>
      <c r="R184">
        <v>0.126896287</v>
      </c>
    </row>
    <row r="185" spans="1:18" x14ac:dyDescent="0.35">
      <c r="A185">
        <v>2</v>
      </c>
      <c r="B185" s="29">
        <v>70</v>
      </c>
      <c r="C185" s="29">
        <v>2000</v>
      </c>
      <c r="D185">
        <v>2</v>
      </c>
      <c r="E185">
        <v>24737.419000000002</v>
      </c>
      <c r="F185">
        <v>4990.0329300000003</v>
      </c>
      <c r="G185">
        <v>8750.3552880000007</v>
      </c>
      <c r="H185">
        <v>8580.8261359999997</v>
      </c>
      <c r="I185">
        <v>1430.6610370000001</v>
      </c>
      <c r="J185">
        <v>465.72808320000001</v>
      </c>
      <c r="K185">
        <v>519.8155223</v>
      </c>
      <c r="L185">
        <v>2</v>
      </c>
      <c r="M185" s="3">
        <v>0.58888012599999995</v>
      </c>
      <c r="N185" s="3" t="str">
        <f t="shared" si="2"/>
        <v/>
      </c>
      <c r="O185">
        <v>49</v>
      </c>
      <c r="P185" s="3">
        <v>9.9115539999999995E-3</v>
      </c>
      <c r="Q185" s="3">
        <v>0.8</v>
      </c>
      <c r="R185">
        <v>0.126896287</v>
      </c>
    </row>
    <row r="186" spans="1:18" x14ac:dyDescent="0.35">
      <c r="A186">
        <v>2</v>
      </c>
      <c r="B186" s="29">
        <v>70</v>
      </c>
      <c r="C186" s="29">
        <v>2000</v>
      </c>
      <c r="D186">
        <v>3</v>
      </c>
      <c r="E186">
        <v>34983.889329999998</v>
      </c>
      <c r="F186">
        <v>5733.916303</v>
      </c>
      <c r="G186">
        <v>13510.04939</v>
      </c>
      <c r="H186">
        <v>11858.18483</v>
      </c>
      <c r="I186">
        <v>2899.1150510000002</v>
      </c>
      <c r="J186">
        <v>465.72808320000001</v>
      </c>
      <c r="K186">
        <v>516.89567169999998</v>
      </c>
      <c r="L186">
        <v>2</v>
      </c>
      <c r="M186" s="3">
        <v>0.81379686100000004</v>
      </c>
      <c r="N186" s="3">
        <f t="shared" si="2"/>
        <v>0.29993330072611218</v>
      </c>
      <c r="O186">
        <v>60</v>
      </c>
      <c r="P186" s="3">
        <v>9.8426480000000007E-3</v>
      </c>
      <c r="Q186" s="3">
        <v>0.8</v>
      </c>
      <c r="R186">
        <v>0.126896287</v>
      </c>
    </row>
    <row r="187" spans="1:18" x14ac:dyDescent="0.35">
      <c r="A187">
        <v>2</v>
      </c>
      <c r="B187" s="29">
        <v>70</v>
      </c>
      <c r="C187" s="29">
        <v>2000</v>
      </c>
      <c r="D187">
        <v>1</v>
      </c>
      <c r="E187">
        <v>26934.741689999999</v>
      </c>
      <c r="F187">
        <v>6703.7535740000003</v>
      </c>
      <c r="G187">
        <v>8868.7346359999992</v>
      </c>
      <c r="H187">
        <v>8899.0130649999992</v>
      </c>
      <c r="I187">
        <v>1477.5137580000001</v>
      </c>
      <c r="J187">
        <v>465.72808320000001</v>
      </c>
      <c r="K187">
        <v>519.99857569999995</v>
      </c>
      <c r="L187">
        <v>2</v>
      </c>
      <c r="M187" s="3">
        <v>0.61071648000000001</v>
      </c>
      <c r="N187" s="3" t="str">
        <f t="shared" si="2"/>
        <v/>
      </c>
      <c r="O187">
        <v>144</v>
      </c>
      <c r="P187" s="3">
        <v>8.8931229999999993E-3</v>
      </c>
      <c r="Q187" s="3">
        <v>0.6</v>
      </c>
      <c r="R187">
        <v>0.33839009799999997</v>
      </c>
    </row>
    <row r="188" spans="1:18" x14ac:dyDescent="0.35">
      <c r="A188">
        <v>2</v>
      </c>
      <c r="B188" s="29">
        <v>70</v>
      </c>
      <c r="C188" s="29">
        <v>2000</v>
      </c>
      <c r="D188">
        <v>2</v>
      </c>
      <c r="E188">
        <v>26369.813719999998</v>
      </c>
      <c r="F188">
        <v>6637.7741100000003</v>
      </c>
      <c r="G188">
        <v>8736.7181830000009</v>
      </c>
      <c r="H188">
        <v>8580.8261359999997</v>
      </c>
      <c r="I188">
        <v>1429.2590700000001</v>
      </c>
      <c r="J188">
        <v>465.72808320000001</v>
      </c>
      <c r="K188">
        <v>519.50814319999995</v>
      </c>
      <c r="L188">
        <v>2</v>
      </c>
      <c r="M188" s="3">
        <v>0.58888012599999995</v>
      </c>
      <c r="N188" s="3" t="str">
        <f t="shared" si="2"/>
        <v/>
      </c>
      <c r="O188">
        <v>15</v>
      </c>
      <c r="P188" s="3">
        <v>5.4645229999999998E-3</v>
      </c>
      <c r="Q188" s="3">
        <v>0.6</v>
      </c>
      <c r="R188">
        <v>0.33839009799999997</v>
      </c>
    </row>
    <row r="189" spans="1:18" x14ac:dyDescent="0.35">
      <c r="A189">
        <v>2</v>
      </c>
      <c r="B189" s="29">
        <v>70</v>
      </c>
      <c r="C189" s="29">
        <v>2000</v>
      </c>
      <c r="D189">
        <v>3</v>
      </c>
      <c r="E189">
        <v>37789.776109999999</v>
      </c>
      <c r="F189">
        <v>8640.6866499999996</v>
      </c>
      <c r="G189">
        <v>13380.63867</v>
      </c>
      <c r="H189">
        <v>11874.219129999999</v>
      </c>
      <c r="I189">
        <v>2908.5050230000002</v>
      </c>
      <c r="J189">
        <v>465.72808320000001</v>
      </c>
      <c r="K189">
        <v>519.99856039999997</v>
      </c>
      <c r="L189">
        <v>2</v>
      </c>
      <c r="M189" s="3">
        <v>0.81489725400000002</v>
      </c>
      <c r="N189" s="3">
        <f t="shared" si="2"/>
        <v>0.29105916334290277</v>
      </c>
      <c r="O189">
        <v>238</v>
      </c>
      <c r="P189" s="3">
        <v>7.4992879999999998E-3</v>
      </c>
      <c r="Q189" s="3">
        <v>0.6</v>
      </c>
      <c r="R189">
        <v>0.33839009799999997</v>
      </c>
    </row>
    <row r="190" spans="1:18" x14ac:dyDescent="0.35">
      <c r="A190">
        <v>2</v>
      </c>
      <c r="B190" s="29">
        <v>70</v>
      </c>
      <c r="C190" s="29">
        <v>2000</v>
      </c>
      <c r="D190">
        <v>1</v>
      </c>
      <c r="E190">
        <v>29461.488430000001</v>
      </c>
      <c r="F190">
        <v>6313.8697169999996</v>
      </c>
      <c r="G190">
        <v>10712.38963</v>
      </c>
      <c r="H190">
        <v>10553.032670000001</v>
      </c>
      <c r="I190">
        <v>1046.1835900000001</v>
      </c>
      <c r="J190">
        <v>465.72808320000001</v>
      </c>
      <c r="K190">
        <v>370.28474310000001</v>
      </c>
      <c r="L190">
        <v>1</v>
      </c>
      <c r="M190" s="3">
        <v>0.72422761000000002</v>
      </c>
      <c r="N190" s="3" t="str">
        <f t="shared" si="2"/>
        <v/>
      </c>
      <c r="O190">
        <v>83</v>
      </c>
      <c r="P190" s="25">
        <v>9.5110299999999996E-7</v>
      </c>
      <c r="Q190" s="3">
        <v>0.4</v>
      </c>
      <c r="R190">
        <v>0.76137772000000004</v>
      </c>
    </row>
    <row r="191" spans="1:18" x14ac:dyDescent="0.35">
      <c r="A191">
        <v>2</v>
      </c>
      <c r="B191" s="29">
        <v>70</v>
      </c>
      <c r="C191" s="29">
        <v>2000</v>
      </c>
      <c r="D191">
        <v>2</v>
      </c>
      <c r="E191">
        <v>28859.616880000001</v>
      </c>
      <c r="F191">
        <v>6209.5566060000001</v>
      </c>
      <c r="G191">
        <v>10684.493049999999</v>
      </c>
      <c r="H191">
        <v>10117.622240000001</v>
      </c>
      <c r="I191">
        <v>1011.92845</v>
      </c>
      <c r="J191">
        <v>465.72808320000001</v>
      </c>
      <c r="K191">
        <v>370.2884502</v>
      </c>
      <c r="L191">
        <v>1</v>
      </c>
      <c r="M191" s="3">
        <v>0.694346507</v>
      </c>
      <c r="N191" s="3" t="str">
        <f t="shared" si="2"/>
        <v/>
      </c>
      <c r="O191">
        <v>300</v>
      </c>
      <c r="P191" s="3">
        <v>1.2935530000000001E-2</v>
      </c>
      <c r="Q191" s="3">
        <v>0.4</v>
      </c>
      <c r="R191">
        <v>0.76137772000000004</v>
      </c>
    </row>
    <row r="192" spans="1:18" x14ac:dyDescent="0.35">
      <c r="A192">
        <v>2</v>
      </c>
      <c r="B192" s="29">
        <v>70</v>
      </c>
      <c r="C192" s="29">
        <v>2000</v>
      </c>
      <c r="D192">
        <v>3</v>
      </c>
      <c r="E192">
        <v>43590.634279999998</v>
      </c>
      <c r="F192">
        <v>14441.54486</v>
      </c>
      <c r="G192">
        <v>13380.63867</v>
      </c>
      <c r="H192">
        <v>11874.219129999999</v>
      </c>
      <c r="I192">
        <v>2908.504993</v>
      </c>
      <c r="J192">
        <v>465.72808320000001</v>
      </c>
      <c r="K192">
        <v>519.99855700000001</v>
      </c>
      <c r="L192">
        <v>2</v>
      </c>
      <c r="M192" s="3">
        <v>0.81489725400000002</v>
      </c>
      <c r="N192" s="3">
        <f t="shared" si="2"/>
        <v>0.25257530617263951</v>
      </c>
      <c r="O192">
        <v>300</v>
      </c>
      <c r="P192" s="3">
        <v>9.8958053000000004E-2</v>
      </c>
      <c r="Q192" s="3">
        <v>0.4</v>
      </c>
      <c r="R192">
        <v>0.76137772000000004</v>
      </c>
    </row>
    <row r="193" spans="1:18" x14ac:dyDescent="0.35">
      <c r="A193">
        <v>2</v>
      </c>
      <c r="B193" s="29">
        <v>100</v>
      </c>
      <c r="C193" s="29">
        <v>500</v>
      </c>
      <c r="D193">
        <v>1</v>
      </c>
      <c r="E193">
        <v>19652.002130000001</v>
      </c>
      <c r="F193">
        <v>4390.347949</v>
      </c>
      <c r="G193">
        <v>5486.923444</v>
      </c>
      <c r="H193">
        <v>5591.7924929999999</v>
      </c>
      <c r="I193">
        <v>2751.7861149999999</v>
      </c>
      <c r="J193">
        <v>465.72808320000001</v>
      </c>
      <c r="K193">
        <v>965.42404799999997</v>
      </c>
      <c r="L193">
        <v>7</v>
      </c>
      <c r="M193" s="3">
        <v>0.209331717</v>
      </c>
      <c r="N193" s="3" t="str">
        <f t="shared" si="2"/>
        <v/>
      </c>
      <c r="O193">
        <v>41</v>
      </c>
      <c r="P193" s="3">
        <v>8.5653910000000003E-3</v>
      </c>
      <c r="Q193" s="3">
        <v>0.8</v>
      </c>
      <c r="R193">
        <v>5.9880119000000002E-2</v>
      </c>
    </row>
    <row r="194" spans="1:18" x14ac:dyDescent="0.35">
      <c r="A194">
        <v>2</v>
      </c>
      <c r="B194" s="29">
        <v>100</v>
      </c>
      <c r="C194" s="29">
        <v>500</v>
      </c>
      <c r="D194">
        <v>2</v>
      </c>
      <c r="E194">
        <v>19031.189719999998</v>
      </c>
      <c r="F194">
        <v>3799.7824690000002</v>
      </c>
      <c r="G194">
        <v>5670.1400610000001</v>
      </c>
      <c r="H194">
        <v>5756.4405820000002</v>
      </c>
      <c r="I194">
        <v>2453.2540170000002</v>
      </c>
      <c r="J194">
        <v>465.72808320000001</v>
      </c>
      <c r="K194">
        <v>885.84450530000004</v>
      </c>
      <c r="L194">
        <v>6</v>
      </c>
      <c r="M194" s="3">
        <v>0.215495405</v>
      </c>
      <c r="N194" s="3" t="str">
        <f t="shared" si="2"/>
        <v/>
      </c>
      <c r="O194">
        <v>44</v>
      </c>
      <c r="P194" s="3">
        <v>6.2072619999999998E-3</v>
      </c>
      <c r="Q194" s="3">
        <v>0.8</v>
      </c>
      <c r="R194">
        <v>5.9880119000000002E-2</v>
      </c>
    </row>
    <row r="195" spans="1:18" x14ac:dyDescent="0.35">
      <c r="A195">
        <v>2</v>
      </c>
      <c r="B195" s="29">
        <v>100</v>
      </c>
      <c r="C195" s="29">
        <v>500</v>
      </c>
      <c r="D195">
        <v>3</v>
      </c>
      <c r="E195">
        <v>27546.539290000001</v>
      </c>
      <c r="F195">
        <v>5620.3156259999996</v>
      </c>
      <c r="G195">
        <v>7273.6194260000002</v>
      </c>
      <c r="H195">
        <v>7422.0448109999998</v>
      </c>
      <c r="I195">
        <v>5744.2124610000001</v>
      </c>
      <c r="J195">
        <v>465.72808320000001</v>
      </c>
      <c r="K195">
        <v>1020.618879</v>
      </c>
      <c r="L195">
        <v>8</v>
      </c>
      <c r="M195" s="3">
        <v>0.27784818300000003</v>
      </c>
      <c r="N195" s="3">
        <f t="shared" si="2"/>
        <v>0.28789383779870276</v>
      </c>
      <c r="O195">
        <v>300</v>
      </c>
      <c r="P195" s="3">
        <v>1.1518138000000001E-2</v>
      </c>
      <c r="Q195" s="3">
        <v>0.8</v>
      </c>
      <c r="R195">
        <v>5.9880119000000002E-2</v>
      </c>
    </row>
    <row r="196" spans="1:18" x14ac:dyDescent="0.35">
      <c r="A196">
        <v>2</v>
      </c>
      <c r="B196" s="29">
        <v>100</v>
      </c>
      <c r="C196" s="29">
        <v>500</v>
      </c>
      <c r="D196">
        <v>1</v>
      </c>
      <c r="E196">
        <v>20978.430769999999</v>
      </c>
      <c r="F196">
        <v>4495.5567529999998</v>
      </c>
      <c r="G196">
        <v>6406.921499</v>
      </c>
      <c r="H196">
        <v>6485.9246119999998</v>
      </c>
      <c r="I196">
        <v>2312.240675</v>
      </c>
      <c r="J196">
        <v>465.72808320000001</v>
      </c>
      <c r="K196">
        <v>812.05914919999998</v>
      </c>
      <c r="L196">
        <v>5</v>
      </c>
      <c r="M196" s="3">
        <v>0.24280402700000001</v>
      </c>
      <c r="N196" s="3" t="str">
        <f t="shared" ref="N196:N259" si="3">IF(D196&lt;&gt;3,"",(SUMIFS($E:$E,$A:$A,A196,$B:$B,B196,$C:$C,C196,$Q:$Q,Q196,$D:$D,1)+SUMIFS($E:$E,$A:$A,A196,$B:$B,B196,$C:$C,C196,$Q:$Q,Q196,$D:$D,2)-E196)/(SUMIFS($E:$E,$A:$A,A196,$B:$B,B196,$C:$C,C196,$Q:$Q,Q196,$D:$D,1)+SUMIFS($E:$E,$A:$A,A196,$B:$B,B196,$C:$C,C196,$Q:$Q,Q196,$D:$D,2)))</f>
        <v/>
      </c>
      <c r="O196">
        <v>72</v>
      </c>
      <c r="P196" s="3">
        <v>8.1944740000000002E-3</v>
      </c>
      <c r="Q196" s="3">
        <v>0.6</v>
      </c>
      <c r="R196">
        <v>0.15968031799999999</v>
      </c>
    </row>
    <row r="197" spans="1:18" x14ac:dyDescent="0.35">
      <c r="A197">
        <v>2</v>
      </c>
      <c r="B197" s="29">
        <v>100</v>
      </c>
      <c r="C197" s="29">
        <v>500</v>
      </c>
      <c r="D197">
        <v>2</v>
      </c>
      <c r="E197">
        <v>20392.467229999998</v>
      </c>
      <c r="F197">
        <v>5118.6474559999997</v>
      </c>
      <c r="G197">
        <v>5704.3336920000002</v>
      </c>
      <c r="H197">
        <v>5786.7439089999998</v>
      </c>
      <c r="I197">
        <v>2445.7656950000001</v>
      </c>
      <c r="J197">
        <v>465.72808320000001</v>
      </c>
      <c r="K197">
        <v>871.24839789999999</v>
      </c>
      <c r="L197">
        <v>6</v>
      </c>
      <c r="M197" s="3">
        <v>0.216629826</v>
      </c>
      <c r="N197" s="3" t="str">
        <f t="shared" si="3"/>
        <v/>
      </c>
      <c r="O197">
        <v>53</v>
      </c>
      <c r="P197" s="3">
        <v>9.9993240000000004E-3</v>
      </c>
      <c r="Q197" s="3">
        <v>0.6</v>
      </c>
      <c r="R197">
        <v>0.15968031799999999</v>
      </c>
    </row>
    <row r="198" spans="1:18" x14ac:dyDescent="0.35">
      <c r="A198">
        <v>2</v>
      </c>
      <c r="B198" s="29">
        <v>100</v>
      </c>
      <c r="C198" s="29">
        <v>500</v>
      </c>
      <c r="D198">
        <v>3</v>
      </c>
      <c r="E198">
        <v>29965.498670000001</v>
      </c>
      <c r="F198">
        <v>6722.1093989999999</v>
      </c>
      <c r="G198">
        <v>8416.2876340000003</v>
      </c>
      <c r="H198">
        <v>8533.9343129999997</v>
      </c>
      <c r="I198">
        <v>4954.7763089999999</v>
      </c>
      <c r="J198">
        <v>465.72808320000001</v>
      </c>
      <c r="K198">
        <v>872.66293629999996</v>
      </c>
      <c r="L198">
        <v>6</v>
      </c>
      <c r="M198" s="3">
        <v>0.31947235600000001</v>
      </c>
      <c r="N198" s="3">
        <f t="shared" si="3"/>
        <v>0.27568653042049024</v>
      </c>
      <c r="O198">
        <v>301</v>
      </c>
      <c r="P198" s="3">
        <v>1.6147537999999999E-2</v>
      </c>
      <c r="Q198" s="3">
        <v>0.6</v>
      </c>
      <c r="R198">
        <v>0.15968031799999999</v>
      </c>
    </row>
    <row r="199" spans="1:18" x14ac:dyDescent="0.35">
      <c r="A199">
        <v>2</v>
      </c>
      <c r="B199" s="29">
        <v>100</v>
      </c>
      <c r="C199" s="29">
        <v>500</v>
      </c>
      <c r="D199">
        <v>1</v>
      </c>
      <c r="E199">
        <v>23409.14544</v>
      </c>
      <c r="F199">
        <v>5944.6723110000003</v>
      </c>
      <c r="G199">
        <v>7095.4722490000004</v>
      </c>
      <c r="H199">
        <v>7158.4327940000003</v>
      </c>
      <c r="I199">
        <v>2032.7693750000001</v>
      </c>
      <c r="J199">
        <v>465.72808320000001</v>
      </c>
      <c r="K199">
        <v>712.07062770000005</v>
      </c>
      <c r="L199">
        <v>4</v>
      </c>
      <c r="M199" s="3">
        <v>0.267979727</v>
      </c>
      <c r="N199" s="3" t="str">
        <f t="shared" si="3"/>
        <v/>
      </c>
      <c r="O199">
        <v>300</v>
      </c>
      <c r="P199" s="3">
        <v>1.1975147E-2</v>
      </c>
      <c r="Q199" s="3">
        <v>0.4</v>
      </c>
      <c r="R199">
        <v>0.35928071499999997</v>
      </c>
    </row>
    <row r="200" spans="1:18" x14ac:dyDescent="0.35">
      <c r="A200">
        <v>2</v>
      </c>
      <c r="B200" s="29">
        <v>100</v>
      </c>
      <c r="C200" s="29">
        <v>500</v>
      </c>
      <c r="D200">
        <v>2</v>
      </c>
      <c r="E200">
        <v>23051.54334</v>
      </c>
      <c r="F200">
        <v>7772.4050450000004</v>
      </c>
      <c r="G200">
        <v>5705.0974050000004</v>
      </c>
      <c r="H200">
        <v>5787.5076230000004</v>
      </c>
      <c r="I200">
        <v>2448.2061170000002</v>
      </c>
      <c r="J200">
        <v>465.72808320000001</v>
      </c>
      <c r="K200">
        <v>872.59907150000004</v>
      </c>
      <c r="L200">
        <v>6</v>
      </c>
      <c r="M200" s="3">
        <v>0.21665841599999999</v>
      </c>
      <c r="N200" s="3" t="str">
        <f t="shared" si="3"/>
        <v/>
      </c>
      <c r="O200">
        <v>300</v>
      </c>
      <c r="P200" s="3">
        <v>4.1383994E-2</v>
      </c>
      <c r="Q200" s="3">
        <v>0.4</v>
      </c>
      <c r="R200">
        <v>0.35928071499999997</v>
      </c>
    </row>
    <row r="201" spans="1:18" x14ac:dyDescent="0.35">
      <c r="A201">
        <v>2</v>
      </c>
      <c r="B201" s="29">
        <v>100</v>
      </c>
      <c r="C201" s="29">
        <v>500</v>
      </c>
      <c r="D201">
        <v>3</v>
      </c>
      <c r="E201">
        <v>35058.658929999998</v>
      </c>
      <c r="F201">
        <v>10208.84173</v>
      </c>
      <c r="G201">
        <v>9463.2972150000005</v>
      </c>
      <c r="H201">
        <v>9556.7120680000007</v>
      </c>
      <c r="I201">
        <v>4555.881421</v>
      </c>
      <c r="J201">
        <v>465.72808320000001</v>
      </c>
      <c r="K201">
        <v>808.19840509999995</v>
      </c>
      <c r="L201">
        <v>5</v>
      </c>
      <c r="M201" s="3">
        <v>0.35776058300000002</v>
      </c>
      <c r="N201" s="3">
        <f t="shared" si="3"/>
        <v>0.24541241529996963</v>
      </c>
      <c r="O201">
        <v>300</v>
      </c>
      <c r="P201" s="3">
        <v>5.5537245999999998E-2</v>
      </c>
      <c r="Q201" s="3">
        <v>0.4</v>
      </c>
      <c r="R201">
        <v>0.35928071499999997</v>
      </c>
    </row>
    <row r="202" spans="1:18" x14ac:dyDescent="0.35">
      <c r="A202">
        <v>2</v>
      </c>
      <c r="B202" s="29">
        <v>100</v>
      </c>
      <c r="C202" s="29">
        <v>1000</v>
      </c>
      <c r="D202">
        <v>1</v>
      </c>
      <c r="E202">
        <v>22568.504300000001</v>
      </c>
      <c r="F202">
        <v>5011.9295460000003</v>
      </c>
      <c r="G202">
        <v>7139.6174060000003</v>
      </c>
      <c r="H202">
        <v>7199.6196520000003</v>
      </c>
      <c r="I202">
        <v>2036.9120740000001</v>
      </c>
      <c r="J202">
        <v>465.72808320000001</v>
      </c>
      <c r="K202">
        <v>714.69753579999997</v>
      </c>
      <c r="L202">
        <v>4</v>
      </c>
      <c r="M202" s="3">
        <v>0.26952157900000001</v>
      </c>
      <c r="N202" s="3" t="str">
        <f t="shared" si="3"/>
        <v/>
      </c>
      <c r="O202">
        <v>71</v>
      </c>
      <c r="P202" s="3">
        <v>8.8390340000000008E-3</v>
      </c>
      <c r="Q202" s="3">
        <v>0.8</v>
      </c>
      <c r="R202">
        <v>9.1939781999999998E-2</v>
      </c>
    </row>
    <row r="203" spans="1:18" x14ac:dyDescent="0.35">
      <c r="A203">
        <v>2</v>
      </c>
      <c r="B203" s="29">
        <v>100</v>
      </c>
      <c r="C203" s="29">
        <v>1000</v>
      </c>
      <c r="D203">
        <v>2</v>
      </c>
      <c r="E203">
        <v>22231.03628</v>
      </c>
      <c r="F203">
        <v>3869.2983220000001</v>
      </c>
      <c r="G203">
        <v>7743.5194060000003</v>
      </c>
      <c r="H203">
        <v>7788.7195629999997</v>
      </c>
      <c r="I203">
        <v>1729.051817</v>
      </c>
      <c r="J203">
        <v>465.72808320000001</v>
      </c>
      <c r="K203">
        <v>634.71908619999999</v>
      </c>
      <c r="L203">
        <v>3</v>
      </c>
      <c r="M203" s="3">
        <v>0.291574846</v>
      </c>
      <c r="N203" s="3" t="str">
        <f t="shared" si="3"/>
        <v/>
      </c>
      <c r="O203">
        <v>99</v>
      </c>
      <c r="P203" s="3">
        <v>9.3337520000000007E-3</v>
      </c>
      <c r="Q203" s="3">
        <v>0.8</v>
      </c>
      <c r="R203">
        <v>9.1939781999999998E-2</v>
      </c>
    </row>
    <row r="204" spans="1:18" x14ac:dyDescent="0.35">
      <c r="A204">
        <v>2</v>
      </c>
      <c r="B204" s="29">
        <v>100</v>
      </c>
      <c r="C204" s="29">
        <v>1000</v>
      </c>
      <c r="D204">
        <v>3</v>
      </c>
      <c r="E204">
        <v>31096.872149999999</v>
      </c>
      <c r="F204">
        <v>6965.8500679999997</v>
      </c>
      <c r="G204">
        <v>9109.1146549999994</v>
      </c>
      <c r="H204">
        <v>9210.6965830000008</v>
      </c>
      <c r="I204">
        <v>4533.4235369999997</v>
      </c>
      <c r="J204">
        <v>465.72808320000001</v>
      </c>
      <c r="K204">
        <v>812.05922169999997</v>
      </c>
      <c r="L204">
        <v>5</v>
      </c>
      <c r="M204" s="3">
        <v>0.34480730999999998</v>
      </c>
      <c r="N204" s="3">
        <f t="shared" si="3"/>
        <v>0.30586627122951626</v>
      </c>
      <c r="O204">
        <v>201</v>
      </c>
      <c r="P204" s="3">
        <v>7.5467279999999999E-3</v>
      </c>
      <c r="Q204" s="3">
        <v>0.8</v>
      </c>
      <c r="R204">
        <v>9.1939781999999998E-2</v>
      </c>
    </row>
    <row r="205" spans="1:18" x14ac:dyDescent="0.35">
      <c r="A205">
        <v>2</v>
      </c>
      <c r="B205" s="29">
        <v>100</v>
      </c>
      <c r="C205" s="29">
        <v>1000</v>
      </c>
      <c r="D205">
        <v>1</v>
      </c>
      <c r="E205">
        <v>24092.030129999999</v>
      </c>
      <c r="F205">
        <v>5378.5640059999996</v>
      </c>
      <c r="G205">
        <v>7886.9606199999998</v>
      </c>
      <c r="H205">
        <v>7935.3814519999996</v>
      </c>
      <c r="I205">
        <v>1792.7600319999999</v>
      </c>
      <c r="J205">
        <v>465.72808320000001</v>
      </c>
      <c r="K205">
        <v>632.63593730000002</v>
      </c>
      <c r="L205">
        <v>3</v>
      </c>
      <c r="M205" s="3">
        <v>0.29706521200000002</v>
      </c>
      <c r="N205" s="3" t="str">
        <f t="shared" si="3"/>
        <v/>
      </c>
      <c r="O205">
        <v>251</v>
      </c>
      <c r="P205" s="3">
        <v>9.9106850000000007E-3</v>
      </c>
      <c r="Q205" s="3">
        <v>0.6</v>
      </c>
      <c r="R205">
        <v>0.24517275099999999</v>
      </c>
    </row>
    <row r="206" spans="1:18" x14ac:dyDescent="0.35">
      <c r="A206">
        <v>2</v>
      </c>
      <c r="B206" s="29">
        <v>100</v>
      </c>
      <c r="C206" s="29">
        <v>1000</v>
      </c>
      <c r="D206">
        <v>2</v>
      </c>
      <c r="E206">
        <v>23621.345549999998</v>
      </c>
      <c r="F206">
        <v>5319.6910449999996</v>
      </c>
      <c r="G206">
        <v>7713.7107310000001</v>
      </c>
      <c r="H206">
        <v>7756.8518450000001</v>
      </c>
      <c r="I206">
        <v>1735.2153860000001</v>
      </c>
      <c r="J206">
        <v>465.72808320000001</v>
      </c>
      <c r="K206">
        <v>630.14846209999996</v>
      </c>
      <c r="L206">
        <v>3</v>
      </c>
      <c r="M206" s="3">
        <v>0.29038186100000002</v>
      </c>
      <c r="N206" s="3" t="str">
        <f t="shared" si="3"/>
        <v/>
      </c>
      <c r="O206">
        <v>256</v>
      </c>
      <c r="P206" s="3">
        <v>9.6906059999999992E-3</v>
      </c>
      <c r="Q206" s="3">
        <v>0.6</v>
      </c>
      <c r="R206">
        <v>0.24517275099999999</v>
      </c>
    </row>
    <row r="207" spans="1:18" x14ac:dyDescent="0.35">
      <c r="A207">
        <v>2</v>
      </c>
      <c r="B207" s="29">
        <v>100</v>
      </c>
      <c r="C207" s="29">
        <v>1000</v>
      </c>
      <c r="D207">
        <v>3</v>
      </c>
      <c r="E207">
        <v>34184.831270000002</v>
      </c>
      <c r="F207">
        <v>8641.6748640000005</v>
      </c>
      <c r="G207">
        <v>10132.369350000001</v>
      </c>
      <c r="H207">
        <v>10211.993350000001</v>
      </c>
      <c r="I207">
        <v>4021.0943189999998</v>
      </c>
      <c r="J207">
        <v>465.72808320000001</v>
      </c>
      <c r="K207">
        <v>711.97129370000005</v>
      </c>
      <c r="L207">
        <v>4</v>
      </c>
      <c r="M207" s="3">
        <v>0.38229138499999998</v>
      </c>
      <c r="N207" s="3">
        <f t="shared" si="3"/>
        <v>0.28353777566970073</v>
      </c>
      <c r="O207">
        <v>300</v>
      </c>
      <c r="P207" s="3">
        <v>2.3736584000000002E-2</v>
      </c>
      <c r="Q207" s="3">
        <v>0.6</v>
      </c>
      <c r="R207">
        <v>0.24517275099999999</v>
      </c>
    </row>
    <row r="208" spans="1:18" x14ac:dyDescent="0.35">
      <c r="A208">
        <v>2</v>
      </c>
      <c r="B208" s="29">
        <v>100</v>
      </c>
      <c r="C208" s="29">
        <v>1000</v>
      </c>
      <c r="D208">
        <v>1</v>
      </c>
      <c r="E208">
        <v>26667.312030000001</v>
      </c>
      <c r="F208">
        <v>6407.6206320000001</v>
      </c>
      <c r="G208">
        <v>8883.9505599999993</v>
      </c>
      <c r="H208">
        <v>8912.5002889999996</v>
      </c>
      <c r="I208">
        <v>1477.5137970000001</v>
      </c>
      <c r="J208">
        <v>465.72808320000001</v>
      </c>
      <c r="K208">
        <v>519.99866789999999</v>
      </c>
      <c r="L208">
        <v>2</v>
      </c>
      <c r="M208" s="3">
        <v>0.33364417400000002</v>
      </c>
      <c r="N208" s="3" t="str">
        <f t="shared" si="3"/>
        <v/>
      </c>
      <c r="O208">
        <v>300</v>
      </c>
      <c r="P208" s="3">
        <v>1.9804075000000001E-2</v>
      </c>
      <c r="Q208" s="3">
        <v>0.4</v>
      </c>
      <c r="R208">
        <v>0.55163868900000002</v>
      </c>
    </row>
    <row r="209" spans="1:18" x14ac:dyDescent="0.35">
      <c r="A209">
        <v>2</v>
      </c>
      <c r="B209" s="29">
        <v>100</v>
      </c>
      <c r="C209" s="29">
        <v>1000</v>
      </c>
      <c r="D209">
        <v>2</v>
      </c>
      <c r="E209">
        <v>25966.329099999999</v>
      </c>
      <c r="F209">
        <v>6282.4276630000004</v>
      </c>
      <c r="G209">
        <v>8621.9522980000002</v>
      </c>
      <c r="H209">
        <v>8655.4454440000009</v>
      </c>
      <c r="I209">
        <v>1424.6401470000001</v>
      </c>
      <c r="J209">
        <v>465.72808320000001</v>
      </c>
      <c r="K209">
        <v>516.13546670000005</v>
      </c>
      <c r="L209">
        <v>2</v>
      </c>
      <c r="M209" s="3">
        <v>0.32402118899999999</v>
      </c>
      <c r="N209" s="3" t="str">
        <f t="shared" si="3"/>
        <v/>
      </c>
      <c r="O209">
        <v>216</v>
      </c>
      <c r="P209" s="3">
        <v>8.6858809999999995E-3</v>
      </c>
      <c r="Q209" s="3">
        <v>0.4</v>
      </c>
      <c r="R209">
        <v>0.55163868900000002</v>
      </c>
    </row>
    <row r="210" spans="1:18" x14ac:dyDescent="0.35">
      <c r="A210">
        <v>2</v>
      </c>
      <c r="B210" s="29">
        <v>100</v>
      </c>
      <c r="C210" s="29">
        <v>1000</v>
      </c>
      <c r="D210">
        <v>3</v>
      </c>
      <c r="E210">
        <v>39147.470829999998</v>
      </c>
      <c r="F210">
        <v>9562.6595589999997</v>
      </c>
      <c r="G210">
        <v>12825.53751</v>
      </c>
      <c r="H210">
        <v>12866.18475</v>
      </c>
      <c r="I210">
        <v>2906.7994410000001</v>
      </c>
      <c r="J210">
        <v>465.72808320000001</v>
      </c>
      <c r="K210">
        <v>520.56148619999999</v>
      </c>
      <c r="L210">
        <v>2</v>
      </c>
      <c r="M210" s="3">
        <v>0.48165244800000001</v>
      </c>
      <c r="N210" s="3">
        <f t="shared" si="3"/>
        <v>0.25622719634179342</v>
      </c>
      <c r="O210">
        <v>300</v>
      </c>
      <c r="P210" s="3">
        <v>6.4534633999999994E-2</v>
      </c>
      <c r="Q210" s="3">
        <v>0.4</v>
      </c>
      <c r="R210">
        <v>0.55163868900000002</v>
      </c>
    </row>
    <row r="211" spans="1:18" x14ac:dyDescent="0.35">
      <c r="A211">
        <v>2</v>
      </c>
      <c r="B211" s="29">
        <v>100</v>
      </c>
      <c r="C211" s="29">
        <v>2000</v>
      </c>
      <c r="D211">
        <v>1</v>
      </c>
      <c r="E211">
        <v>25215.114290000001</v>
      </c>
      <c r="F211">
        <v>5010.3208560000003</v>
      </c>
      <c r="G211">
        <v>8855.3387519999997</v>
      </c>
      <c r="H211">
        <v>8887.7908640000005</v>
      </c>
      <c r="I211">
        <v>1475.3837100000001</v>
      </c>
      <c r="J211">
        <v>465.72808320000001</v>
      </c>
      <c r="K211">
        <v>520.55202359999998</v>
      </c>
      <c r="L211">
        <v>2</v>
      </c>
      <c r="M211" s="3">
        <v>0.33271916299999998</v>
      </c>
      <c r="N211" s="3" t="str">
        <f t="shared" si="3"/>
        <v/>
      </c>
      <c r="O211">
        <v>98</v>
      </c>
      <c r="P211" s="3">
        <v>8.6092459999999992E-3</v>
      </c>
      <c r="Q211" s="3">
        <v>0.8</v>
      </c>
      <c r="R211">
        <v>0.12654726799999999</v>
      </c>
    </row>
    <row r="212" spans="1:18" x14ac:dyDescent="0.35">
      <c r="A212">
        <v>2</v>
      </c>
      <c r="B212" s="29">
        <v>100</v>
      </c>
      <c r="C212" s="29">
        <v>2000</v>
      </c>
      <c r="D212">
        <v>2</v>
      </c>
      <c r="E212">
        <v>24702.95376</v>
      </c>
      <c r="F212">
        <v>4986.4445910000004</v>
      </c>
      <c r="G212">
        <v>8635.7199679999994</v>
      </c>
      <c r="H212">
        <v>8666.2940510000008</v>
      </c>
      <c r="I212">
        <v>1429.259004</v>
      </c>
      <c r="J212">
        <v>465.72808320000001</v>
      </c>
      <c r="K212">
        <v>519.50806</v>
      </c>
      <c r="L212">
        <v>2</v>
      </c>
      <c r="M212" s="3">
        <v>0.32442731299999999</v>
      </c>
      <c r="N212" s="3" t="str">
        <f t="shared" si="3"/>
        <v/>
      </c>
      <c r="O212">
        <v>22</v>
      </c>
      <c r="P212" s="3">
        <v>9.4649079999999993E-3</v>
      </c>
      <c r="Q212" s="3">
        <v>0.8</v>
      </c>
      <c r="R212">
        <v>0.12654726799999999</v>
      </c>
    </row>
    <row r="213" spans="1:18" x14ac:dyDescent="0.35">
      <c r="A213">
        <v>2</v>
      </c>
      <c r="B213" s="29">
        <v>100</v>
      </c>
      <c r="C213" s="29">
        <v>2000</v>
      </c>
      <c r="D213">
        <v>3</v>
      </c>
      <c r="E213">
        <v>34756.066319999998</v>
      </c>
      <c r="F213">
        <v>5734.6494309999998</v>
      </c>
      <c r="G213">
        <v>12542.23134</v>
      </c>
      <c r="H213">
        <v>12586.577020000001</v>
      </c>
      <c r="I213">
        <v>2906.3285810000002</v>
      </c>
      <c r="J213">
        <v>465.72808320000001</v>
      </c>
      <c r="K213">
        <v>520.55186449999997</v>
      </c>
      <c r="L213">
        <v>2</v>
      </c>
      <c r="M213" s="3">
        <v>0.47118518399999998</v>
      </c>
      <c r="N213" s="3">
        <f t="shared" si="3"/>
        <v>0.30373775112476542</v>
      </c>
      <c r="O213">
        <v>300</v>
      </c>
      <c r="P213" s="3">
        <v>2.7810213E-2</v>
      </c>
      <c r="Q213" s="3">
        <v>0.8</v>
      </c>
      <c r="R213">
        <v>0.12654726799999999</v>
      </c>
    </row>
    <row r="214" spans="1:18" x14ac:dyDescent="0.35">
      <c r="A214">
        <v>2</v>
      </c>
      <c r="B214" s="29">
        <v>100</v>
      </c>
      <c r="C214" s="29">
        <v>2000</v>
      </c>
      <c r="D214">
        <v>1</v>
      </c>
      <c r="E214">
        <v>26956.008949999999</v>
      </c>
      <c r="F214">
        <v>6696.3174339999996</v>
      </c>
      <c r="G214">
        <v>8883.9505599999993</v>
      </c>
      <c r="H214">
        <v>8912.5002889999996</v>
      </c>
      <c r="I214">
        <v>1477.5138380000001</v>
      </c>
      <c r="J214">
        <v>465.72808320000001</v>
      </c>
      <c r="K214">
        <v>519.99874090000003</v>
      </c>
      <c r="L214">
        <v>2</v>
      </c>
      <c r="M214" s="3">
        <v>0.33364417400000002</v>
      </c>
      <c r="N214" s="3" t="str">
        <f t="shared" si="3"/>
        <v/>
      </c>
      <c r="O214">
        <v>18</v>
      </c>
      <c r="P214" s="3">
        <v>5.3102690000000003E-3</v>
      </c>
      <c r="Q214" s="3">
        <v>0.6</v>
      </c>
      <c r="R214">
        <v>0.337459381</v>
      </c>
    </row>
    <row r="215" spans="1:18" x14ac:dyDescent="0.35">
      <c r="A215">
        <v>2</v>
      </c>
      <c r="B215" s="29">
        <v>100</v>
      </c>
      <c r="C215" s="29">
        <v>2000</v>
      </c>
      <c r="D215">
        <v>2</v>
      </c>
      <c r="E215">
        <v>26289.973720000002</v>
      </c>
      <c r="F215">
        <v>6633.5197609999996</v>
      </c>
      <c r="G215">
        <v>8606.5397659999999</v>
      </c>
      <c r="H215">
        <v>8633.1959229999993</v>
      </c>
      <c r="I215">
        <v>1430.9913959999999</v>
      </c>
      <c r="J215">
        <v>465.72808320000001</v>
      </c>
      <c r="K215">
        <v>519.99878939999996</v>
      </c>
      <c r="L215">
        <v>2</v>
      </c>
      <c r="M215" s="3">
        <v>0.32318826699999997</v>
      </c>
      <c r="N215" s="3" t="str">
        <f t="shared" si="3"/>
        <v/>
      </c>
      <c r="O215">
        <v>274</v>
      </c>
      <c r="P215" s="3">
        <v>9.92234E-3</v>
      </c>
      <c r="Q215" s="3">
        <v>0.6</v>
      </c>
      <c r="R215">
        <v>0.337459381</v>
      </c>
    </row>
    <row r="216" spans="1:18" x14ac:dyDescent="0.35">
      <c r="A216">
        <v>2</v>
      </c>
      <c r="B216" s="29">
        <v>100</v>
      </c>
      <c r="C216" s="29">
        <v>2000</v>
      </c>
      <c r="D216">
        <v>3</v>
      </c>
      <c r="E216">
        <v>37670.33827</v>
      </c>
      <c r="F216">
        <v>8611.0597830000006</v>
      </c>
      <c r="G216">
        <v>12568.446099999999</v>
      </c>
      <c r="H216">
        <v>12609.093339999999</v>
      </c>
      <c r="I216">
        <v>2899.115229</v>
      </c>
      <c r="J216">
        <v>465.72808320000001</v>
      </c>
      <c r="K216">
        <v>516.89573640000003</v>
      </c>
      <c r="L216">
        <v>2</v>
      </c>
      <c r="M216" s="3">
        <v>0.47202809400000001</v>
      </c>
      <c r="N216" s="3">
        <f t="shared" si="3"/>
        <v>0.29252243303560382</v>
      </c>
      <c r="O216">
        <v>161</v>
      </c>
      <c r="P216" s="3">
        <v>9.0426940000000004E-3</v>
      </c>
      <c r="Q216" s="3">
        <v>0.6</v>
      </c>
      <c r="R216">
        <v>0.337459381</v>
      </c>
    </row>
    <row r="217" spans="1:18" x14ac:dyDescent="0.35">
      <c r="A217">
        <v>2</v>
      </c>
      <c r="B217" s="29">
        <v>100</v>
      </c>
      <c r="C217" s="29">
        <v>2000</v>
      </c>
      <c r="D217">
        <v>1</v>
      </c>
      <c r="E217">
        <v>29500.48848</v>
      </c>
      <c r="F217">
        <v>6302.0044330000001</v>
      </c>
      <c r="G217">
        <v>10651.412410000001</v>
      </c>
      <c r="H217">
        <v>10664.875319999999</v>
      </c>
      <c r="I217">
        <v>1046.1835550000001</v>
      </c>
      <c r="J217">
        <v>465.72808320000001</v>
      </c>
      <c r="K217">
        <v>370.28467599999999</v>
      </c>
      <c r="L217">
        <v>1</v>
      </c>
      <c r="M217" s="3">
        <v>0.39924526199999999</v>
      </c>
      <c r="N217" s="3" t="str">
        <f t="shared" si="3"/>
        <v/>
      </c>
      <c r="O217">
        <v>36</v>
      </c>
      <c r="P217" s="3">
        <v>2.0195479999999999E-3</v>
      </c>
      <c r="Q217" s="3">
        <v>0.4</v>
      </c>
      <c r="R217">
        <v>0.75928360699999997</v>
      </c>
    </row>
    <row r="218" spans="1:18" x14ac:dyDescent="0.35">
      <c r="A218">
        <v>2</v>
      </c>
      <c r="B218" s="29">
        <v>100</v>
      </c>
      <c r="C218" s="29">
        <v>2000</v>
      </c>
      <c r="D218">
        <v>2</v>
      </c>
      <c r="E218">
        <v>28766.185870000001</v>
      </c>
      <c r="F218">
        <v>6197.9697889999998</v>
      </c>
      <c r="G218">
        <v>10352.913060000001</v>
      </c>
      <c r="H218">
        <v>10367.36125</v>
      </c>
      <c r="I218">
        <v>1011.928936</v>
      </c>
      <c r="J218">
        <v>465.72808320000001</v>
      </c>
      <c r="K218">
        <v>370.28475559999998</v>
      </c>
      <c r="L218">
        <v>1</v>
      </c>
      <c r="M218" s="3">
        <v>0.38810767099999999</v>
      </c>
      <c r="N218" s="3" t="str">
        <f t="shared" si="3"/>
        <v/>
      </c>
      <c r="O218">
        <v>300</v>
      </c>
      <c r="P218" s="3">
        <v>1.5630112000000002E-2</v>
      </c>
      <c r="Q218" s="3">
        <v>0.4</v>
      </c>
      <c r="R218">
        <v>0.75928360699999997</v>
      </c>
    </row>
    <row r="219" spans="1:18" x14ac:dyDescent="0.35">
      <c r="A219">
        <v>2</v>
      </c>
      <c r="B219" s="29">
        <v>100</v>
      </c>
      <c r="C219" s="29">
        <v>2000</v>
      </c>
      <c r="D219">
        <v>3</v>
      </c>
      <c r="E219">
        <v>42370.681539999998</v>
      </c>
      <c r="F219">
        <v>9375.368751</v>
      </c>
      <c r="G219">
        <v>15041.15646</v>
      </c>
      <c r="H219">
        <v>15060.03104</v>
      </c>
      <c r="I219">
        <v>2058.1124789999999</v>
      </c>
      <c r="J219">
        <v>465.72808320000001</v>
      </c>
      <c r="K219">
        <v>370.28472399999998</v>
      </c>
      <c r="L219">
        <v>1</v>
      </c>
      <c r="M219" s="3">
        <v>0.56378024699999996</v>
      </c>
      <c r="N219" s="3">
        <f t="shared" si="3"/>
        <v>0.27281448593607616</v>
      </c>
      <c r="O219">
        <v>266</v>
      </c>
      <c r="P219" s="3">
        <v>9.1959190000000003E-3</v>
      </c>
      <c r="Q219" s="3">
        <v>0.4</v>
      </c>
      <c r="R219">
        <v>0.75928360699999997</v>
      </c>
    </row>
    <row r="220" spans="1:18" x14ac:dyDescent="0.35">
      <c r="A220">
        <v>3</v>
      </c>
      <c r="B220" s="29">
        <v>10</v>
      </c>
      <c r="C220" s="29">
        <v>500</v>
      </c>
      <c r="D220">
        <v>1</v>
      </c>
      <c r="E220">
        <v>20363.36536</v>
      </c>
      <c r="F220">
        <v>4377.7493969999996</v>
      </c>
      <c r="G220">
        <v>6458.5760799999998</v>
      </c>
      <c r="H220">
        <v>4972.7018010000002</v>
      </c>
      <c r="I220">
        <v>2734.7176829999999</v>
      </c>
      <c r="J220">
        <v>582.49031109999999</v>
      </c>
      <c r="K220">
        <v>1237.1300859999999</v>
      </c>
      <c r="L220">
        <v>7</v>
      </c>
      <c r="M220" s="3">
        <v>0.74804944200000001</v>
      </c>
      <c r="N220" s="3" t="str">
        <f t="shared" si="3"/>
        <v/>
      </c>
      <c r="O220">
        <v>55</v>
      </c>
      <c r="P220" s="3">
        <v>6.895984E-3</v>
      </c>
      <c r="Q220" s="3">
        <v>0.8</v>
      </c>
      <c r="R220">
        <v>5.5248177000000002E-2</v>
      </c>
    </row>
    <row r="221" spans="1:18" x14ac:dyDescent="0.35">
      <c r="A221">
        <v>3</v>
      </c>
      <c r="B221" s="29">
        <v>10</v>
      </c>
      <c r="C221" s="29">
        <v>500</v>
      </c>
      <c r="D221">
        <v>2</v>
      </c>
      <c r="E221">
        <v>20473.218079999999</v>
      </c>
      <c r="F221">
        <v>3815.5883760000002</v>
      </c>
      <c r="G221">
        <v>7181.6740810000001</v>
      </c>
      <c r="H221">
        <v>5202.8984119999996</v>
      </c>
      <c r="I221">
        <v>2537.4606600000002</v>
      </c>
      <c r="J221">
        <v>582.49031109999999</v>
      </c>
      <c r="K221">
        <v>1153.106239</v>
      </c>
      <c r="L221">
        <v>6</v>
      </c>
      <c r="M221" s="3">
        <v>0.78267819199999999</v>
      </c>
      <c r="N221" s="3" t="str">
        <f t="shared" si="3"/>
        <v/>
      </c>
      <c r="O221">
        <v>45</v>
      </c>
      <c r="P221" s="3">
        <v>9.0616310000000005E-3</v>
      </c>
      <c r="Q221" s="3">
        <v>0.8</v>
      </c>
      <c r="R221">
        <v>5.5248177000000002E-2</v>
      </c>
    </row>
    <row r="222" spans="1:18" x14ac:dyDescent="0.35">
      <c r="A222">
        <v>3</v>
      </c>
      <c r="B222" s="29">
        <v>10</v>
      </c>
      <c r="C222" s="29">
        <v>500</v>
      </c>
      <c r="D222">
        <v>3</v>
      </c>
      <c r="E222">
        <v>29717.236789999999</v>
      </c>
      <c r="F222">
        <v>6172.1315059999997</v>
      </c>
      <c r="G222">
        <v>10038.369199999999</v>
      </c>
      <c r="H222">
        <v>5357.7902309999999</v>
      </c>
      <c r="I222">
        <v>6180.1368679999996</v>
      </c>
      <c r="J222">
        <v>582.49031109999999</v>
      </c>
      <c r="K222">
        <v>1386.318675</v>
      </c>
      <c r="L222">
        <v>9</v>
      </c>
      <c r="M222" s="3">
        <v>0.80597875200000002</v>
      </c>
      <c r="N222" s="3">
        <f t="shared" si="3"/>
        <v>0.27228885752250392</v>
      </c>
      <c r="O222">
        <v>59</v>
      </c>
      <c r="P222" s="3">
        <v>7.7068900000000001E-3</v>
      </c>
      <c r="Q222" s="3">
        <v>0.8</v>
      </c>
      <c r="R222">
        <v>5.5248177000000002E-2</v>
      </c>
    </row>
    <row r="223" spans="1:18" x14ac:dyDescent="0.35">
      <c r="A223">
        <v>3</v>
      </c>
      <c r="B223" s="29">
        <v>10</v>
      </c>
      <c r="C223" s="29">
        <v>500</v>
      </c>
      <c r="D223">
        <v>1</v>
      </c>
      <c r="E223">
        <v>21677.504239999998</v>
      </c>
      <c r="F223">
        <v>4490.8239569999996</v>
      </c>
      <c r="G223">
        <v>7822.992362</v>
      </c>
      <c r="H223">
        <v>5402.9912029999996</v>
      </c>
      <c r="I223">
        <v>2324.6432490000002</v>
      </c>
      <c r="J223">
        <v>582.49031109999999</v>
      </c>
      <c r="K223">
        <v>1053.5631550000001</v>
      </c>
      <c r="L223">
        <v>5</v>
      </c>
      <c r="M223" s="3">
        <v>0.81277838800000002</v>
      </c>
      <c r="N223" s="3" t="str">
        <f t="shared" si="3"/>
        <v/>
      </c>
      <c r="O223">
        <v>87</v>
      </c>
      <c r="P223" s="3">
        <v>8.5400500000000004E-3</v>
      </c>
      <c r="Q223" s="3">
        <v>0.6</v>
      </c>
      <c r="R223">
        <v>0.14732847199999999</v>
      </c>
    </row>
    <row r="224" spans="1:18" x14ac:dyDescent="0.35">
      <c r="A224">
        <v>3</v>
      </c>
      <c r="B224" s="29">
        <v>10</v>
      </c>
      <c r="C224" s="29">
        <v>500</v>
      </c>
      <c r="D224">
        <v>2</v>
      </c>
      <c r="E224">
        <v>21702.282879999999</v>
      </c>
      <c r="F224">
        <v>4471.5109560000001</v>
      </c>
      <c r="G224">
        <v>7919.6871309999997</v>
      </c>
      <c r="H224">
        <v>5383.1600909999997</v>
      </c>
      <c r="I224">
        <v>2297.8536060000001</v>
      </c>
      <c r="J224">
        <v>582.49031109999999</v>
      </c>
      <c r="K224">
        <v>1047.580788</v>
      </c>
      <c r="L224">
        <v>5</v>
      </c>
      <c r="M224" s="3">
        <v>0.80979517000000001</v>
      </c>
      <c r="N224" s="3" t="str">
        <f t="shared" si="3"/>
        <v/>
      </c>
      <c r="O224">
        <v>124</v>
      </c>
      <c r="P224" s="3">
        <v>8.7711630000000002E-3</v>
      </c>
      <c r="Q224" s="3">
        <v>0.6</v>
      </c>
      <c r="R224">
        <v>0.14732847199999999</v>
      </c>
    </row>
    <row r="225" spans="1:18" x14ac:dyDescent="0.35">
      <c r="A225">
        <v>3</v>
      </c>
      <c r="B225" s="29">
        <v>10</v>
      </c>
      <c r="C225" s="29">
        <v>500</v>
      </c>
      <c r="D225">
        <v>3</v>
      </c>
      <c r="E225">
        <v>32394.57862</v>
      </c>
      <c r="F225">
        <v>8174.6158429999996</v>
      </c>
      <c r="G225">
        <v>11047.418739999999</v>
      </c>
      <c r="H225">
        <v>5506.1958400000003</v>
      </c>
      <c r="I225">
        <v>5785.6266750000004</v>
      </c>
      <c r="J225">
        <v>582.49031109999999</v>
      </c>
      <c r="K225">
        <v>1298.2312059999999</v>
      </c>
      <c r="L225">
        <v>8</v>
      </c>
      <c r="M225" s="3">
        <v>0.82830358400000004</v>
      </c>
      <c r="N225" s="3">
        <f t="shared" si="3"/>
        <v>0.25323334274582754</v>
      </c>
      <c r="O225">
        <v>98</v>
      </c>
      <c r="P225" s="3">
        <v>9.1818339999999998E-3</v>
      </c>
      <c r="Q225" s="3">
        <v>0.6</v>
      </c>
      <c r="R225">
        <v>0.14732847199999999</v>
      </c>
    </row>
    <row r="226" spans="1:18" x14ac:dyDescent="0.35">
      <c r="A226">
        <v>3</v>
      </c>
      <c r="B226" s="29">
        <v>10</v>
      </c>
      <c r="C226" s="29">
        <v>500</v>
      </c>
      <c r="D226">
        <v>1</v>
      </c>
      <c r="E226">
        <v>24213.507809999999</v>
      </c>
      <c r="F226">
        <v>6004.0585160000001</v>
      </c>
      <c r="G226">
        <v>8941.9417919999996</v>
      </c>
      <c r="H226">
        <v>5665.26559</v>
      </c>
      <c r="I226">
        <v>2078.7435700000001</v>
      </c>
      <c r="J226">
        <v>582.49031109999999</v>
      </c>
      <c r="K226">
        <v>941.00803229999997</v>
      </c>
      <c r="L226">
        <v>4</v>
      </c>
      <c r="M226" s="3">
        <v>0.85223263599999999</v>
      </c>
      <c r="N226" s="3" t="str">
        <f t="shared" si="3"/>
        <v/>
      </c>
      <c r="O226">
        <v>300</v>
      </c>
      <c r="P226" s="3">
        <v>1.8725189999999999E-2</v>
      </c>
      <c r="Q226" s="3">
        <v>0.4</v>
      </c>
      <c r="R226">
        <v>0.33148906299999997</v>
      </c>
    </row>
    <row r="227" spans="1:18" x14ac:dyDescent="0.35">
      <c r="A227">
        <v>3</v>
      </c>
      <c r="B227" s="29">
        <v>10</v>
      </c>
      <c r="C227" s="29">
        <v>500</v>
      </c>
      <c r="D227">
        <v>2</v>
      </c>
      <c r="E227">
        <v>24369.9581</v>
      </c>
      <c r="F227">
        <v>5965.2523339999998</v>
      </c>
      <c r="G227">
        <v>9275.8060569999998</v>
      </c>
      <c r="H227">
        <v>5555.9243560000004</v>
      </c>
      <c r="I227">
        <v>2052.3742120000002</v>
      </c>
      <c r="J227">
        <v>582.49031109999999</v>
      </c>
      <c r="K227">
        <v>938.11082690000001</v>
      </c>
      <c r="L227">
        <v>4</v>
      </c>
      <c r="M227" s="3">
        <v>0.83578430400000003</v>
      </c>
      <c r="N227" s="3" t="str">
        <f t="shared" si="3"/>
        <v/>
      </c>
      <c r="O227">
        <v>301</v>
      </c>
      <c r="P227" s="3">
        <v>3.3299329000000003E-2</v>
      </c>
      <c r="Q227" s="3">
        <v>0.4</v>
      </c>
      <c r="R227">
        <v>0.33148906299999997</v>
      </c>
    </row>
    <row r="228" spans="1:18" x14ac:dyDescent="0.35">
      <c r="A228">
        <v>3</v>
      </c>
      <c r="B228" s="29">
        <v>10</v>
      </c>
      <c r="C228" s="29">
        <v>500</v>
      </c>
      <c r="D228">
        <v>3</v>
      </c>
      <c r="E228">
        <v>37779.370779999997</v>
      </c>
      <c r="F228">
        <v>11131.83747</v>
      </c>
      <c r="G228">
        <v>14224.654689999999</v>
      </c>
      <c r="H228">
        <v>5707.5785310000001</v>
      </c>
      <c r="I228">
        <v>4997.8863860000001</v>
      </c>
      <c r="J228">
        <v>582.49031109999999</v>
      </c>
      <c r="K228">
        <v>1134.9233939999999</v>
      </c>
      <c r="L228">
        <v>6</v>
      </c>
      <c r="M228" s="3">
        <v>0.85859782200000001</v>
      </c>
      <c r="N228" s="3">
        <f t="shared" si="3"/>
        <v>0.22238214025352565</v>
      </c>
      <c r="O228">
        <v>300</v>
      </c>
      <c r="P228" s="3">
        <v>3.1082281999999999E-2</v>
      </c>
      <c r="Q228" s="3">
        <v>0.4</v>
      </c>
      <c r="R228">
        <v>0.33148906299999997</v>
      </c>
    </row>
    <row r="229" spans="1:18" x14ac:dyDescent="0.35">
      <c r="A229">
        <v>3</v>
      </c>
      <c r="B229" s="29">
        <v>10</v>
      </c>
      <c r="C229" s="29">
        <v>1000</v>
      </c>
      <c r="D229">
        <v>1</v>
      </c>
      <c r="E229">
        <v>23114.686740000001</v>
      </c>
      <c r="F229">
        <v>4937.4239289999996</v>
      </c>
      <c r="G229">
        <v>8909.2337659999994</v>
      </c>
      <c r="H229">
        <v>5662.2651390000001</v>
      </c>
      <c r="I229">
        <v>2081.1800750000002</v>
      </c>
      <c r="J229">
        <v>582.49031109999999</v>
      </c>
      <c r="K229">
        <v>942.09351849999996</v>
      </c>
      <c r="L229">
        <v>4</v>
      </c>
      <c r="M229" s="3">
        <v>0.85178127400000003</v>
      </c>
      <c r="N229" s="3" t="str">
        <f t="shared" si="3"/>
        <v/>
      </c>
      <c r="O229">
        <v>51</v>
      </c>
      <c r="P229" s="3">
        <v>6.5711579999999997E-3</v>
      </c>
      <c r="Q229" s="3">
        <v>0.8</v>
      </c>
      <c r="R229">
        <v>7.7517292000000002E-2</v>
      </c>
    </row>
    <row r="230" spans="1:18" x14ac:dyDescent="0.35">
      <c r="A230">
        <v>3</v>
      </c>
      <c r="B230" s="29">
        <v>10</v>
      </c>
      <c r="C230" s="29">
        <v>1000</v>
      </c>
      <c r="D230">
        <v>2</v>
      </c>
      <c r="E230">
        <v>23041.283340000002</v>
      </c>
      <c r="F230">
        <v>3814.2287700000002</v>
      </c>
      <c r="G230">
        <v>10199.78918</v>
      </c>
      <c r="H230">
        <v>5818.8165730000001</v>
      </c>
      <c r="I230">
        <v>1805.3113129999999</v>
      </c>
      <c r="J230">
        <v>582.49031109999999</v>
      </c>
      <c r="K230">
        <v>820.64719300000002</v>
      </c>
      <c r="L230">
        <v>3</v>
      </c>
      <c r="M230" s="3">
        <v>0.87533149200000004</v>
      </c>
      <c r="N230" s="3" t="str">
        <f t="shared" si="3"/>
        <v/>
      </c>
      <c r="O230">
        <v>34</v>
      </c>
      <c r="P230" s="3">
        <v>7.9130239999999994E-3</v>
      </c>
      <c r="Q230" s="3">
        <v>0.8</v>
      </c>
      <c r="R230">
        <v>7.7517292000000002E-2</v>
      </c>
    </row>
    <row r="231" spans="1:18" x14ac:dyDescent="0.35">
      <c r="A231">
        <v>3</v>
      </c>
      <c r="B231" s="29">
        <v>10</v>
      </c>
      <c r="C231" s="29">
        <v>1000</v>
      </c>
      <c r="D231">
        <v>3</v>
      </c>
      <c r="E231">
        <v>33966.459699999999</v>
      </c>
      <c r="F231">
        <v>7926.2335890000004</v>
      </c>
      <c r="G231">
        <v>13458.975329999999</v>
      </c>
      <c r="H231">
        <v>5786.4898430000003</v>
      </c>
      <c r="I231">
        <v>5063.6606259999999</v>
      </c>
      <c r="J231">
        <v>582.49031109999999</v>
      </c>
      <c r="K231">
        <v>1148.610007</v>
      </c>
      <c r="L231">
        <v>6</v>
      </c>
      <c r="M231" s="3">
        <v>0.87046854399999996</v>
      </c>
      <c r="N231" s="3">
        <f t="shared" si="3"/>
        <v>0.26409390505437297</v>
      </c>
      <c r="O231">
        <v>193</v>
      </c>
      <c r="P231" s="3">
        <v>8.2370570000000008E-3</v>
      </c>
      <c r="Q231" s="3">
        <v>0.8</v>
      </c>
      <c r="R231">
        <v>7.7517292000000002E-2</v>
      </c>
    </row>
    <row r="232" spans="1:18" x14ac:dyDescent="0.35">
      <c r="A232">
        <v>3</v>
      </c>
      <c r="B232" s="29">
        <v>10</v>
      </c>
      <c r="C232" s="29">
        <v>1000</v>
      </c>
      <c r="D232">
        <v>1</v>
      </c>
      <c r="E232">
        <v>24605.82674</v>
      </c>
      <c r="F232">
        <v>6497.616696</v>
      </c>
      <c r="G232">
        <v>8884.7558800000006</v>
      </c>
      <c r="H232">
        <v>5620.3273099999997</v>
      </c>
      <c r="I232">
        <v>2079.2367669999999</v>
      </c>
      <c r="J232">
        <v>582.49031109999999</v>
      </c>
      <c r="K232">
        <v>941.39977569999996</v>
      </c>
      <c r="L232">
        <v>4</v>
      </c>
      <c r="M232" s="3">
        <v>0.84547251700000003</v>
      </c>
      <c r="N232" s="3" t="str">
        <f t="shared" si="3"/>
        <v/>
      </c>
      <c r="O232">
        <v>72</v>
      </c>
      <c r="P232" s="3">
        <v>9.1772109999999994E-3</v>
      </c>
      <c r="Q232" s="3">
        <v>0.6</v>
      </c>
      <c r="R232">
        <v>0.20671277900000001</v>
      </c>
    </row>
    <row r="233" spans="1:18" x14ac:dyDescent="0.35">
      <c r="A233">
        <v>3</v>
      </c>
      <c r="B233" s="29">
        <v>10</v>
      </c>
      <c r="C233" s="29">
        <v>1000</v>
      </c>
      <c r="D233">
        <v>2</v>
      </c>
      <c r="E233">
        <v>24334.807870000001</v>
      </c>
      <c r="F233">
        <v>5166.935888</v>
      </c>
      <c r="G233">
        <v>10158.501759999999</v>
      </c>
      <c r="H233">
        <v>5806.1712319999997</v>
      </c>
      <c r="I233">
        <v>1802.983373</v>
      </c>
      <c r="J233">
        <v>582.49031109999999</v>
      </c>
      <c r="K233">
        <v>817.72529829999996</v>
      </c>
      <c r="L233">
        <v>3</v>
      </c>
      <c r="M233" s="3">
        <v>0.87342923900000002</v>
      </c>
      <c r="N233" s="3" t="str">
        <f t="shared" si="3"/>
        <v/>
      </c>
      <c r="O233">
        <v>47</v>
      </c>
      <c r="P233" s="3">
        <v>4.7383979999999996E-3</v>
      </c>
      <c r="Q233" s="3">
        <v>0.6</v>
      </c>
      <c r="R233">
        <v>0.20671277900000001</v>
      </c>
    </row>
    <row r="234" spans="1:18" x14ac:dyDescent="0.35">
      <c r="A234">
        <v>3</v>
      </c>
      <c r="B234" s="29">
        <v>10</v>
      </c>
      <c r="C234" s="29">
        <v>1000</v>
      </c>
      <c r="D234">
        <v>3</v>
      </c>
      <c r="E234">
        <v>37077.311459999997</v>
      </c>
      <c r="F234">
        <v>9710.3704760000001</v>
      </c>
      <c r="G234">
        <v>15226.47544</v>
      </c>
      <c r="H234">
        <v>5861.2175139999999</v>
      </c>
      <c r="I234">
        <v>4641.3471449999997</v>
      </c>
      <c r="J234">
        <v>582.49031109999999</v>
      </c>
      <c r="K234">
        <v>1055.4105750000001</v>
      </c>
      <c r="L234">
        <v>5</v>
      </c>
      <c r="M234" s="3">
        <v>0.88170991600000004</v>
      </c>
      <c r="N234" s="3">
        <f t="shared" si="3"/>
        <v>0.24240231546928043</v>
      </c>
      <c r="O234">
        <v>128</v>
      </c>
      <c r="P234" s="3">
        <v>9.5028539999999998E-3</v>
      </c>
      <c r="Q234" s="3">
        <v>0.6</v>
      </c>
      <c r="R234">
        <v>0.20671277900000001</v>
      </c>
    </row>
    <row r="235" spans="1:18" x14ac:dyDescent="0.35">
      <c r="A235">
        <v>3</v>
      </c>
      <c r="B235" s="29">
        <v>10</v>
      </c>
      <c r="C235" s="29">
        <v>1000</v>
      </c>
      <c r="D235">
        <v>1</v>
      </c>
      <c r="E235">
        <v>27293.886409999999</v>
      </c>
      <c r="F235">
        <v>7881.258718</v>
      </c>
      <c r="G235">
        <v>10383.14603</v>
      </c>
      <c r="H235">
        <v>5823.24413</v>
      </c>
      <c r="I235">
        <v>1803.919003</v>
      </c>
      <c r="J235">
        <v>582.49031109999999</v>
      </c>
      <c r="K235">
        <v>819.82822069999997</v>
      </c>
      <c r="L235">
        <v>3</v>
      </c>
      <c r="M235" s="3">
        <v>0.87599753499999999</v>
      </c>
      <c r="N235" s="3" t="str">
        <f t="shared" si="3"/>
        <v/>
      </c>
      <c r="O235">
        <v>112</v>
      </c>
      <c r="P235" s="3">
        <v>8.8705669999999993E-3</v>
      </c>
      <c r="Q235" s="3">
        <v>0.4</v>
      </c>
      <c r="R235">
        <v>0.46510375300000001</v>
      </c>
    </row>
    <row r="236" spans="1:18" x14ac:dyDescent="0.35">
      <c r="A236">
        <v>3</v>
      </c>
      <c r="B236" s="29">
        <v>10</v>
      </c>
      <c r="C236" s="29">
        <v>1000</v>
      </c>
      <c r="D236">
        <v>2</v>
      </c>
      <c r="E236">
        <v>27056.724999999999</v>
      </c>
      <c r="F236">
        <v>7885.165422</v>
      </c>
      <c r="G236">
        <v>10094.03578</v>
      </c>
      <c r="H236">
        <v>5869.1863460000004</v>
      </c>
      <c r="I236">
        <v>1804.679132</v>
      </c>
      <c r="J236">
        <v>582.49031109999999</v>
      </c>
      <c r="K236">
        <v>821.16800169999999</v>
      </c>
      <c r="L236">
        <v>3</v>
      </c>
      <c r="M236" s="3">
        <v>0.88290867699999998</v>
      </c>
      <c r="N236" s="3" t="str">
        <f t="shared" si="3"/>
        <v/>
      </c>
      <c r="O236">
        <v>182</v>
      </c>
      <c r="P236" s="3">
        <v>9.6321089999999998E-3</v>
      </c>
      <c r="Q236" s="3">
        <v>0.4</v>
      </c>
      <c r="R236">
        <v>0.46510375300000001</v>
      </c>
    </row>
    <row r="237" spans="1:18" x14ac:dyDescent="0.35">
      <c r="A237">
        <v>3</v>
      </c>
      <c r="B237" s="29">
        <v>10</v>
      </c>
      <c r="C237" s="29">
        <v>1000</v>
      </c>
      <c r="D237">
        <v>3</v>
      </c>
      <c r="E237">
        <v>43603.182589999997</v>
      </c>
      <c r="F237">
        <v>13486.84577</v>
      </c>
      <c r="G237">
        <v>18465.636340000001</v>
      </c>
      <c r="H237">
        <v>5968.8932299999997</v>
      </c>
      <c r="I237">
        <v>4158.0593989999998</v>
      </c>
      <c r="J237">
        <v>582.49031109999999</v>
      </c>
      <c r="K237">
        <v>941.25753580000003</v>
      </c>
      <c r="L237">
        <v>4</v>
      </c>
      <c r="M237" s="3">
        <v>0.89790770200000003</v>
      </c>
      <c r="N237" s="3">
        <f t="shared" si="3"/>
        <v>0.19774255599307897</v>
      </c>
      <c r="O237">
        <v>300</v>
      </c>
      <c r="P237" s="3">
        <v>0.104592016</v>
      </c>
      <c r="Q237" s="3">
        <v>0.4</v>
      </c>
      <c r="R237">
        <v>0.46510375300000001</v>
      </c>
    </row>
    <row r="238" spans="1:18" x14ac:dyDescent="0.35">
      <c r="A238">
        <v>3</v>
      </c>
      <c r="B238" s="29">
        <v>10</v>
      </c>
      <c r="C238" s="29">
        <v>2000</v>
      </c>
      <c r="D238">
        <v>1</v>
      </c>
      <c r="E238">
        <v>26990.391049999998</v>
      </c>
      <c r="F238">
        <v>5223.19704</v>
      </c>
      <c r="G238">
        <v>12908.241040000001</v>
      </c>
      <c r="H238">
        <v>6135.4541049999998</v>
      </c>
      <c r="I238">
        <v>1471.6337450000001</v>
      </c>
      <c r="J238">
        <v>582.49031109999999</v>
      </c>
      <c r="K238">
        <v>669.37481219999995</v>
      </c>
      <c r="L238">
        <v>2</v>
      </c>
      <c r="M238" s="3">
        <v>0.92296365300000005</v>
      </c>
      <c r="N238" s="3" t="str">
        <f t="shared" si="3"/>
        <v/>
      </c>
      <c r="O238">
        <v>47</v>
      </c>
      <c r="P238" s="3">
        <v>9.8456889999999995E-3</v>
      </c>
      <c r="Q238" s="3">
        <v>0.8</v>
      </c>
      <c r="R238">
        <v>0.14282953700000001</v>
      </c>
    </row>
    <row r="239" spans="1:18" x14ac:dyDescent="0.35">
      <c r="A239">
        <v>3</v>
      </c>
      <c r="B239" s="29">
        <v>10</v>
      </c>
      <c r="C239" s="29">
        <v>2000</v>
      </c>
      <c r="D239">
        <v>2</v>
      </c>
      <c r="E239">
        <v>26726.079000000002</v>
      </c>
      <c r="F239">
        <v>7500.2581550000004</v>
      </c>
      <c r="G239">
        <v>10203.086240000001</v>
      </c>
      <c r="H239">
        <v>5814.2850680000001</v>
      </c>
      <c r="I239">
        <v>1805.311545</v>
      </c>
      <c r="J239">
        <v>582.49031109999999</v>
      </c>
      <c r="K239">
        <v>820.64767859999995</v>
      </c>
      <c r="L239">
        <v>3</v>
      </c>
      <c r="M239" s="3">
        <v>0.874649813</v>
      </c>
      <c r="N239" s="3" t="str">
        <f t="shared" si="3"/>
        <v/>
      </c>
      <c r="O239">
        <v>29</v>
      </c>
      <c r="P239" s="3">
        <v>8.9235500000000006E-3</v>
      </c>
      <c r="Q239" s="3">
        <v>0.8</v>
      </c>
      <c r="R239">
        <v>0.14282953700000001</v>
      </c>
    </row>
    <row r="240" spans="1:18" x14ac:dyDescent="0.35">
      <c r="A240">
        <v>3</v>
      </c>
      <c r="B240" s="29">
        <v>10</v>
      </c>
      <c r="C240" s="29">
        <v>2000</v>
      </c>
      <c r="D240">
        <v>3</v>
      </c>
      <c r="E240">
        <v>39813.894560000001</v>
      </c>
      <c r="F240">
        <v>8531.7763269999996</v>
      </c>
      <c r="G240">
        <v>20144.85239</v>
      </c>
      <c r="H240">
        <v>6123.3105990000004</v>
      </c>
      <c r="I240">
        <v>3611.5890629999999</v>
      </c>
      <c r="J240">
        <v>582.49031109999999</v>
      </c>
      <c r="K240">
        <v>819.87586350000004</v>
      </c>
      <c r="L240">
        <v>3</v>
      </c>
      <c r="M240" s="3">
        <v>0.92113689099999996</v>
      </c>
      <c r="N240" s="3">
        <f t="shared" si="3"/>
        <v>0.25881401881134969</v>
      </c>
      <c r="O240">
        <v>66</v>
      </c>
      <c r="P240" s="3">
        <v>8.6586360000000008E-3</v>
      </c>
      <c r="Q240" s="3">
        <v>0.8</v>
      </c>
      <c r="R240">
        <v>0.14282953700000001</v>
      </c>
    </row>
    <row r="241" spans="1:18" x14ac:dyDescent="0.35">
      <c r="A241">
        <v>3</v>
      </c>
      <c r="B241" s="29">
        <v>10</v>
      </c>
      <c r="C241" s="29">
        <v>2000</v>
      </c>
      <c r="D241">
        <v>1</v>
      </c>
      <c r="E241">
        <v>29092.181649999999</v>
      </c>
      <c r="F241">
        <v>7266.7853400000004</v>
      </c>
      <c r="G241">
        <v>12969.02151</v>
      </c>
      <c r="H241">
        <v>6129.642245</v>
      </c>
      <c r="I241">
        <v>1474.030786</v>
      </c>
      <c r="J241">
        <v>582.49031109999999</v>
      </c>
      <c r="K241">
        <v>670.21145579999995</v>
      </c>
      <c r="L241">
        <v>2</v>
      </c>
      <c r="M241" s="3">
        <v>0.92208936799999996</v>
      </c>
      <c r="N241" s="3" t="str">
        <f t="shared" si="3"/>
        <v/>
      </c>
      <c r="O241">
        <v>187</v>
      </c>
      <c r="P241" s="3">
        <v>9.3735880000000004E-3</v>
      </c>
      <c r="Q241" s="3">
        <v>0.6</v>
      </c>
      <c r="R241">
        <v>0.38087876399999998</v>
      </c>
    </row>
    <row r="242" spans="1:18" x14ac:dyDescent="0.35">
      <c r="A242">
        <v>3</v>
      </c>
      <c r="B242" s="29">
        <v>10</v>
      </c>
      <c r="C242" s="29">
        <v>2000</v>
      </c>
      <c r="D242">
        <v>2</v>
      </c>
      <c r="E242">
        <v>29181.635480000001</v>
      </c>
      <c r="F242">
        <v>9996.863566</v>
      </c>
      <c r="G242">
        <v>10166.02823</v>
      </c>
      <c r="H242">
        <v>5812.8046919999997</v>
      </c>
      <c r="I242">
        <v>1803.877927</v>
      </c>
      <c r="J242">
        <v>582.49031109999999</v>
      </c>
      <c r="K242">
        <v>819.57075510000004</v>
      </c>
      <c r="L242">
        <v>3</v>
      </c>
      <c r="M242" s="3">
        <v>0.87442711799999995</v>
      </c>
      <c r="N242" s="3" t="str">
        <f t="shared" si="3"/>
        <v/>
      </c>
      <c r="O242">
        <v>85</v>
      </c>
      <c r="P242" s="3">
        <v>9.0017550000000002E-3</v>
      </c>
      <c r="Q242" s="3">
        <v>0.6</v>
      </c>
      <c r="R242">
        <v>0.38087876399999998</v>
      </c>
    </row>
    <row r="243" spans="1:18" x14ac:dyDescent="0.35">
      <c r="A243">
        <v>3</v>
      </c>
      <c r="B243" s="29">
        <v>10</v>
      </c>
      <c r="C243" s="29">
        <v>2000</v>
      </c>
      <c r="D243">
        <v>3</v>
      </c>
      <c r="E243">
        <v>44000.836750000002</v>
      </c>
      <c r="F243">
        <v>12754.284830000001</v>
      </c>
      <c r="G243">
        <v>20022.221689999998</v>
      </c>
      <c r="H243">
        <v>6208.4837710000002</v>
      </c>
      <c r="I243">
        <v>3612.14491</v>
      </c>
      <c r="J243">
        <v>582.49031109999999</v>
      </c>
      <c r="K243">
        <v>821.21123239999997</v>
      </c>
      <c r="L243">
        <v>3</v>
      </c>
      <c r="M243" s="3">
        <v>0.93394959200000005</v>
      </c>
      <c r="N243" s="3">
        <f t="shared" si="3"/>
        <v>0.24492955984261597</v>
      </c>
      <c r="O243">
        <v>72</v>
      </c>
      <c r="P243" s="3">
        <v>7.5200889999999998E-3</v>
      </c>
      <c r="Q243" s="3">
        <v>0.6</v>
      </c>
      <c r="R243">
        <v>0.38087876399999998</v>
      </c>
    </row>
    <row r="244" spans="1:18" x14ac:dyDescent="0.35">
      <c r="A244">
        <v>3</v>
      </c>
      <c r="B244" s="29">
        <v>10</v>
      </c>
      <c r="C244" s="29">
        <v>2000</v>
      </c>
      <c r="D244">
        <v>1</v>
      </c>
      <c r="E244">
        <v>33123.51801</v>
      </c>
      <c r="F244">
        <v>11345.74993</v>
      </c>
      <c r="G244">
        <v>12916.899170000001</v>
      </c>
      <c r="H244">
        <v>6135.4541049999998</v>
      </c>
      <c r="I244">
        <v>1472.944782</v>
      </c>
      <c r="J244">
        <v>582.49031109999999</v>
      </c>
      <c r="K244">
        <v>669.97972110000001</v>
      </c>
      <c r="L244">
        <v>2</v>
      </c>
      <c r="M244" s="3">
        <v>0.92296365300000005</v>
      </c>
      <c r="N244" s="3" t="str">
        <f t="shared" si="3"/>
        <v/>
      </c>
      <c r="O244">
        <v>300</v>
      </c>
      <c r="P244" s="3">
        <v>2.3818547999999998E-2</v>
      </c>
      <c r="Q244" s="3">
        <v>0.4</v>
      </c>
      <c r="R244">
        <v>0.85697721900000001</v>
      </c>
    </row>
    <row r="245" spans="1:18" x14ac:dyDescent="0.35">
      <c r="A245">
        <v>3</v>
      </c>
      <c r="B245" s="29">
        <v>10</v>
      </c>
      <c r="C245" s="29">
        <v>2000</v>
      </c>
      <c r="D245">
        <v>2</v>
      </c>
      <c r="E245">
        <v>33290.388279999999</v>
      </c>
      <c r="F245">
        <v>11335.933129999999</v>
      </c>
      <c r="G245">
        <v>13131.944310000001</v>
      </c>
      <c r="H245">
        <v>6099.9598109999997</v>
      </c>
      <c r="I245">
        <v>1469.9703059999999</v>
      </c>
      <c r="J245">
        <v>582.49031109999999</v>
      </c>
      <c r="K245">
        <v>670.09041149999996</v>
      </c>
      <c r="L245">
        <v>2</v>
      </c>
      <c r="M245" s="3">
        <v>0.917624204</v>
      </c>
      <c r="N245" s="3" t="str">
        <f t="shared" si="3"/>
        <v/>
      </c>
      <c r="O245">
        <v>300</v>
      </c>
      <c r="P245" s="3">
        <v>5.6155036999999998E-2</v>
      </c>
      <c r="Q245" s="3">
        <v>0.4</v>
      </c>
      <c r="R245">
        <v>0.85697721900000001</v>
      </c>
    </row>
    <row r="246" spans="1:18" x14ac:dyDescent="0.35">
      <c r="A246">
        <v>3</v>
      </c>
      <c r="B246" s="29">
        <v>10</v>
      </c>
      <c r="C246" s="29">
        <v>2000</v>
      </c>
      <c r="D246">
        <v>3</v>
      </c>
      <c r="E246">
        <v>53359.10385</v>
      </c>
      <c r="F246">
        <v>21106.599490000001</v>
      </c>
      <c r="G246">
        <v>21124.275280000002</v>
      </c>
      <c r="H246">
        <v>6138.7956400000003</v>
      </c>
      <c r="I246">
        <v>3593.1498369999999</v>
      </c>
      <c r="J246">
        <v>582.49031109999999</v>
      </c>
      <c r="K246">
        <v>813.79329640000003</v>
      </c>
      <c r="L246">
        <v>3</v>
      </c>
      <c r="M246" s="3">
        <v>0.92346632399999995</v>
      </c>
      <c r="N246" s="3">
        <f t="shared" si="3"/>
        <v>0.19656730298313552</v>
      </c>
      <c r="O246">
        <v>300</v>
      </c>
      <c r="P246" s="3">
        <v>4.8368871000000001E-2</v>
      </c>
      <c r="Q246" s="3">
        <v>0.4</v>
      </c>
      <c r="R246">
        <v>0.85697721900000001</v>
      </c>
    </row>
    <row r="247" spans="1:18" x14ac:dyDescent="0.35">
      <c r="A247">
        <v>3</v>
      </c>
      <c r="B247" s="29">
        <v>40</v>
      </c>
      <c r="C247" s="29">
        <v>500</v>
      </c>
      <c r="D247">
        <v>1</v>
      </c>
      <c r="E247">
        <v>19996.395960000002</v>
      </c>
      <c r="F247">
        <v>3195.8654999999999</v>
      </c>
      <c r="G247">
        <v>6388.4774440000001</v>
      </c>
      <c r="H247">
        <v>6440.4097359999996</v>
      </c>
      <c r="I247">
        <v>2332.6428999999998</v>
      </c>
      <c r="J247">
        <v>582.49031109999999</v>
      </c>
      <c r="K247">
        <v>1056.5100649999999</v>
      </c>
      <c r="L247">
        <v>5</v>
      </c>
      <c r="M247" s="3">
        <v>0.60772027200000001</v>
      </c>
      <c r="N247" s="3" t="str">
        <f t="shared" si="3"/>
        <v/>
      </c>
      <c r="O247">
        <v>115</v>
      </c>
      <c r="P247" s="3">
        <v>9.5279679999999995E-3</v>
      </c>
      <c r="Q247" s="3">
        <v>0.8</v>
      </c>
      <c r="R247">
        <v>5.1330340000000002E-2</v>
      </c>
    </row>
    <row r="248" spans="1:18" x14ac:dyDescent="0.35">
      <c r="A248">
        <v>3</v>
      </c>
      <c r="B248" s="29">
        <v>40</v>
      </c>
      <c r="C248" s="29">
        <v>500</v>
      </c>
      <c r="D248">
        <v>2</v>
      </c>
      <c r="E248">
        <v>19965.295010000002</v>
      </c>
      <c r="F248">
        <v>3192.5354179999999</v>
      </c>
      <c r="G248">
        <v>6455.403558</v>
      </c>
      <c r="H248">
        <v>6361.9316399999998</v>
      </c>
      <c r="I248">
        <v>2317.4447279999999</v>
      </c>
      <c r="J248">
        <v>582.49031109999999</v>
      </c>
      <c r="K248">
        <v>1055.489358</v>
      </c>
      <c r="L248">
        <v>5</v>
      </c>
      <c r="M248" s="3">
        <v>0.60031504000000002</v>
      </c>
      <c r="N248" s="3" t="str">
        <f t="shared" si="3"/>
        <v/>
      </c>
      <c r="O248">
        <v>76</v>
      </c>
      <c r="P248" s="3">
        <v>9.712699E-3</v>
      </c>
      <c r="Q248" s="3">
        <v>0.8</v>
      </c>
      <c r="R248">
        <v>5.1330340000000002E-2</v>
      </c>
    </row>
    <row r="249" spans="1:18" x14ac:dyDescent="0.35">
      <c r="A249">
        <v>3</v>
      </c>
      <c r="B249" s="29">
        <v>40</v>
      </c>
      <c r="C249" s="29">
        <v>500</v>
      </c>
      <c r="D249">
        <v>3</v>
      </c>
      <c r="E249">
        <v>28397.337899999999</v>
      </c>
      <c r="F249">
        <v>4867.707856</v>
      </c>
      <c r="G249">
        <v>8525.1658189999998</v>
      </c>
      <c r="H249">
        <v>7760.6706350000004</v>
      </c>
      <c r="I249">
        <v>5431.2099980000003</v>
      </c>
      <c r="J249">
        <v>582.49031109999999</v>
      </c>
      <c r="K249">
        <v>1230.093282</v>
      </c>
      <c r="L249">
        <v>7</v>
      </c>
      <c r="M249" s="3">
        <v>0.732300748</v>
      </c>
      <c r="N249" s="3">
        <f t="shared" si="3"/>
        <v>0.28938597915392478</v>
      </c>
      <c r="O249">
        <v>300</v>
      </c>
      <c r="P249" s="3">
        <v>1.2762396000000001E-2</v>
      </c>
      <c r="Q249" s="3">
        <v>0.8</v>
      </c>
      <c r="R249">
        <v>5.1330340000000002E-2</v>
      </c>
    </row>
    <row r="250" spans="1:18" x14ac:dyDescent="0.35">
      <c r="A250">
        <v>3</v>
      </c>
      <c r="B250" s="29">
        <v>40</v>
      </c>
      <c r="C250" s="29">
        <v>500</v>
      </c>
      <c r="D250">
        <v>1</v>
      </c>
      <c r="E250">
        <v>21133.157940000001</v>
      </c>
      <c r="F250">
        <v>4344.4978959999999</v>
      </c>
      <c r="G250">
        <v>6412.9280559999997</v>
      </c>
      <c r="H250">
        <v>6424.441143</v>
      </c>
      <c r="I250">
        <v>2316.6887099999999</v>
      </c>
      <c r="J250">
        <v>582.49031109999999</v>
      </c>
      <c r="K250">
        <v>1052.111825</v>
      </c>
      <c r="L250">
        <v>5</v>
      </c>
      <c r="M250" s="3">
        <v>0.60621346799999998</v>
      </c>
      <c r="N250" s="3" t="str">
        <f t="shared" si="3"/>
        <v/>
      </c>
      <c r="O250">
        <v>300</v>
      </c>
      <c r="P250" s="3">
        <v>1.2026465E-2</v>
      </c>
      <c r="Q250" s="3">
        <v>0.6</v>
      </c>
      <c r="R250">
        <v>0.136880907</v>
      </c>
    </row>
    <row r="251" spans="1:18" x14ac:dyDescent="0.35">
      <c r="A251">
        <v>3</v>
      </c>
      <c r="B251" s="29">
        <v>40</v>
      </c>
      <c r="C251" s="29">
        <v>500</v>
      </c>
      <c r="D251">
        <v>2</v>
      </c>
      <c r="E251">
        <v>21109.20882</v>
      </c>
      <c r="F251">
        <v>4344.3214120000002</v>
      </c>
      <c r="G251">
        <v>6448.1287650000004</v>
      </c>
      <c r="H251">
        <v>6365.7901279999996</v>
      </c>
      <c r="I251">
        <v>2314.2246369999998</v>
      </c>
      <c r="J251">
        <v>582.49031109999999</v>
      </c>
      <c r="K251">
        <v>1054.253567</v>
      </c>
      <c r="L251">
        <v>5</v>
      </c>
      <c r="M251" s="3">
        <v>0.60067912899999998</v>
      </c>
      <c r="N251" s="3" t="str">
        <f t="shared" si="3"/>
        <v/>
      </c>
      <c r="O251">
        <v>301</v>
      </c>
      <c r="P251" s="3">
        <v>1.2693061E-2</v>
      </c>
      <c r="Q251" s="3">
        <v>0.6</v>
      </c>
      <c r="R251">
        <v>0.136880907</v>
      </c>
    </row>
    <row r="252" spans="1:18" x14ac:dyDescent="0.35">
      <c r="A252">
        <v>3</v>
      </c>
      <c r="B252" s="29">
        <v>40</v>
      </c>
      <c r="C252" s="29">
        <v>500</v>
      </c>
      <c r="D252">
        <v>3</v>
      </c>
      <c r="E252">
        <v>30682.67251</v>
      </c>
      <c r="F252">
        <v>6424.3138230000004</v>
      </c>
      <c r="G252">
        <v>9357.2271760000003</v>
      </c>
      <c r="H252">
        <v>8064.4566510000004</v>
      </c>
      <c r="I252">
        <v>5096.7477419999996</v>
      </c>
      <c r="J252">
        <v>582.49031109999999</v>
      </c>
      <c r="K252">
        <v>1157.4368019999999</v>
      </c>
      <c r="L252">
        <v>6</v>
      </c>
      <c r="M252" s="3">
        <v>0.76096614799999995</v>
      </c>
      <c r="N252" s="3">
        <f t="shared" si="3"/>
        <v>0.27365167097943172</v>
      </c>
      <c r="O252">
        <v>300</v>
      </c>
      <c r="P252" s="3">
        <v>2.5101218000000002E-2</v>
      </c>
      <c r="Q252" s="3">
        <v>0.6</v>
      </c>
      <c r="R252">
        <v>0.136880907</v>
      </c>
    </row>
    <row r="253" spans="1:18" x14ac:dyDescent="0.35">
      <c r="A253">
        <v>3</v>
      </c>
      <c r="B253" s="29">
        <v>40</v>
      </c>
      <c r="C253" s="29">
        <v>500</v>
      </c>
      <c r="D253">
        <v>1</v>
      </c>
      <c r="E253">
        <v>23262.975060000001</v>
      </c>
      <c r="F253">
        <v>5728.046292</v>
      </c>
      <c r="G253">
        <v>7041.7565070000001</v>
      </c>
      <c r="H253">
        <v>6884.4939020000002</v>
      </c>
      <c r="I253">
        <v>2083.384955</v>
      </c>
      <c r="J253">
        <v>582.49031109999999</v>
      </c>
      <c r="K253">
        <v>942.80309069999998</v>
      </c>
      <c r="L253">
        <v>4</v>
      </c>
      <c r="M253" s="3">
        <v>0.64962427499999997</v>
      </c>
      <c r="N253" s="3" t="str">
        <f t="shared" si="3"/>
        <v/>
      </c>
      <c r="O253">
        <v>300</v>
      </c>
      <c r="P253" s="3">
        <v>2.0322313000000002E-2</v>
      </c>
      <c r="Q253" s="3">
        <v>0.4</v>
      </c>
      <c r="R253">
        <v>0.30798204200000001</v>
      </c>
    </row>
    <row r="254" spans="1:18" x14ac:dyDescent="0.35">
      <c r="A254">
        <v>3</v>
      </c>
      <c r="B254" s="29">
        <v>40</v>
      </c>
      <c r="C254" s="29">
        <v>500</v>
      </c>
      <c r="D254">
        <v>2</v>
      </c>
      <c r="E254">
        <v>22988.94757</v>
      </c>
      <c r="F254">
        <v>4732.7828010000003</v>
      </c>
      <c r="G254">
        <v>7698.1218479999998</v>
      </c>
      <c r="H254">
        <v>7351.3875930000004</v>
      </c>
      <c r="I254">
        <v>1805.0760439999999</v>
      </c>
      <c r="J254">
        <v>582.49031109999999</v>
      </c>
      <c r="K254">
        <v>819.088975</v>
      </c>
      <c r="L254">
        <v>3</v>
      </c>
      <c r="M254" s="3">
        <v>0.69368059699999995</v>
      </c>
      <c r="N254" s="3" t="str">
        <f t="shared" si="3"/>
        <v/>
      </c>
      <c r="O254">
        <v>209</v>
      </c>
      <c r="P254" s="3">
        <v>9.8488410000000005E-3</v>
      </c>
      <c r="Q254" s="3">
        <v>0.4</v>
      </c>
      <c r="R254">
        <v>0.30798204200000001</v>
      </c>
    </row>
    <row r="255" spans="1:18" x14ac:dyDescent="0.35">
      <c r="A255">
        <v>3</v>
      </c>
      <c r="B255" s="29">
        <v>40</v>
      </c>
      <c r="C255" s="29">
        <v>500</v>
      </c>
      <c r="D255">
        <v>3</v>
      </c>
      <c r="E255">
        <v>35433.20405</v>
      </c>
      <c r="F255">
        <v>9522.0801269999993</v>
      </c>
      <c r="G255">
        <v>10890.830669999999</v>
      </c>
      <c r="H255">
        <v>8737.7302330000002</v>
      </c>
      <c r="I255">
        <v>4645.4037740000003</v>
      </c>
      <c r="J255">
        <v>582.49031109999999</v>
      </c>
      <c r="K255">
        <v>1054.668938</v>
      </c>
      <c r="L255">
        <v>5</v>
      </c>
      <c r="M255" s="3">
        <v>0.82449657899999995</v>
      </c>
      <c r="N255" s="3">
        <f t="shared" si="3"/>
        <v>0.23390851590205561</v>
      </c>
      <c r="O255">
        <v>300</v>
      </c>
      <c r="P255" s="3">
        <v>5.5368467999999997E-2</v>
      </c>
      <c r="Q255" s="3">
        <v>0.4</v>
      </c>
      <c r="R255">
        <v>0.30798204200000001</v>
      </c>
    </row>
    <row r="256" spans="1:18" x14ac:dyDescent="0.35">
      <c r="A256">
        <v>3</v>
      </c>
      <c r="B256" s="29">
        <v>40</v>
      </c>
      <c r="C256" s="29">
        <v>1000</v>
      </c>
      <c r="D256">
        <v>1</v>
      </c>
      <c r="E256">
        <v>22202.037329999999</v>
      </c>
      <c r="F256">
        <v>3750.3835819999999</v>
      </c>
      <c r="G256">
        <v>7913.735936</v>
      </c>
      <c r="H256">
        <v>7326.6989279999998</v>
      </c>
      <c r="I256">
        <v>1807.8142539999999</v>
      </c>
      <c r="J256">
        <v>582.49031109999999</v>
      </c>
      <c r="K256">
        <v>820.91431650000004</v>
      </c>
      <c r="L256">
        <v>3</v>
      </c>
      <c r="M256" s="3">
        <v>0.69135096200000001</v>
      </c>
      <c r="N256" s="3" t="str">
        <f t="shared" si="3"/>
        <v/>
      </c>
      <c r="O256">
        <v>41</v>
      </c>
      <c r="P256" s="3">
        <v>9.1835200000000006E-3</v>
      </c>
      <c r="Q256" s="3">
        <v>0.8</v>
      </c>
      <c r="R256">
        <v>7.1363736999999997E-2</v>
      </c>
    </row>
    <row r="257" spans="1:18" x14ac:dyDescent="0.35">
      <c r="A257">
        <v>3</v>
      </c>
      <c r="B257" s="29">
        <v>40</v>
      </c>
      <c r="C257" s="29">
        <v>1000</v>
      </c>
      <c r="D257">
        <v>2</v>
      </c>
      <c r="E257">
        <v>22062.753700000001</v>
      </c>
      <c r="F257">
        <v>3749.7743719999999</v>
      </c>
      <c r="G257">
        <v>7729.6194400000004</v>
      </c>
      <c r="H257">
        <v>7374.275173</v>
      </c>
      <c r="I257">
        <v>1805.680128</v>
      </c>
      <c r="J257">
        <v>582.49031109999999</v>
      </c>
      <c r="K257">
        <v>820.91427180000005</v>
      </c>
      <c r="L257">
        <v>3</v>
      </c>
      <c r="M257" s="3">
        <v>0.69584027999999998</v>
      </c>
      <c r="N257" s="3" t="str">
        <f t="shared" si="3"/>
        <v/>
      </c>
      <c r="O257">
        <v>30</v>
      </c>
      <c r="P257" s="3">
        <v>9.8705670000000002E-3</v>
      </c>
      <c r="Q257" s="3">
        <v>0.8</v>
      </c>
      <c r="R257">
        <v>7.1363736999999997E-2</v>
      </c>
    </row>
    <row r="258" spans="1:18" x14ac:dyDescent="0.35">
      <c r="A258">
        <v>3</v>
      </c>
      <c r="B258" s="29">
        <v>40</v>
      </c>
      <c r="C258" s="29">
        <v>1000</v>
      </c>
      <c r="D258">
        <v>3</v>
      </c>
      <c r="E258">
        <v>31416.280920000001</v>
      </c>
      <c r="F258">
        <v>5455.9838890000001</v>
      </c>
      <c r="G258">
        <v>11464.45852</v>
      </c>
      <c r="H258">
        <v>8812.7749210000002</v>
      </c>
      <c r="I258">
        <v>4157.8398859999998</v>
      </c>
      <c r="J258">
        <v>582.49031109999999</v>
      </c>
      <c r="K258">
        <v>942.73339120000003</v>
      </c>
      <c r="L258">
        <v>4</v>
      </c>
      <c r="M258" s="3">
        <v>0.83157783299999999</v>
      </c>
      <c r="N258" s="3">
        <f t="shared" si="3"/>
        <v>0.29026478632401215</v>
      </c>
      <c r="O258">
        <v>300</v>
      </c>
      <c r="P258" s="3">
        <v>1.252121E-2</v>
      </c>
      <c r="Q258" s="3">
        <v>0.8</v>
      </c>
      <c r="R258">
        <v>7.1363736999999997E-2</v>
      </c>
    </row>
    <row r="259" spans="1:18" x14ac:dyDescent="0.35">
      <c r="A259">
        <v>3</v>
      </c>
      <c r="B259" s="29">
        <v>40</v>
      </c>
      <c r="C259" s="29">
        <v>1000</v>
      </c>
      <c r="D259">
        <v>1</v>
      </c>
      <c r="E259">
        <v>23433.360929999999</v>
      </c>
      <c r="F259">
        <v>5000.478204</v>
      </c>
      <c r="G259">
        <v>7845.7022989999996</v>
      </c>
      <c r="H259">
        <v>7376.6770889999998</v>
      </c>
      <c r="I259">
        <v>1807.082226</v>
      </c>
      <c r="J259">
        <v>582.49031109999999</v>
      </c>
      <c r="K259">
        <v>820.93080129999998</v>
      </c>
      <c r="L259">
        <v>3</v>
      </c>
      <c r="M259" s="3">
        <v>0.69606692599999997</v>
      </c>
      <c r="N259" s="3" t="str">
        <f t="shared" si="3"/>
        <v/>
      </c>
      <c r="O259">
        <v>80</v>
      </c>
      <c r="P259" s="3">
        <v>9.2689490000000003E-3</v>
      </c>
      <c r="Q259" s="3">
        <v>0.6</v>
      </c>
      <c r="R259">
        <v>0.19030330000000001</v>
      </c>
    </row>
    <row r="260" spans="1:18" x14ac:dyDescent="0.35">
      <c r="A260">
        <v>3</v>
      </c>
      <c r="B260" s="29">
        <v>40</v>
      </c>
      <c r="C260" s="29">
        <v>1000</v>
      </c>
      <c r="D260">
        <v>2</v>
      </c>
      <c r="E260">
        <v>23281.179489999999</v>
      </c>
      <c r="F260">
        <v>4998.829804</v>
      </c>
      <c r="G260">
        <v>7695.709546</v>
      </c>
      <c r="H260">
        <v>7378.3022940000001</v>
      </c>
      <c r="I260">
        <v>1804.679269</v>
      </c>
      <c r="J260">
        <v>582.49031109999999</v>
      </c>
      <c r="K260">
        <v>821.16826700000001</v>
      </c>
      <c r="L260">
        <v>3</v>
      </c>
      <c r="M260" s="3">
        <v>0.696220281</v>
      </c>
      <c r="N260" s="3" t="str">
        <f t="shared" ref="N260:N323" si="4">IF(D260&lt;&gt;3,"",(SUMIFS($E:$E,$A:$A,A260,$B:$B,B260,$C:$C,C260,$Q:$Q,Q260,$D:$D,1)+SUMIFS($E:$E,$A:$A,A260,$B:$B,B260,$C:$C,C260,$Q:$Q,Q260,$D:$D,2)-E260)/(SUMIFS($E:$E,$A:$A,A260,$B:$B,B260,$C:$C,C260,$Q:$Q,Q260,$D:$D,1)+SUMIFS($E:$E,$A:$A,A260,$B:$B,B260,$C:$C,C260,$Q:$Q,Q260,$D:$D,2)))</f>
        <v/>
      </c>
      <c r="O260">
        <v>88</v>
      </c>
      <c r="P260" s="3">
        <v>8.5295890000000006E-3</v>
      </c>
      <c r="Q260" s="3">
        <v>0.6</v>
      </c>
      <c r="R260">
        <v>0.19030330000000001</v>
      </c>
    </row>
    <row r="261" spans="1:18" x14ac:dyDescent="0.35">
      <c r="A261">
        <v>3</v>
      </c>
      <c r="B261" s="29">
        <v>40</v>
      </c>
      <c r="C261" s="29">
        <v>1000</v>
      </c>
      <c r="D261">
        <v>3</v>
      </c>
      <c r="E261">
        <v>33623.234960000002</v>
      </c>
      <c r="F261">
        <v>6374.0633799999996</v>
      </c>
      <c r="G261">
        <v>13047.63377</v>
      </c>
      <c r="H261">
        <v>9186.5660540000008</v>
      </c>
      <c r="I261">
        <v>3611.3134</v>
      </c>
      <c r="J261">
        <v>582.49031109999999</v>
      </c>
      <c r="K261">
        <v>821.16804260000004</v>
      </c>
      <c r="L261">
        <v>3</v>
      </c>
      <c r="M261" s="3">
        <v>0.86684895100000003</v>
      </c>
      <c r="N261" s="3">
        <f t="shared" si="4"/>
        <v>0.28024048491752229</v>
      </c>
      <c r="O261">
        <v>200</v>
      </c>
      <c r="P261" s="3">
        <v>9.2653289999999992E-3</v>
      </c>
      <c r="Q261" s="3">
        <v>0.6</v>
      </c>
      <c r="R261">
        <v>0.19030330000000001</v>
      </c>
    </row>
    <row r="262" spans="1:18" x14ac:dyDescent="0.35">
      <c r="A262">
        <v>3</v>
      </c>
      <c r="B262" s="29">
        <v>40</v>
      </c>
      <c r="C262" s="29">
        <v>1000</v>
      </c>
      <c r="D262">
        <v>1</v>
      </c>
      <c r="E262">
        <v>25767.67916</v>
      </c>
      <c r="F262">
        <v>5594.2372480000004</v>
      </c>
      <c r="G262">
        <v>9318.5768499999995</v>
      </c>
      <c r="H262">
        <v>8173.831561</v>
      </c>
      <c r="I262">
        <v>1441.2236519999999</v>
      </c>
      <c r="J262">
        <v>582.49031109999999</v>
      </c>
      <c r="K262">
        <v>657.3195399</v>
      </c>
      <c r="L262">
        <v>2</v>
      </c>
      <c r="M262" s="3">
        <v>0.77128681899999996</v>
      </c>
      <c r="N262" s="3" t="str">
        <f t="shared" si="4"/>
        <v/>
      </c>
      <c r="O262">
        <v>208</v>
      </c>
      <c r="P262" s="3">
        <v>8.596912E-3</v>
      </c>
      <c r="Q262" s="3">
        <v>0.4</v>
      </c>
      <c r="R262">
        <v>0.42818242499999998</v>
      </c>
    </row>
    <row r="263" spans="1:18" x14ac:dyDescent="0.35">
      <c r="A263">
        <v>3</v>
      </c>
      <c r="B263" s="29">
        <v>40</v>
      </c>
      <c r="C263" s="29">
        <v>1000</v>
      </c>
      <c r="D263">
        <v>2</v>
      </c>
      <c r="E263">
        <v>25726.379789999999</v>
      </c>
      <c r="F263">
        <v>7493.2580669999998</v>
      </c>
      <c r="G263">
        <v>7683.9081640000004</v>
      </c>
      <c r="H263">
        <v>7343.2748009999996</v>
      </c>
      <c r="I263">
        <v>1803.8778600000001</v>
      </c>
      <c r="J263">
        <v>582.49031109999999</v>
      </c>
      <c r="K263">
        <v>819.57058619999998</v>
      </c>
      <c r="L263">
        <v>3</v>
      </c>
      <c r="M263" s="3">
        <v>0.69291506999999997</v>
      </c>
      <c r="N263" s="3" t="str">
        <f t="shared" si="4"/>
        <v/>
      </c>
      <c r="O263">
        <v>228</v>
      </c>
      <c r="P263" s="3">
        <v>6.8543179999999999E-3</v>
      </c>
      <c r="Q263" s="3">
        <v>0.4</v>
      </c>
      <c r="R263">
        <v>0.42818242499999998</v>
      </c>
    </row>
    <row r="264" spans="1:18" x14ac:dyDescent="0.35">
      <c r="A264">
        <v>3</v>
      </c>
      <c r="B264" s="29">
        <v>40</v>
      </c>
      <c r="C264" s="29">
        <v>1000</v>
      </c>
      <c r="D264">
        <v>3</v>
      </c>
      <c r="E264">
        <v>38102.423119999999</v>
      </c>
      <c r="F264">
        <v>10580.29349</v>
      </c>
      <c r="G264">
        <v>13352.682769999999</v>
      </c>
      <c r="H264">
        <v>9161.1014419999992</v>
      </c>
      <c r="I264">
        <v>3607.723704</v>
      </c>
      <c r="J264">
        <v>582.49031109999999</v>
      </c>
      <c r="K264">
        <v>818.13140729999998</v>
      </c>
      <c r="L264">
        <v>3</v>
      </c>
      <c r="M264" s="3">
        <v>0.86444609699999997</v>
      </c>
      <c r="N264" s="3">
        <f t="shared" si="4"/>
        <v>0.26006176446496648</v>
      </c>
      <c r="O264">
        <v>300</v>
      </c>
      <c r="P264" s="3">
        <v>2.6311848999999998E-2</v>
      </c>
      <c r="Q264" s="3">
        <v>0.4</v>
      </c>
      <c r="R264">
        <v>0.42818242499999998</v>
      </c>
    </row>
    <row r="265" spans="1:18" x14ac:dyDescent="0.35">
      <c r="A265">
        <v>3</v>
      </c>
      <c r="B265" s="29">
        <v>40</v>
      </c>
      <c r="C265" s="29">
        <v>2000</v>
      </c>
      <c r="D265">
        <v>1</v>
      </c>
      <c r="E265">
        <v>25230.822820000001</v>
      </c>
      <c r="F265">
        <v>5004.7508509999998</v>
      </c>
      <c r="G265">
        <v>9242.9492009999994</v>
      </c>
      <c r="H265">
        <v>8265.1092540000009</v>
      </c>
      <c r="I265">
        <v>1467.23397</v>
      </c>
      <c r="J265">
        <v>582.49031109999999</v>
      </c>
      <c r="K265">
        <v>668.28923369999995</v>
      </c>
      <c r="L265">
        <v>2</v>
      </c>
      <c r="M265" s="3">
        <v>0.77989982800000002</v>
      </c>
      <c r="N265" s="3" t="str">
        <f t="shared" si="4"/>
        <v/>
      </c>
      <c r="O265">
        <v>69</v>
      </c>
      <c r="P265" s="3">
        <v>7.4361879999999998E-3</v>
      </c>
      <c r="Q265" s="3">
        <v>0.8</v>
      </c>
      <c r="R265">
        <v>0.11762350000000001</v>
      </c>
    </row>
    <row r="266" spans="1:18" x14ac:dyDescent="0.35">
      <c r="A266">
        <v>3</v>
      </c>
      <c r="B266" s="29">
        <v>40</v>
      </c>
      <c r="C266" s="29">
        <v>2000</v>
      </c>
      <c r="D266">
        <v>2</v>
      </c>
      <c r="E266">
        <v>25127.578839999998</v>
      </c>
      <c r="F266">
        <v>4991.830269</v>
      </c>
      <c r="G266">
        <v>9236.9058490000007</v>
      </c>
      <c r="H266">
        <v>8208.2911349999995</v>
      </c>
      <c r="I266">
        <v>1448.3034769999999</v>
      </c>
      <c r="J266">
        <v>582.49031109999999</v>
      </c>
      <c r="K266">
        <v>659.75779769999997</v>
      </c>
      <c r="L266">
        <v>2</v>
      </c>
      <c r="M266" s="3">
        <v>0.77453844400000005</v>
      </c>
      <c r="N266" s="3" t="str">
        <f t="shared" si="4"/>
        <v/>
      </c>
      <c r="O266">
        <v>103</v>
      </c>
      <c r="P266" s="3">
        <v>6.8156600000000003E-3</v>
      </c>
      <c r="Q266" s="3">
        <v>0.8</v>
      </c>
      <c r="R266">
        <v>0.11762350000000001</v>
      </c>
    </row>
    <row r="267" spans="1:18" x14ac:dyDescent="0.35">
      <c r="A267">
        <v>3</v>
      </c>
      <c r="B267" s="29">
        <v>40</v>
      </c>
      <c r="C267" s="29">
        <v>2000</v>
      </c>
      <c r="D267">
        <v>3</v>
      </c>
      <c r="E267">
        <v>35269.00836</v>
      </c>
      <c r="F267">
        <v>8085.4559669999999</v>
      </c>
      <c r="G267">
        <v>12943.856690000001</v>
      </c>
      <c r="H267">
        <v>9224.7238419999994</v>
      </c>
      <c r="I267">
        <v>3611.3134369999998</v>
      </c>
      <c r="J267">
        <v>582.49031109999999</v>
      </c>
      <c r="K267">
        <v>821.16810980000002</v>
      </c>
      <c r="L267">
        <v>3</v>
      </c>
      <c r="M267" s="3">
        <v>0.87044953899999999</v>
      </c>
      <c r="N267" s="3">
        <f t="shared" si="4"/>
        <v>0.29964003627195346</v>
      </c>
      <c r="O267">
        <v>192</v>
      </c>
      <c r="P267" s="3">
        <v>8.7432550000000001E-3</v>
      </c>
      <c r="Q267" s="3">
        <v>0.8</v>
      </c>
      <c r="R267">
        <v>0.11762350000000001</v>
      </c>
    </row>
    <row r="268" spans="1:18" x14ac:dyDescent="0.35">
      <c r="A268">
        <v>3</v>
      </c>
      <c r="B268" s="29">
        <v>40</v>
      </c>
      <c r="C268" s="29">
        <v>2000</v>
      </c>
      <c r="D268">
        <v>1</v>
      </c>
      <c r="E268">
        <v>26792.689190000001</v>
      </c>
      <c r="F268">
        <v>6636.4128199999996</v>
      </c>
      <c r="G268">
        <v>9304.5954820000006</v>
      </c>
      <c r="H268">
        <v>8167.8783160000003</v>
      </c>
      <c r="I268">
        <v>1443.6629579999999</v>
      </c>
      <c r="J268">
        <v>582.49031109999999</v>
      </c>
      <c r="K268">
        <v>657.64930159999994</v>
      </c>
      <c r="L268">
        <v>2</v>
      </c>
      <c r="M268" s="3">
        <v>0.77072506799999996</v>
      </c>
      <c r="N268" s="3" t="str">
        <f t="shared" si="4"/>
        <v/>
      </c>
      <c r="O268">
        <v>270</v>
      </c>
      <c r="P268" s="3">
        <v>9.5996810000000005E-3</v>
      </c>
      <c r="Q268" s="3">
        <v>0.6</v>
      </c>
      <c r="R268">
        <v>0.31366266599999998</v>
      </c>
    </row>
    <row r="269" spans="1:18" x14ac:dyDescent="0.35">
      <c r="A269">
        <v>3</v>
      </c>
      <c r="B269" s="29">
        <v>40</v>
      </c>
      <c r="C269" s="29">
        <v>2000</v>
      </c>
      <c r="D269">
        <v>2</v>
      </c>
      <c r="E269">
        <v>26883.29666</v>
      </c>
      <c r="F269">
        <v>6670.2502059999997</v>
      </c>
      <c r="G269">
        <v>9320.4971409999998</v>
      </c>
      <c r="H269">
        <v>8181.7771739999998</v>
      </c>
      <c r="I269">
        <v>1461.7574010000001</v>
      </c>
      <c r="J269">
        <v>582.49031109999999</v>
      </c>
      <c r="K269">
        <v>666.52442589999998</v>
      </c>
      <c r="L269">
        <v>2</v>
      </c>
      <c r="M269" s="3">
        <v>0.772036571</v>
      </c>
      <c r="N269" s="3" t="str">
        <f t="shared" si="4"/>
        <v/>
      </c>
      <c r="O269">
        <v>67</v>
      </c>
      <c r="P269" s="3">
        <v>9.6057650000000005E-3</v>
      </c>
      <c r="Q269" s="3">
        <v>0.6</v>
      </c>
      <c r="R269">
        <v>0.31366266599999998</v>
      </c>
    </row>
    <row r="270" spans="1:18" x14ac:dyDescent="0.35">
      <c r="A270">
        <v>3</v>
      </c>
      <c r="B270" s="29">
        <v>40</v>
      </c>
      <c r="C270" s="29">
        <v>2000</v>
      </c>
      <c r="D270">
        <v>3</v>
      </c>
      <c r="E270">
        <v>38758.448040000003</v>
      </c>
      <c r="F270">
        <v>8450.8729399999993</v>
      </c>
      <c r="G270">
        <v>16487.445589999999</v>
      </c>
      <c r="H270">
        <v>9690.1394240000009</v>
      </c>
      <c r="I270">
        <v>2889.8505009999999</v>
      </c>
      <c r="J270">
        <v>582.49031109999999</v>
      </c>
      <c r="K270">
        <v>657.649269</v>
      </c>
      <c r="L270">
        <v>2</v>
      </c>
      <c r="M270" s="3">
        <v>0.914366385</v>
      </c>
      <c r="N270" s="3">
        <f t="shared" si="4"/>
        <v>0.27791828270630625</v>
      </c>
      <c r="O270">
        <v>300</v>
      </c>
      <c r="P270" s="3">
        <v>2.2122758999999999E-2</v>
      </c>
      <c r="Q270" s="3">
        <v>0.6</v>
      </c>
      <c r="R270">
        <v>0.31366266599999998</v>
      </c>
    </row>
    <row r="271" spans="1:18" x14ac:dyDescent="0.35">
      <c r="A271">
        <v>3</v>
      </c>
      <c r="B271" s="29">
        <v>40</v>
      </c>
      <c r="C271" s="29">
        <v>2000</v>
      </c>
      <c r="D271">
        <v>1</v>
      </c>
      <c r="E271">
        <v>29513.755430000001</v>
      </c>
      <c r="F271">
        <v>6286.8481439999996</v>
      </c>
      <c r="G271">
        <v>11985.65625</v>
      </c>
      <c r="H271">
        <v>9140.1979420000007</v>
      </c>
      <c r="I271">
        <v>1044.2700870000001</v>
      </c>
      <c r="J271">
        <v>582.49031119999995</v>
      </c>
      <c r="K271">
        <v>474.29270179999997</v>
      </c>
      <c r="L271">
        <v>1</v>
      </c>
      <c r="M271" s="3">
        <v>0.86247363600000004</v>
      </c>
      <c r="N271" s="3" t="str">
        <f t="shared" si="4"/>
        <v/>
      </c>
      <c r="O271">
        <v>13</v>
      </c>
      <c r="P271" s="3">
        <v>0</v>
      </c>
      <c r="Q271" s="3">
        <v>0.4</v>
      </c>
      <c r="R271">
        <v>0.70574099800000001</v>
      </c>
    </row>
    <row r="272" spans="1:18" x14ac:dyDescent="0.35">
      <c r="A272">
        <v>3</v>
      </c>
      <c r="B272" s="29">
        <v>40</v>
      </c>
      <c r="C272" s="29">
        <v>2000</v>
      </c>
      <c r="D272">
        <v>2</v>
      </c>
      <c r="E272">
        <v>29561.789059999999</v>
      </c>
      <c r="F272">
        <v>6282.9601400000001</v>
      </c>
      <c r="G272">
        <v>12070.75866</v>
      </c>
      <c r="H272">
        <v>9108.394413</v>
      </c>
      <c r="I272">
        <v>1042.892685</v>
      </c>
      <c r="J272">
        <v>582.49031109999999</v>
      </c>
      <c r="K272">
        <v>474.29285199999998</v>
      </c>
      <c r="L272">
        <v>1</v>
      </c>
      <c r="M272" s="3">
        <v>0.85947263600000001</v>
      </c>
      <c r="N272" s="3" t="str">
        <f t="shared" si="4"/>
        <v/>
      </c>
      <c r="O272">
        <v>226</v>
      </c>
      <c r="P272" s="3">
        <v>9.8960969999999995E-3</v>
      </c>
      <c r="Q272" s="3">
        <v>0.4</v>
      </c>
      <c r="R272">
        <v>0.70574099800000001</v>
      </c>
    </row>
    <row r="273" spans="1:18" x14ac:dyDescent="0.35">
      <c r="A273">
        <v>3</v>
      </c>
      <c r="B273" s="29">
        <v>40</v>
      </c>
      <c r="C273" s="29">
        <v>2000</v>
      </c>
      <c r="D273">
        <v>3</v>
      </c>
      <c r="E273">
        <v>44818.713459999999</v>
      </c>
      <c r="F273">
        <v>14182.05205</v>
      </c>
      <c r="G273">
        <v>16747.230970000001</v>
      </c>
      <c r="H273">
        <v>9700.0744140000006</v>
      </c>
      <c r="I273">
        <v>2937.7980809999999</v>
      </c>
      <c r="J273">
        <v>582.49031109999999</v>
      </c>
      <c r="K273">
        <v>669.06763679999995</v>
      </c>
      <c r="L273">
        <v>2</v>
      </c>
      <c r="M273" s="3">
        <v>0.915303855</v>
      </c>
      <c r="N273" s="3">
        <f t="shared" si="4"/>
        <v>0.24133219851089691</v>
      </c>
      <c r="O273">
        <v>301</v>
      </c>
      <c r="P273" s="3">
        <v>2.1922537999999998E-2</v>
      </c>
      <c r="Q273" s="3">
        <v>0.4</v>
      </c>
      <c r="R273">
        <v>0.70574099800000001</v>
      </c>
    </row>
    <row r="274" spans="1:18" x14ac:dyDescent="0.35">
      <c r="A274">
        <v>3</v>
      </c>
      <c r="B274" s="29">
        <v>70</v>
      </c>
      <c r="C274" s="29">
        <v>500</v>
      </c>
      <c r="D274">
        <v>1</v>
      </c>
      <c r="E274">
        <v>19996.692630000001</v>
      </c>
      <c r="F274">
        <v>3226.7989160000002</v>
      </c>
      <c r="G274">
        <v>6362.8975369999998</v>
      </c>
      <c r="H274">
        <v>6437.9269480000003</v>
      </c>
      <c r="I274">
        <v>2329.7432680000002</v>
      </c>
      <c r="J274">
        <v>582.49031109999999</v>
      </c>
      <c r="K274">
        <v>1056.835646</v>
      </c>
      <c r="L274">
        <v>5</v>
      </c>
      <c r="M274" s="3">
        <v>0.45411287900000002</v>
      </c>
      <c r="N274" s="3" t="str">
        <f t="shared" si="4"/>
        <v/>
      </c>
      <c r="O274">
        <v>138</v>
      </c>
      <c r="P274" s="3">
        <v>8.1527570000000001E-3</v>
      </c>
      <c r="Q274" s="3">
        <v>0.8</v>
      </c>
      <c r="R274">
        <v>5.3652884999999997E-2</v>
      </c>
    </row>
    <row r="275" spans="1:18" x14ac:dyDescent="0.35">
      <c r="A275">
        <v>3</v>
      </c>
      <c r="B275" s="29">
        <v>70</v>
      </c>
      <c r="C275" s="29">
        <v>500</v>
      </c>
      <c r="D275">
        <v>2</v>
      </c>
      <c r="E275">
        <v>19955.35959</v>
      </c>
      <c r="F275">
        <v>3219.8349280000002</v>
      </c>
      <c r="G275">
        <v>6361.9430650000004</v>
      </c>
      <c r="H275">
        <v>6436.9616400000004</v>
      </c>
      <c r="I275">
        <v>2304.1896780000002</v>
      </c>
      <c r="J275">
        <v>582.49031109999999</v>
      </c>
      <c r="K275">
        <v>1049.9399639999999</v>
      </c>
      <c r="L275">
        <v>5</v>
      </c>
      <c r="M275" s="3">
        <v>0.454044789</v>
      </c>
      <c r="N275" s="3" t="str">
        <f t="shared" si="4"/>
        <v/>
      </c>
      <c r="O275">
        <v>127</v>
      </c>
      <c r="P275" s="3">
        <v>9.2385579999999991E-3</v>
      </c>
      <c r="Q275" s="3">
        <v>0.8</v>
      </c>
      <c r="R275">
        <v>5.3652884999999997E-2</v>
      </c>
    </row>
    <row r="276" spans="1:18" x14ac:dyDescent="0.35">
      <c r="A276">
        <v>3</v>
      </c>
      <c r="B276" s="29">
        <v>70</v>
      </c>
      <c r="C276" s="29">
        <v>500</v>
      </c>
      <c r="D276">
        <v>3</v>
      </c>
      <c r="E276">
        <v>28320.883040000001</v>
      </c>
      <c r="F276">
        <v>4934.8087779999996</v>
      </c>
      <c r="G276">
        <v>8029.5630389999997</v>
      </c>
      <c r="H276">
        <v>8088.4122170000001</v>
      </c>
      <c r="I276">
        <v>5449.6458110000003</v>
      </c>
      <c r="J276">
        <v>582.49031109999999</v>
      </c>
      <c r="K276">
        <v>1235.962884</v>
      </c>
      <c r="L276">
        <v>7</v>
      </c>
      <c r="M276" s="3">
        <v>0.57053337000000004</v>
      </c>
      <c r="N276" s="3">
        <f t="shared" si="4"/>
        <v>0.29112820327606187</v>
      </c>
      <c r="O276">
        <v>300</v>
      </c>
      <c r="P276" s="3">
        <v>1.8643298999999999E-2</v>
      </c>
      <c r="Q276" s="3">
        <v>0.8</v>
      </c>
      <c r="R276">
        <v>5.3652884999999997E-2</v>
      </c>
    </row>
    <row r="277" spans="1:18" x14ac:dyDescent="0.35">
      <c r="A277">
        <v>3</v>
      </c>
      <c r="B277" s="29">
        <v>70</v>
      </c>
      <c r="C277" s="29">
        <v>500</v>
      </c>
      <c r="D277">
        <v>1</v>
      </c>
      <c r="E277">
        <v>21282.723320000001</v>
      </c>
      <c r="F277">
        <v>3732.0957079999998</v>
      </c>
      <c r="G277">
        <v>6938.9738710000001</v>
      </c>
      <c r="H277">
        <v>7002.5978969999996</v>
      </c>
      <c r="I277">
        <v>2083.5690260000001</v>
      </c>
      <c r="J277">
        <v>582.49031109999999</v>
      </c>
      <c r="K277">
        <v>942.99651010000002</v>
      </c>
      <c r="L277">
        <v>4</v>
      </c>
      <c r="M277" s="3">
        <v>0.493943146</v>
      </c>
      <c r="N277" s="3" t="str">
        <f t="shared" si="4"/>
        <v/>
      </c>
      <c r="O277">
        <v>300</v>
      </c>
      <c r="P277" s="3">
        <v>1.7760714E-2</v>
      </c>
      <c r="Q277" s="3">
        <v>0.6</v>
      </c>
      <c r="R277">
        <v>0.14307436000000001</v>
      </c>
    </row>
    <row r="278" spans="1:18" x14ac:dyDescent="0.35">
      <c r="A278">
        <v>3</v>
      </c>
      <c r="B278" s="29">
        <v>70</v>
      </c>
      <c r="C278" s="29">
        <v>500</v>
      </c>
      <c r="D278">
        <v>2</v>
      </c>
      <c r="E278">
        <v>21175.111369999999</v>
      </c>
      <c r="F278">
        <v>4389.3786360000004</v>
      </c>
      <c r="G278">
        <v>6415.7705210000004</v>
      </c>
      <c r="H278">
        <v>6486.0791259999996</v>
      </c>
      <c r="I278">
        <v>2265.1759179999999</v>
      </c>
      <c r="J278">
        <v>582.49031109999999</v>
      </c>
      <c r="K278">
        <v>1036.216862</v>
      </c>
      <c r="L278">
        <v>5</v>
      </c>
      <c r="M278" s="3">
        <v>0.45750939499999999</v>
      </c>
      <c r="N278" s="3" t="str">
        <f t="shared" si="4"/>
        <v/>
      </c>
      <c r="O278">
        <v>300</v>
      </c>
      <c r="P278" s="3">
        <v>1.3680319999999999E-2</v>
      </c>
      <c r="Q278" s="3">
        <v>0.6</v>
      </c>
      <c r="R278">
        <v>0.14307436000000001</v>
      </c>
    </row>
    <row r="279" spans="1:18" x14ac:dyDescent="0.35">
      <c r="A279">
        <v>3</v>
      </c>
      <c r="B279" s="29">
        <v>70</v>
      </c>
      <c r="C279" s="29">
        <v>500</v>
      </c>
      <c r="D279">
        <v>3</v>
      </c>
      <c r="E279">
        <v>30703.079890000001</v>
      </c>
      <c r="F279">
        <v>5766.1237330000004</v>
      </c>
      <c r="G279">
        <v>9448.05602</v>
      </c>
      <c r="H279">
        <v>9199.3709550000003</v>
      </c>
      <c r="I279">
        <v>4650.419046</v>
      </c>
      <c r="J279">
        <v>582.49031109999999</v>
      </c>
      <c r="K279">
        <v>1056.619821</v>
      </c>
      <c r="L279">
        <v>5</v>
      </c>
      <c r="M279" s="3">
        <v>0.64889720900000003</v>
      </c>
      <c r="N279" s="3">
        <f t="shared" si="4"/>
        <v>0.27685714275882689</v>
      </c>
      <c r="O279">
        <v>300</v>
      </c>
      <c r="P279" s="3">
        <v>4.3763622000000002E-2</v>
      </c>
      <c r="Q279" s="3">
        <v>0.6</v>
      </c>
      <c r="R279">
        <v>0.14307436000000001</v>
      </c>
    </row>
    <row r="280" spans="1:18" x14ac:dyDescent="0.35">
      <c r="A280">
        <v>3</v>
      </c>
      <c r="B280" s="29">
        <v>70</v>
      </c>
      <c r="C280" s="29">
        <v>500</v>
      </c>
      <c r="D280">
        <v>1</v>
      </c>
      <c r="E280">
        <v>23284.2284</v>
      </c>
      <c r="F280">
        <v>4885.9199769999996</v>
      </c>
      <c r="G280">
        <v>7572.9873299999999</v>
      </c>
      <c r="H280">
        <v>7613.3356690000001</v>
      </c>
      <c r="I280">
        <v>1808.105879</v>
      </c>
      <c r="J280">
        <v>582.49031109999999</v>
      </c>
      <c r="K280">
        <v>821.38923720000003</v>
      </c>
      <c r="L280">
        <v>3</v>
      </c>
      <c r="M280" s="3">
        <v>0.53702283500000003</v>
      </c>
      <c r="N280" s="3" t="str">
        <f t="shared" si="4"/>
        <v/>
      </c>
      <c r="O280">
        <v>300</v>
      </c>
      <c r="P280" s="3">
        <v>1.8626178E-2</v>
      </c>
      <c r="Q280" s="3">
        <v>0.4</v>
      </c>
      <c r="R280">
        <v>0.32191731000000001</v>
      </c>
    </row>
    <row r="281" spans="1:18" x14ac:dyDescent="0.35">
      <c r="A281">
        <v>3</v>
      </c>
      <c r="B281" s="29">
        <v>70</v>
      </c>
      <c r="C281" s="29">
        <v>500</v>
      </c>
      <c r="D281">
        <v>2</v>
      </c>
      <c r="E281">
        <v>23158.658090000001</v>
      </c>
      <c r="F281">
        <v>4879.7002060000004</v>
      </c>
      <c r="G281">
        <v>7511.7644339999997</v>
      </c>
      <c r="H281">
        <v>7560.0382739999995</v>
      </c>
      <c r="I281">
        <v>1804.4036739999999</v>
      </c>
      <c r="J281">
        <v>582.49031109999999</v>
      </c>
      <c r="K281">
        <v>820.26118610000003</v>
      </c>
      <c r="L281">
        <v>3</v>
      </c>
      <c r="M281" s="3">
        <v>0.53326339</v>
      </c>
      <c r="N281" s="3" t="str">
        <f t="shared" si="4"/>
        <v/>
      </c>
      <c r="O281">
        <v>300</v>
      </c>
      <c r="P281" s="3">
        <v>1.8045822E-2</v>
      </c>
      <c r="Q281" s="3">
        <v>0.4</v>
      </c>
      <c r="R281">
        <v>0.32191731000000001</v>
      </c>
    </row>
    <row r="282" spans="1:18" x14ac:dyDescent="0.35">
      <c r="A282">
        <v>3</v>
      </c>
      <c r="B282" s="29">
        <v>70</v>
      </c>
      <c r="C282" s="29">
        <v>500</v>
      </c>
      <c r="D282">
        <v>3</v>
      </c>
      <c r="E282">
        <v>35468.743670000003</v>
      </c>
      <c r="F282">
        <v>9856.2435999999998</v>
      </c>
      <c r="G282">
        <v>9822.2452830000002</v>
      </c>
      <c r="H282">
        <v>9494.9281589999991</v>
      </c>
      <c r="I282">
        <v>4657.0569079999996</v>
      </c>
      <c r="J282">
        <v>582.49031109999999</v>
      </c>
      <c r="K282">
        <v>1055.779411</v>
      </c>
      <c r="L282">
        <v>5</v>
      </c>
      <c r="M282" s="3">
        <v>0.669744966</v>
      </c>
      <c r="N282" s="3">
        <f t="shared" si="4"/>
        <v>0.23629329805680646</v>
      </c>
      <c r="O282">
        <v>300</v>
      </c>
      <c r="P282" s="3">
        <v>7.0284019000000003E-2</v>
      </c>
      <c r="Q282" s="3">
        <v>0.4</v>
      </c>
      <c r="R282">
        <v>0.32191731000000001</v>
      </c>
    </row>
    <row r="283" spans="1:18" x14ac:dyDescent="0.35">
      <c r="A283">
        <v>3</v>
      </c>
      <c r="B283" s="29">
        <v>70</v>
      </c>
      <c r="C283" s="29">
        <v>1000</v>
      </c>
      <c r="D283">
        <v>1</v>
      </c>
      <c r="E283">
        <v>22154.879649999999</v>
      </c>
      <c r="F283">
        <v>3750.4391519999999</v>
      </c>
      <c r="G283">
        <v>7578.1199459999998</v>
      </c>
      <c r="H283">
        <v>7615.1016149999996</v>
      </c>
      <c r="I283">
        <v>1807.8143419999999</v>
      </c>
      <c r="J283">
        <v>582.49031109999999</v>
      </c>
      <c r="K283">
        <v>820.91428780000001</v>
      </c>
      <c r="L283">
        <v>3</v>
      </c>
      <c r="M283" s="3">
        <v>0.53714739899999997</v>
      </c>
      <c r="N283" s="3" t="str">
        <f t="shared" si="4"/>
        <v/>
      </c>
      <c r="O283">
        <v>52</v>
      </c>
      <c r="P283" s="3">
        <v>9.4198379999999998E-3</v>
      </c>
      <c r="Q283" s="3">
        <v>0.8</v>
      </c>
      <c r="R283">
        <v>7.1369021000000005E-2</v>
      </c>
    </row>
    <row r="284" spans="1:18" x14ac:dyDescent="0.35">
      <c r="A284">
        <v>3</v>
      </c>
      <c r="B284" s="29">
        <v>70</v>
      </c>
      <c r="C284" s="29">
        <v>1000</v>
      </c>
      <c r="D284">
        <v>2</v>
      </c>
      <c r="E284">
        <v>22087.703450000001</v>
      </c>
      <c r="F284">
        <v>3748.7338020000002</v>
      </c>
      <c r="G284">
        <v>7542.6454240000003</v>
      </c>
      <c r="H284">
        <v>7591.0789860000004</v>
      </c>
      <c r="I284">
        <v>1803.920797</v>
      </c>
      <c r="J284">
        <v>582.49031109999999</v>
      </c>
      <c r="K284">
        <v>818.83412850000002</v>
      </c>
      <c r="L284">
        <v>3</v>
      </c>
      <c r="M284" s="3">
        <v>0.535452912</v>
      </c>
      <c r="N284" s="3" t="str">
        <f t="shared" si="4"/>
        <v/>
      </c>
      <c r="O284">
        <v>49</v>
      </c>
      <c r="P284" s="3">
        <v>8.3941520000000002E-3</v>
      </c>
      <c r="Q284" s="3">
        <v>0.8</v>
      </c>
      <c r="R284">
        <v>7.1369021000000005E-2</v>
      </c>
    </row>
    <row r="285" spans="1:18" x14ac:dyDescent="0.35">
      <c r="A285">
        <v>3</v>
      </c>
      <c r="B285" s="29">
        <v>70</v>
      </c>
      <c r="C285" s="29">
        <v>1000</v>
      </c>
      <c r="D285">
        <v>3</v>
      </c>
      <c r="E285">
        <v>30972.528170000001</v>
      </c>
      <c r="F285">
        <v>4265.9532669999999</v>
      </c>
      <c r="G285">
        <v>11162.598889999999</v>
      </c>
      <c r="H285">
        <v>10526.952149999999</v>
      </c>
      <c r="I285">
        <v>3613.3658869999999</v>
      </c>
      <c r="J285">
        <v>582.49031109999999</v>
      </c>
      <c r="K285">
        <v>821.16766110000003</v>
      </c>
      <c r="L285">
        <v>3</v>
      </c>
      <c r="M285" s="3">
        <v>0.74254097399999996</v>
      </c>
      <c r="N285" s="3">
        <f t="shared" si="4"/>
        <v>0.29993852076869354</v>
      </c>
      <c r="O285">
        <v>129</v>
      </c>
      <c r="P285" s="3">
        <v>9.3307870000000001E-3</v>
      </c>
      <c r="Q285" s="3">
        <v>0.8</v>
      </c>
      <c r="R285">
        <v>7.1369021000000005E-2</v>
      </c>
    </row>
    <row r="286" spans="1:18" x14ac:dyDescent="0.35">
      <c r="A286">
        <v>3</v>
      </c>
      <c r="B286" s="29">
        <v>70</v>
      </c>
      <c r="C286" s="29">
        <v>1000</v>
      </c>
      <c r="D286">
        <v>1</v>
      </c>
      <c r="E286">
        <v>23391.855780000002</v>
      </c>
      <c r="F286">
        <v>4996.2455980000004</v>
      </c>
      <c r="G286">
        <v>7576.9867119999999</v>
      </c>
      <c r="H286">
        <v>7613.8746080000001</v>
      </c>
      <c r="I286">
        <v>1804.1229080000001</v>
      </c>
      <c r="J286">
        <v>582.49031109999999</v>
      </c>
      <c r="K286">
        <v>818.1356432</v>
      </c>
      <c r="L286">
        <v>3</v>
      </c>
      <c r="M286" s="3">
        <v>0.53706085000000003</v>
      </c>
      <c r="N286" s="3" t="str">
        <f t="shared" si="4"/>
        <v/>
      </c>
      <c r="O286">
        <v>80</v>
      </c>
      <c r="P286" s="3">
        <v>9.3430160000000009E-3</v>
      </c>
      <c r="Q286" s="3">
        <v>0.6</v>
      </c>
      <c r="R286">
        <v>0.190317389</v>
      </c>
    </row>
    <row r="287" spans="1:18" x14ac:dyDescent="0.35">
      <c r="A287">
        <v>3</v>
      </c>
      <c r="B287" s="29">
        <v>70</v>
      </c>
      <c r="C287" s="29">
        <v>1000</v>
      </c>
      <c r="D287">
        <v>2</v>
      </c>
      <c r="E287">
        <v>23248.772860000001</v>
      </c>
      <c r="F287">
        <v>4998.9776439999996</v>
      </c>
      <c r="G287">
        <v>7499.4727050000001</v>
      </c>
      <c r="H287">
        <v>7541.9848419999998</v>
      </c>
      <c r="I287">
        <v>1804.6792069999999</v>
      </c>
      <c r="J287">
        <v>582.49031109999999</v>
      </c>
      <c r="K287">
        <v>821.16814590000001</v>
      </c>
      <c r="L287">
        <v>3</v>
      </c>
      <c r="M287" s="3">
        <v>0.53198995199999999</v>
      </c>
      <c r="N287" s="3" t="str">
        <f t="shared" si="4"/>
        <v/>
      </c>
      <c r="O287">
        <v>84</v>
      </c>
      <c r="P287" s="3">
        <v>8.4365299999999994E-3</v>
      </c>
      <c r="Q287" s="3">
        <v>0.6</v>
      </c>
      <c r="R287">
        <v>0.190317389</v>
      </c>
    </row>
    <row r="288" spans="1:18" x14ac:dyDescent="0.35">
      <c r="A288">
        <v>3</v>
      </c>
      <c r="B288" s="29">
        <v>70</v>
      </c>
      <c r="C288" s="29">
        <v>1000</v>
      </c>
      <c r="D288">
        <v>3</v>
      </c>
      <c r="E288">
        <v>33385.029840000003</v>
      </c>
      <c r="F288">
        <v>6350.9294639999998</v>
      </c>
      <c r="G288">
        <v>11456.91188</v>
      </c>
      <c r="H288">
        <v>10592.93346</v>
      </c>
      <c r="I288">
        <v>3588.3159470000001</v>
      </c>
      <c r="J288">
        <v>582.49031109999999</v>
      </c>
      <c r="K288">
        <v>813.4487699</v>
      </c>
      <c r="L288">
        <v>3</v>
      </c>
      <c r="M288" s="3">
        <v>0.74719510700000003</v>
      </c>
      <c r="N288" s="3">
        <f t="shared" si="4"/>
        <v>0.28420712127005326</v>
      </c>
      <c r="O288">
        <v>300</v>
      </c>
      <c r="P288" s="3">
        <v>3.3781837000000002E-2</v>
      </c>
      <c r="Q288" s="3">
        <v>0.6</v>
      </c>
      <c r="R288">
        <v>0.190317389</v>
      </c>
    </row>
    <row r="289" spans="1:18" x14ac:dyDescent="0.35">
      <c r="A289">
        <v>3</v>
      </c>
      <c r="B289" s="29">
        <v>70</v>
      </c>
      <c r="C289" s="29">
        <v>1000</v>
      </c>
      <c r="D289">
        <v>1</v>
      </c>
      <c r="E289">
        <v>25853.52189</v>
      </c>
      <c r="F289">
        <v>5654.5312759999997</v>
      </c>
      <c r="G289">
        <v>8797.4540300000008</v>
      </c>
      <c r="H289">
        <v>8685.4575700000005</v>
      </c>
      <c r="I289">
        <v>1465.7333180000001</v>
      </c>
      <c r="J289">
        <v>582.49031109999999</v>
      </c>
      <c r="K289">
        <v>667.85538759999997</v>
      </c>
      <c r="L289">
        <v>2</v>
      </c>
      <c r="M289" s="3">
        <v>0.61264723499999996</v>
      </c>
      <c r="N289" s="3" t="str">
        <f t="shared" si="4"/>
        <v/>
      </c>
      <c r="O289">
        <v>300</v>
      </c>
      <c r="P289" s="3">
        <v>2.5809037999999999E-2</v>
      </c>
      <c r="Q289" s="3">
        <v>0.4</v>
      </c>
      <c r="R289">
        <v>0.42821412399999997</v>
      </c>
    </row>
    <row r="290" spans="1:18" x14ac:dyDescent="0.35">
      <c r="A290">
        <v>3</v>
      </c>
      <c r="B290" s="29">
        <v>70</v>
      </c>
      <c r="C290" s="29">
        <v>1000</v>
      </c>
      <c r="D290">
        <v>2</v>
      </c>
      <c r="E290">
        <v>25706.23589</v>
      </c>
      <c r="F290">
        <v>7497.8899730000003</v>
      </c>
      <c r="G290">
        <v>7475.8116620000001</v>
      </c>
      <c r="H290">
        <v>7524.0855030000002</v>
      </c>
      <c r="I290">
        <v>1805.3112779999999</v>
      </c>
      <c r="J290">
        <v>582.49031109999999</v>
      </c>
      <c r="K290">
        <v>820.64716039999996</v>
      </c>
      <c r="L290">
        <v>3</v>
      </c>
      <c r="M290" s="3">
        <v>0.53072738399999997</v>
      </c>
      <c r="N290" s="3" t="str">
        <f t="shared" si="4"/>
        <v/>
      </c>
      <c r="O290">
        <v>279</v>
      </c>
      <c r="P290" s="3">
        <v>9.6767759999999998E-3</v>
      </c>
      <c r="Q290" s="3">
        <v>0.4</v>
      </c>
      <c r="R290">
        <v>0.42821412399999997</v>
      </c>
    </row>
    <row r="291" spans="1:18" x14ac:dyDescent="0.35">
      <c r="A291">
        <v>3</v>
      </c>
      <c r="B291" s="29">
        <v>70</v>
      </c>
      <c r="C291" s="29">
        <v>1000</v>
      </c>
      <c r="D291">
        <v>3</v>
      </c>
      <c r="E291">
        <v>39142.207170000001</v>
      </c>
      <c r="F291">
        <v>12758.235420000001</v>
      </c>
      <c r="G291">
        <v>10569.74798</v>
      </c>
      <c r="H291">
        <v>10118.49985</v>
      </c>
      <c r="I291">
        <v>4166.7534669999995</v>
      </c>
      <c r="J291">
        <v>582.49031109999999</v>
      </c>
      <c r="K291">
        <v>946.48014680000006</v>
      </c>
      <c r="L291">
        <v>4</v>
      </c>
      <c r="M291" s="3">
        <v>0.71372992199999996</v>
      </c>
      <c r="N291" s="3">
        <f t="shared" si="4"/>
        <v>0.24083803230776152</v>
      </c>
      <c r="O291">
        <v>300</v>
      </c>
      <c r="P291" s="3">
        <v>0.14379508899999999</v>
      </c>
      <c r="Q291" s="3">
        <v>0.4</v>
      </c>
      <c r="R291">
        <v>0.42821412399999997</v>
      </c>
    </row>
    <row r="292" spans="1:18" x14ac:dyDescent="0.35">
      <c r="A292">
        <v>3</v>
      </c>
      <c r="B292" s="29">
        <v>70</v>
      </c>
      <c r="C292" s="29">
        <v>2000</v>
      </c>
      <c r="D292">
        <v>1</v>
      </c>
      <c r="E292">
        <v>25167.342820000002</v>
      </c>
      <c r="F292">
        <v>5116.625387</v>
      </c>
      <c r="G292">
        <v>8714.1142180000006</v>
      </c>
      <c r="H292">
        <v>8643.7973149999998</v>
      </c>
      <c r="I292">
        <v>1449.8626200000001</v>
      </c>
      <c r="J292">
        <v>582.49031109999999</v>
      </c>
      <c r="K292">
        <v>660.45297240000002</v>
      </c>
      <c r="L292">
        <v>2</v>
      </c>
      <c r="M292" s="3">
        <v>0.60970864000000002</v>
      </c>
      <c r="N292" s="3" t="str">
        <f t="shared" si="4"/>
        <v/>
      </c>
      <c r="O292">
        <v>94</v>
      </c>
      <c r="P292" s="3">
        <v>7.6301770000000001E-3</v>
      </c>
      <c r="Q292" s="3">
        <v>0.8</v>
      </c>
      <c r="R292">
        <v>0.132281801</v>
      </c>
    </row>
    <row r="293" spans="1:18" x14ac:dyDescent="0.35">
      <c r="A293">
        <v>3</v>
      </c>
      <c r="B293" s="29">
        <v>70</v>
      </c>
      <c r="C293" s="29">
        <v>2000</v>
      </c>
      <c r="D293">
        <v>2</v>
      </c>
      <c r="E293">
        <v>25125.057339999999</v>
      </c>
      <c r="F293">
        <v>5113.1971620000004</v>
      </c>
      <c r="G293">
        <v>8661.7611899999993</v>
      </c>
      <c r="H293">
        <v>8663.7720979999995</v>
      </c>
      <c r="I293">
        <v>1446.187504</v>
      </c>
      <c r="J293">
        <v>582.49031109999999</v>
      </c>
      <c r="K293">
        <v>657.64907040000003</v>
      </c>
      <c r="L293">
        <v>2</v>
      </c>
      <c r="M293" s="3">
        <v>0.61111760400000004</v>
      </c>
      <c r="N293" s="3" t="str">
        <f t="shared" si="4"/>
        <v/>
      </c>
      <c r="O293">
        <v>118</v>
      </c>
      <c r="P293" s="3">
        <v>8.7037610000000008E-3</v>
      </c>
      <c r="Q293" s="3">
        <v>0.8</v>
      </c>
      <c r="R293">
        <v>0.132281801</v>
      </c>
    </row>
    <row r="294" spans="1:18" x14ac:dyDescent="0.35">
      <c r="A294">
        <v>3</v>
      </c>
      <c r="B294" s="29">
        <v>70</v>
      </c>
      <c r="C294" s="29">
        <v>2000</v>
      </c>
      <c r="D294">
        <v>3</v>
      </c>
      <c r="E294">
        <v>34980.03082</v>
      </c>
      <c r="F294">
        <v>8345.3344710000001</v>
      </c>
      <c r="G294">
        <v>11101.989219999999</v>
      </c>
      <c r="H294">
        <v>10517.75812</v>
      </c>
      <c r="I294">
        <v>3611.811428</v>
      </c>
      <c r="J294">
        <v>582.49031109999999</v>
      </c>
      <c r="K294">
        <v>820.64726499999995</v>
      </c>
      <c r="L294">
        <v>3</v>
      </c>
      <c r="M294" s="3">
        <v>0.74189245400000003</v>
      </c>
      <c r="N294" s="3">
        <f t="shared" si="4"/>
        <v>0.30446686360733044</v>
      </c>
      <c r="O294">
        <v>167</v>
      </c>
      <c r="P294" s="3">
        <v>9.0826090000000002E-3</v>
      </c>
      <c r="Q294" s="3">
        <v>0.8</v>
      </c>
      <c r="R294">
        <v>0.132281801</v>
      </c>
    </row>
    <row r="295" spans="1:18" x14ac:dyDescent="0.35">
      <c r="A295">
        <v>3</v>
      </c>
      <c r="B295" s="29">
        <v>70</v>
      </c>
      <c r="C295" s="29">
        <v>2000</v>
      </c>
      <c r="D295">
        <v>1</v>
      </c>
      <c r="E295">
        <v>26963.489239999999</v>
      </c>
      <c r="F295">
        <v>4142.7011780000003</v>
      </c>
      <c r="G295">
        <v>10536.34634</v>
      </c>
      <c r="H295">
        <v>10183.388499999999</v>
      </c>
      <c r="I295">
        <v>1044.2701219999999</v>
      </c>
      <c r="J295">
        <v>582.49031109999999</v>
      </c>
      <c r="K295">
        <v>474.29278099999999</v>
      </c>
      <c r="L295">
        <v>1</v>
      </c>
      <c r="M295" s="3">
        <v>0.71830698100000001</v>
      </c>
      <c r="N295" s="3" t="str">
        <f t="shared" si="4"/>
        <v/>
      </c>
      <c r="O295">
        <v>16</v>
      </c>
      <c r="P295" s="3">
        <v>5.501532E-3</v>
      </c>
      <c r="Q295" s="3">
        <v>0.6</v>
      </c>
      <c r="R295">
        <v>0.35275146899999998</v>
      </c>
    </row>
    <row r="296" spans="1:18" x14ac:dyDescent="0.35">
      <c r="A296">
        <v>3</v>
      </c>
      <c r="B296" s="29">
        <v>70</v>
      </c>
      <c r="C296" s="29">
        <v>2000</v>
      </c>
      <c r="D296">
        <v>2</v>
      </c>
      <c r="E296">
        <v>26980.562279999998</v>
      </c>
      <c r="F296">
        <v>4140.7574130000003</v>
      </c>
      <c r="G296">
        <v>10603.13436</v>
      </c>
      <c r="H296">
        <v>10136.994860000001</v>
      </c>
      <c r="I296">
        <v>1042.892621</v>
      </c>
      <c r="J296">
        <v>582.49031109999999</v>
      </c>
      <c r="K296">
        <v>474.2927085</v>
      </c>
      <c r="L296">
        <v>1</v>
      </c>
      <c r="M296" s="3">
        <v>0.71503450700000004</v>
      </c>
      <c r="N296" s="3" t="str">
        <f t="shared" si="4"/>
        <v/>
      </c>
      <c r="O296">
        <v>54</v>
      </c>
      <c r="P296" s="3">
        <v>4.265563E-3</v>
      </c>
      <c r="Q296" s="3">
        <v>0.6</v>
      </c>
      <c r="R296">
        <v>0.35275146899999998</v>
      </c>
    </row>
    <row r="297" spans="1:18" x14ac:dyDescent="0.35">
      <c r="A297">
        <v>3</v>
      </c>
      <c r="B297" s="29">
        <v>70</v>
      </c>
      <c r="C297" s="29">
        <v>2000</v>
      </c>
      <c r="D297">
        <v>3</v>
      </c>
      <c r="E297">
        <v>38163.401599999997</v>
      </c>
      <c r="F297">
        <v>9014.2413550000001</v>
      </c>
      <c r="G297">
        <v>13314.241889999999</v>
      </c>
      <c r="H297">
        <v>11698.763639999999</v>
      </c>
      <c r="I297">
        <v>2895.416256</v>
      </c>
      <c r="J297">
        <v>582.49031109999999</v>
      </c>
      <c r="K297">
        <v>658.24815030000002</v>
      </c>
      <c r="L297">
        <v>2</v>
      </c>
      <c r="M297" s="3">
        <v>0.82519719199999997</v>
      </c>
      <c r="N297" s="3">
        <f t="shared" si="4"/>
        <v>0.29253735074291282</v>
      </c>
      <c r="O297">
        <v>268</v>
      </c>
      <c r="P297" s="3">
        <v>5.0793050000000001E-3</v>
      </c>
      <c r="Q297" s="3">
        <v>0.6</v>
      </c>
      <c r="R297">
        <v>0.35275146899999998</v>
      </c>
    </row>
    <row r="298" spans="1:18" x14ac:dyDescent="0.35">
      <c r="A298">
        <v>3</v>
      </c>
      <c r="B298" s="29">
        <v>70</v>
      </c>
      <c r="C298" s="29">
        <v>2000</v>
      </c>
      <c r="D298">
        <v>1</v>
      </c>
      <c r="E298">
        <v>29665.71371</v>
      </c>
      <c r="F298">
        <v>6821.0778069999997</v>
      </c>
      <c r="G298">
        <v>10600.90516</v>
      </c>
      <c r="H298">
        <v>10142.67749</v>
      </c>
      <c r="I298">
        <v>1044.270133</v>
      </c>
      <c r="J298">
        <v>582.49031109999999</v>
      </c>
      <c r="K298">
        <v>474.29281950000001</v>
      </c>
      <c r="L298">
        <v>1</v>
      </c>
      <c r="M298" s="3">
        <v>0.715435343</v>
      </c>
      <c r="N298" s="3" t="str">
        <f t="shared" si="4"/>
        <v/>
      </c>
      <c r="O298">
        <v>39</v>
      </c>
      <c r="P298" s="3">
        <v>8.03909E-4</v>
      </c>
      <c r="Q298" s="3">
        <v>0.4</v>
      </c>
      <c r="R298">
        <v>0.793690805</v>
      </c>
    </row>
    <row r="299" spans="1:18" x14ac:dyDescent="0.35">
      <c r="A299">
        <v>3</v>
      </c>
      <c r="B299" s="29">
        <v>70</v>
      </c>
      <c r="C299" s="29">
        <v>2000</v>
      </c>
      <c r="D299">
        <v>2</v>
      </c>
      <c r="E299">
        <v>30813.618699999999</v>
      </c>
      <c r="F299">
        <v>10781.4823</v>
      </c>
      <c r="G299">
        <v>8672.4402919999993</v>
      </c>
      <c r="H299">
        <v>8641.1465649999991</v>
      </c>
      <c r="I299">
        <v>1466.684679</v>
      </c>
      <c r="J299">
        <v>582.49031109999999</v>
      </c>
      <c r="K299">
        <v>669.37455739999996</v>
      </c>
      <c r="L299">
        <v>2</v>
      </c>
      <c r="M299" s="3">
        <v>0.60952166399999996</v>
      </c>
      <c r="N299" s="3" t="str">
        <f t="shared" si="4"/>
        <v/>
      </c>
      <c r="O299">
        <v>301</v>
      </c>
      <c r="P299" s="3">
        <v>3.7550266999999998E-2</v>
      </c>
      <c r="Q299" s="3">
        <v>0.4</v>
      </c>
      <c r="R299">
        <v>0.793690805</v>
      </c>
    </row>
    <row r="300" spans="1:18" x14ac:dyDescent="0.35">
      <c r="A300">
        <v>3</v>
      </c>
      <c r="B300" s="29">
        <v>70</v>
      </c>
      <c r="C300" s="29">
        <v>2000</v>
      </c>
      <c r="D300">
        <v>3</v>
      </c>
      <c r="E300">
        <v>43614.578110000002</v>
      </c>
      <c r="F300">
        <v>10132.014810000001</v>
      </c>
      <c r="G300">
        <v>17532.427500000002</v>
      </c>
      <c r="H300">
        <v>12806.18996</v>
      </c>
      <c r="I300">
        <v>2087.1627629999998</v>
      </c>
      <c r="J300">
        <v>582.49031109999999</v>
      </c>
      <c r="K300">
        <v>474.29276859999999</v>
      </c>
      <c r="L300">
        <v>1</v>
      </c>
      <c r="M300" s="3">
        <v>0.90331186399999996</v>
      </c>
      <c r="N300" s="3">
        <f t="shared" si="4"/>
        <v>0.27885152874490865</v>
      </c>
      <c r="O300">
        <v>300</v>
      </c>
      <c r="P300" s="3">
        <v>2.2669037E-2</v>
      </c>
      <c r="Q300" s="3">
        <v>0.4</v>
      </c>
      <c r="R300">
        <v>0.793690805</v>
      </c>
    </row>
    <row r="301" spans="1:18" x14ac:dyDescent="0.35">
      <c r="A301">
        <v>3</v>
      </c>
      <c r="B301" s="29">
        <v>100</v>
      </c>
      <c r="C301" s="29">
        <v>500</v>
      </c>
      <c r="D301">
        <v>1</v>
      </c>
      <c r="E301">
        <v>20038.220549999998</v>
      </c>
      <c r="F301">
        <v>3248.4608010000002</v>
      </c>
      <c r="G301">
        <v>6376.8997669999999</v>
      </c>
      <c r="H301">
        <v>6452.2516530000003</v>
      </c>
      <c r="I301">
        <v>2324.7470440000002</v>
      </c>
      <c r="J301">
        <v>582.49031109999999</v>
      </c>
      <c r="K301">
        <v>1053.370979</v>
      </c>
      <c r="L301">
        <v>5</v>
      </c>
      <c r="M301" s="3">
        <v>0.24778515100000001</v>
      </c>
      <c r="N301" s="3" t="str">
        <f t="shared" si="4"/>
        <v/>
      </c>
      <c r="O301">
        <v>142</v>
      </c>
      <c r="P301" s="3">
        <v>9.8398689999999994E-3</v>
      </c>
      <c r="Q301" s="3">
        <v>0.8</v>
      </c>
      <c r="R301">
        <v>5.5390368000000002E-2</v>
      </c>
    </row>
    <row r="302" spans="1:18" x14ac:dyDescent="0.35">
      <c r="A302">
        <v>3</v>
      </c>
      <c r="B302" s="29">
        <v>100</v>
      </c>
      <c r="C302" s="29">
        <v>500</v>
      </c>
      <c r="D302">
        <v>2</v>
      </c>
      <c r="E302">
        <v>19973.33238</v>
      </c>
      <c r="F302">
        <v>3243.879645</v>
      </c>
      <c r="G302">
        <v>6357.251252</v>
      </c>
      <c r="H302">
        <v>6432.2698270000001</v>
      </c>
      <c r="I302">
        <v>2307.045036</v>
      </c>
      <c r="J302">
        <v>582.49031109999999</v>
      </c>
      <c r="K302">
        <v>1050.3963060000001</v>
      </c>
      <c r="L302">
        <v>5</v>
      </c>
      <c r="M302" s="3">
        <v>0.24701779099999999</v>
      </c>
      <c r="N302" s="3" t="str">
        <f t="shared" si="4"/>
        <v/>
      </c>
      <c r="O302">
        <v>238</v>
      </c>
      <c r="P302" s="3">
        <v>9.4210730000000003E-3</v>
      </c>
      <c r="Q302" s="3">
        <v>0.8</v>
      </c>
      <c r="R302">
        <v>5.5390368000000002E-2</v>
      </c>
    </row>
    <row r="303" spans="1:18" x14ac:dyDescent="0.35">
      <c r="A303">
        <v>3</v>
      </c>
      <c r="B303" s="29">
        <v>100</v>
      </c>
      <c r="C303" s="29">
        <v>500</v>
      </c>
      <c r="D303">
        <v>3</v>
      </c>
      <c r="E303">
        <v>28386.928370000001</v>
      </c>
      <c r="F303">
        <v>4350.0520260000003</v>
      </c>
      <c r="G303">
        <v>8620.4374119999993</v>
      </c>
      <c r="H303">
        <v>8740.5966680000001</v>
      </c>
      <c r="I303">
        <v>4963.2887780000001</v>
      </c>
      <c r="J303">
        <v>582.49031109999999</v>
      </c>
      <c r="K303">
        <v>1130.0631719999999</v>
      </c>
      <c r="L303">
        <v>6</v>
      </c>
      <c r="M303" s="3">
        <v>0.33566422699999998</v>
      </c>
      <c r="N303" s="3">
        <f t="shared" si="4"/>
        <v>0.29053170168968989</v>
      </c>
      <c r="O303">
        <v>300</v>
      </c>
      <c r="P303" s="3">
        <v>2.0598312000000001E-2</v>
      </c>
      <c r="Q303" s="3">
        <v>0.8</v>
      </c>
      <c r="R303">
        <v>5.5390368000000002E-2</v>
      </c>
    </row>
    <row r="304" spans="1:18" x14ac:dyDescent="0.35">
      <c r="A304">
        <v>3</v>
      </c>
      <c r="B304" s="29">
        <v>100</v>
      </c>
      <c r="C304" s="29">
        <v>500</v>
      </c>
      <c r="D304">
        <v>1</v>
      </c>
      <c r="E304">
        <v>21273.247530000001</v>
      </c>
      <c r="F304">
        <v>4488.4594010000001</v>
      </c>
      <c r="G304">
        <v>6380.8680860000004</v>
      </c>
      <c r="H304">
        <v>6455.8974969999999</v>
      </c>
      <c r="I304">
        <v>2314.092146</v>
      </c>
      <c r="J304">
        <v>582.49031109999999</v>
      </c>
      <c r="K304">
        <v>1051.4400900000001</v>
      </c>
      <c r="L304">
        <v>5</v>
      </c>
      <c r="M304" s="3">
        <v>0.247925162</v>
      </c>
      <c r="N304" s="3" t="str">
        <f t="shared" si="4"/>
        <v/>
      </c>
      <c r="O304">
        <v>300</v>
      </c>
      <c r="P304" s="3">
        <v>1.3434308000000001E-2</v>
      </c>
      <c r="Q304" s="3">
        <v>0.6</v>
      </c>
      <c r="R304">
        <v>0.147707648</v>
      </c>
    </row>
    <row r="305" spans="1:18" x14ac:dyDescent="0.35">
      <c r="A305">
        <v>3</v>
      </c>
      <c r="B305" s="29">
        <v>100</v>
      </c>
      <c r="C305" s="29">
        <v>500</v>
      </c>
      <c r="D305">
        <v>2</v>
      </c>
      <c r="E305">
        <v>21354.97681</v>
      </c>
      <c r="F305">
        <v>4483.9056680000003</v>
      </c>
      <c r="G305">
        <v>6432.4564879999998</v>
      </c>
      <c r="H305">
        <v>6498.2994449999997</v>
      </c>
      <c r="I305">
        <v>2305.9791279999999</v>
      </c>
      <c r="J305">
        <v>582.49031109999999</v>
      </c>
      <c r="K305">
        <v>1051.8457659999999</v>
      </c>
      <c r="L305">
        <v>5</v>
      </c>
      <c r="M305" s="3">
        <v>0.249553519</v>
      </c>
      <c r="N305" s="3" t="str">
        <f t="shared" si="4"/>
        <v/>
      </c>
      <c r="O305">
        <v>301</v>
      </c>
      <c r="P305" s="3">
        <v>2.2083385000000001E-2</v>
      </c>
      <c r="Q305" s="3">
        <v>0.6</v>
      </c>
      <c r="R305">
        <v>0.147707648</v>
      </c>
    </row>
    <row r="306" spans="1:18" x14ac:dyDescent="0.35">
      <c r="A306">
        <v>3</v>
      </c>
      <c r="B306" s="29">
        <v>100</v>
      </c>
      <c r="C306" s="29">
        <v>500</v>
      </c>
      <c r="D306">
        <v>3</v>
      </c>
      <c r="E306">
        <v>31113.10068</v>
      </c>
      <c r="F306">
        <v>6605.4066160000002</v>
      </c>
      <c r="G306">
        <v>8852.5358429999997</v>
      </c>
      <c r="H306">
        <v>8970.399899</v>
      </c>
      <c r="I306">
        <v>4971.2149689999997</v>
      </c>
      <c r="J306">
        <v>582.49031109999999</v>
      </c>
      <c r="K306">
        <v>1131.0530389999999</v>
      </c>
      <c r="L306">
        <v>6</v>
      </c>
      <c r="M306" s="3">
        <v>0.34448933700000001</v>
      </c>
      <c r="N306" s="3">
        <f t="shared" si="4"/>
        <v>0.27012909494320264</v>
      </c>
      <c r="O306">
        <v>300</v>
      </c>
      <c r="P306" s="3">
        <v>4.0627726000000003E-2</v>
      </c>
      <c r="Q306" s="3">
        <v>0.6</v>
      </c>
      <c r="R306">
        <v>0.147707648</v>
      </c>
    </row>
    <row r="307" spans="1:18" x14ac:dyDescent="0.35">
      <c r="A307">
        <v>3</v>
      </c>
      <c r="B307" s="29">
        <v>100</v>
      </c>
      <c r="C307" s="29">
        <v>500</v>
      </c>
      <c r="D307">
        <v>1</v>
      </c>
      <c r="E307">
        <v>23357.209760000002</v>
      </c>
      <c r="F307">
        <v>4992.7767299999996</v>
      </c>
      <c r="G307">
        <v>7553.9085889999997</v>
      </c>
      <c r="H307">
        <v>7600.6393509999998</v>
      </c>
      <c r="I307">
        <v>1806.6221410000001</v>
      </c>
      <c r="J307">
        <v>582.49031109999999</v>
      </c>
      <c r="K307">
        <v>820.77264209999998</v>
      </c>
      <c r="L307">
        <v>3</v>
      </c>
      <c r="M307" s="3">
        <v>0.29188656400000002</v>
      </c>
      <c r="N307" s="3" t="str">
        <f t="shared" si="4"/>
        <v/>
      </c>
      <c r="O307">
        <v>300</v>
      </c>
      <c r="P307" s="3">
        <v>1.4585941E-2</v>
      </c>
      <c r="Q307" s="3">
        <v>0.4</v>
      </c>
      <c r="R307">
        <v>0.33234220799999997</v>
      </c>
    </row>
    <row r="308" spans="1:18" x14ac:dyDescent="0.35">
      <c r="A308">
        <v>3</v>
      </c>
      <c r="B308" s="29">
        <v>100</v>
      </c>
      <c r="C308" s="29">
        <v>500</v>
      </c>
      <c r="D308">
        <v>2</v>
      </c>
      <c r="E308">
        <v>23394.482120000001</v>
      </c>
      <c r="F308">
        <v>4991.420032</v>
      </c>
      <c r="G308">
        <v>7573.9937790000004</v>
      </c>
      <c r="H308">
        <v>7620.2037680000003</v>
      </c>
      <c r="I308">
        <v>1805.681198</v>
      </c>
      <c r="J308">
        <v>582.49031109999999</v>
      </c>
      <c r="K308">
        <v>820.69302660000005</v>
      </c>
      <c r="L308">
        <v>3</v>
      </c>
      <c r="M308" s="3">
        <v>0.29263789499999998</v>
      </c>
      <c r="N308" s="3" t="str">
        <f t="shared" si="4"/>
        <v/>
      </c>
      <c r="O308">
        <v>300</v>
      </c>
      <c r="P308" s="3">
        <v>2.3200456000000001E-2</v>
      </c>
      <c r="Q308" s="3">
        <v>0.4</v>
      </c>
      <c r="R308">
        <v>0.33234220799999997</v>
      </c>
    </row>
    <row r="309" spans="1:18" x14ac:dyDescent="0.35">
      <c r="A309">
        <v>3</v>
      </c>
      <c r="B309" s="29">
        <v>100</v>
      </c>
      <c r="C309" s="29">
        <v>500</v>
      </c>
      <c r="D309">
        <v>3</v>
      </c>
      <c r="E309">
        <v>34616.459770000001</v>
      </c>
      <c r="F309">
        <v>7394.9647290000003</v>
      </c>
      <c r="G309">
        <v>11074.01158</v>
      </c>
      <c r="H309">
        <v>11130.584440000001</v>
      </c>
      <c r="I309">
        <v>3613.4944139999998</v>
      </c>
      <c r="J309">
        <v>582.49031109999999</v>
      </c>
      <c r="K309">
        <v>820.91430209999999</v>
      </c>
      <c r="L309">
        <v>3</v>
      </c>
      <c r="M309" s="3">
        <v>0.427446679</v>
      </c>
      <c r="N309" s="3">
        <f t="shared" si="4"/>
        <v>0.25956776368966772</v>
      </c>
      <c r="O309">
        <v>300</v>
      </c>
      <c r="P309" s="3">
        <v>4.2973854999999998E-2</v>
      </c>
      <c r="Q309" s="3">
        <v>0.4</v>
      </c>
      <c r="R309">
        <v>0.33234220799999997</v>
      </c>
    </row>
    <row r="310" spans="1:18" x14ac:dyDescent="0.35">
      <c r="A310">
        <v>3</v>
      </c>
      <c r="B310" s="29">
        <v>100</v>
      </c>
      <c r="C310" s="29">
        <v>1000</v>
      </c>
      <c r="D310">
        <v>1</v>
      </c>
      <c r="E310">
        <v>22091.264340000002</v>
      </c>
      <c r="F310">
        <v>3751.1678240000001</v>
      </c>
      <c r="G310">
        <v>7542.7018500000004</v>
      </c>
      <c r="H310">
        <v>7585.5858660000004</v>
      </c>
      <c r="I310">
        <v>1808.1509160000001</v>
      </c>
      <c r="J310">
        <v>582.49031109999999</v>
      </c>
      <c r="K310">
        <v>821.16757619999998</v>
      </c>
      <c r="L310">
        <v>3</v>
      </c>
      <c r="M310" s="3">
        <v>0.29130846700000002</v>
      </c>
      <c r="N310" s="3" t="str">
        <f t="shared" si="4"/>
        <v/>
      </c>
      <c r="O310">
        <v>58</v>
      </c>
      <c r="P310" s="3">
        <v>4.5419450000000004E-3</v>
      </c>
      <c r="Q310" s="3">
        <v>0.8</v>
      </c>
      <c r="R310">
        <v>7.1422292999999998E-2</v>
      </c>
    </row>
    <row r="311" spans="1:18" x14ac:dyDescent="0.35">
      <c r="A311">
        <v>3</v>
      </c>
      <c r="B311" s="29">
        <v>100</v>
      </c>
      <c r="C311" s="29">
        <v>1000</v>
      </c>
      <c r="D311">
        <v>2</v>
      </c>
      <c r="E311">
        <v>22005.565500000001</v>
      </c>
      <c r="F311">
        <v>3750.2079869999998</v>
      </c>
      <c r="G311">
        <v>7502.1981489999998</v>
      </c>
      <c r="H311">
        <v>7544.7102860000005</v>
      </c>
      <c r="I311">
        <v>1805.3113880000001</v>
      </c>
      <c r="J311">
        <v>582.49031109999999</v>
      </c>
      <c r="K311">
        <v>820.64737920000005</v>
      </c>
      <c r="L311">
        <v>3</v>
      </c>
      <c r="M311" s="3">
        <v>0.289738726</v>
      </c>
      <c r="N311" s="3" t="str">
        <f t="shared" si="4"/>
        <v/>
      </c>
      <c r="O311">
        <v>74</v>
      </c>
      <c r="P311" s="3">
        <v>7.9412990000000006E-3</v>
      </c>
      <c r="Q311" s="3">
        <v>0.8</v>
      </c>
      <c r="R311">
        <v>7.1422292999999998E-2</v>
      </c>
    </row>
    <row r="312" spans="1:18" x14ac:dyDescent="0.35">
      <c r="A312">
        <v>3</v>
      </c>
      <c r="B312" s="29">
        <v>100</v>
      </c>
      <c r="C312" s="29">
        <v>1000</v>
      </c>
      <c r="D312">
        <v>3</v>
      </c>
      <c r="E312">
        <v>31269.472549999999</v>
      </c>
      <c r="F312">
        <v>5442.4436439999999</v>
      </c>
      <c r="G312">
        <v>10058.877259999999</v>
      </c>
      <c r="H312">
        <v>10136.6648</v>
      </c>
      <c r="I312">
        <v>4114.4659620000002</v>
      </c>
      <c r="J312">
        <v>582.49031109999999</v>
      </c>
      <c r="K312">
        <v>934.5305816</v>
      </c>
      <c r="L312">
        <v>4</v>
      </c>
      <c r="M312" s="3">
        <v>0.38927728700000003</v>
      </c>
      <c r="N312" s="3">
        <f t="shared" si="4"/>
        <v>0.29089069070367451</v>
      </c>
      <c r="O312">
        <v>300</v>
      </c>
      <c r="P312" s="3">
        <v>3.2559790999999998E-2</v>
      </c>
      <c r="Q312" s="3">
        <v>0.8</v>
      </c>
      <c r="R312">
        <v>7.1422292999999998E-2</v>
      </c>
    </row>
    <row r="313" spans="1:18" x14ac:dyDescent="0.35">
      <c r="A313">
        <v>3</v>
      </c>
      <c r="B313" s="29">
        <v>100</v>
      </c>
      <c r="C313" s="29">
        <v>1000</v>
      </c>
      <c r="D313">
        <v>1</v>
      </c>
      <c r="E313">
        <v>23415.883900000001</v>
      </c>
      <c r="F313">
        <v>4994.7774600000002</v>
      </c>
      <c r="G313">
        <v>7589.9461140000003</v>
      </c>
      <c r="H313">
        <v>7630.2944530000004</v>
      </c>
      <c r="I313">
        <v>1799.411732</v>
      </c>
      <c r="J313">
        <v>582.49031109999999</v>
      </c>
      <c r="K313">
        <v>818.96383149999997</v>
      </c>
      <c r="L313">
        <v>3</v>
      </c>
      <c r="M313" s="3">
        <v>0.29302540599999999</v>
      </c>
      <c r="N313" s="3" t="str">
        <f t="shared" si="4"/>
        <v/>
      </c>
      <c r="O313">
        <v>143</v>
      </c>
      <c r="P313" s="3">
        <v>9.9152660000000007E-3</v>
      </c>
      <c r="Q313" s="3">
        <v>0.6</v>
      </c>
      <c r="R313">
        <v>0.190459448</v>
      </c>
    </row>
    <row r="314" spans="1:18" x14ac:dyDescent="0.35">
      <c r="A314">
        <v>3</v>
      </c>
      <c r="B314" s="29">
        <v>100</v>
      </c>
      <c r="C314" s="29">
        <v>1000</v>
      </c>
      <c r="D314">
        <v>2</v>
      </c>
      <c r="E314">
        <v>23194.45881</v>
      </c>
      <c r="F314">
        <v>4998.6422970000003</v>
      </c>
      <c r="G314">
        <v>7470.7220189999998</v>
      </c>
      <c r="H314">
        <v>7519.155581</v>
      </c>
      <c r="I314">
        <v>1803.877915</v>
      </c>
      <c r="J314">
        <v>582.49031109999999</v>
      </c>
      <c r="K314">
        <v>819.57069239999998</v>
      </c>
      <c r="L314">
        <v>3</v>
      </c>
      <c r="M314" s="3">
        <v>0.28875735200000002</v>
      </c>
      <c r="N314" s="3" t="str">
        <f t="shared" si="4"/>
        <v/>
      </c>
      <c r="O314">
        <v>98</v>
      </c>
      <c r="P314" s="3">
        <v>3.335073E-3</v>
      </c>
      <c r="Q314" s="3">
        <v>0.6</v>
      </c>
      <c r="R314">
        <v>0.190459448</v>
      </c>
    </row>
    <row r="315" spans="1:18" x14ac:dyDescent="0.35">
      <c r="A315">
        <v>3</v>
      </c>
      <c r="B315" s="29">
        <v>100</v>
      </c>
      <c r="C315" s="29">
        <v>1000</v>
      </c>
      <c r="D315">
        <v>3</v>
      </c>
      <c r="E315">
        <v>33491.035349999998</v>
      </c>
      <c r="F315">
        <v>6333.4779619999999</v>
      </c>
      <c r="G315">
        <v>11071.030570000001</v>
      </c>
      <c r="H315">
        <v>11128.462079999999</v>
      </c>
      <c r="I315">
        <v>3567.4905220000001</v>
      </c>
      <c r="J315">
        <v>582.49031109999999</v>
      </c>
      <c r="K315">
        <v>808.08390159999999</v>
      </c>
      <c r="L315">
        <v>3</v>
      </c>
      <c r="M315" s="3">
        <v>0.42736517499999999</v>
      </c>
      <c r="N315" s="3">
        <f t="shared" si="4"/>
        <v>0.28146773006209463</v>
      </c>
      <c r="O315">
        <v>300</v>
      </c>
      <c r="P315" s="3">
        <v>2.9961115E-2</v>
      </c>
      <c r="Q315" s="3">
        <v>0.6</v>
      </c>
      <c r="R315">
        <v>0.190459448</v>
      </c>
    </row>
    <row r="316" spans="1:18" x14ac:dyDescent="0.35">
      <c r="A316">
        <v>3</v>
      </c>
      <c r="B316" s="29">
        <v>100</v>
      </c>
      <c r="C316" s="29">
        <v>1000</v>
      </c>
      <c r="D316">
        <v>1</v>
      </c>
      <c r="E316">
        <v>25700.234469999999</v>
      </c>
      <c r="F316">
        <v>5646.6097829999999</v>
      </c>
      <c r="G316">
        <v>8658.8539870000004</v>
      </c>
      <c r="H316">
        <v>8684.9043579999998</v>
      </c>
      <c r="I316">
        <v>1462.061841</v>
      </c>
      <c r="J316">
        <v>582.49031109999999</v>
      </c>
      <c r="K316">
        <v>665.31418880000001</v>
      </c>
      <c r="L316">
        <v>2</v>
      </c>
      <c r="M316" s="3">
        <v>0.33352548100000001</v>
      </c>
      <c r="N316" s="3" t="str">
        <f t="shared" si="4"/>
        <v/>
      </c>
      <c r="O316">
        <v>291</v>
      </c>
      <c r="P316" s="3">
        <v>8.6691809999999998E-3</v>
      </c>
      <c r="Q316" s="3">
        <v>0.4</v>
      </c>
      <c r="R316">
        <v>0.42853375799999999</v>
      </c>
    </row>
    <row r="317" spans="1:18" x14ac:dyDescent="0.35">
      <c r="A317">
        <v>3</v>
      </c>
      <c r="B317" s="29">
        <v>100</v>
      </c>
      <c r="C317" s="29">
        <v>1000</v>
      </c>
      <c r="D317">
        <v>2</v>
      </c>
      <c r="E317">
        <v>25771.93578</v>
      </c>
      <c r="F317">
        <v>7501.9741180000001</v>
      </c>
      <c r="G317">
        <v>7508.7264489999998</v>
      </c>
      <c r="H317">
        <v>7552.3624810000001</v>
      </c>
      <c r="I317">
        <v>1805.2148790000001</v>
      </c>
      <c r="J317">
        <v>582.49031109999999</v>
      </c>
      <c r="K317">
        <v>821.1675401</v>
      </c>
      <c r="L317">
        <v>3</v>
      </c>
      <c r="M317" s="3">
        <v>0.29003259300000001</v>
      </c>
      <c r="N317" s="3" t="str">
        <f t="shared" si="4"/>
        <v/>
      </c>
      <c r="O317">
        <v>300</v>
      </c>
      <c r="P317" s="3">
        <v>3.9120216999999999E-2</v>
      </c>
      <c r="Q317" s="3">
        <v>0.4</v>
      </c>
      <c r="R317">
        <v>0.42853375799999999</v>
      </c>
    </row>
    <row r="318" spans="1:18" x14ac:dyDescent="0.35">
      <c r="A318">
        <v>3</v>
      </c>
      <c r="B318" s="29">
        <v>100</v>
      </c>
      <c r="C318" s="29">
        <v>1000</v>
      </c>
      <c r="D318">
        <v>3</v>
      </c>
      <c r="E318">
        <v>40855.427380000001</v>
      </c>
      <c r="F318">
        <v>12452.22471</v>
      </c>
      <c r="G318">
        <v>11407.73271</v>
      </c>
      <c r="H318">
        <v>11482.081829999999</v>
      </c>
      <c r="I318">
        <v>4016.153628</v>
      </c>
      <c r="J318">
        <v>582.49031109999999</v>
      </c>
      <c r="K318">
        <v>914.74419490000002</v>
      </c>
      <c r="L318">
        <v>4</v>
      </c>
      <c r="M318" s="3">
        <v>0.44094519700000001</v>
      </c>
      <c r="N318" s="3">
        <f t="shared" si="4"/>
        <v>0.20626180746672509</v>
      </c>
      <c r="O318">
        <v>300</v>
      </c>
      <c r="P318" s="3">
        <v>0.14218405100000001</v>
      </c>
      <c r="Q318" s="3">
        <v>0.4</v>
      </c>
      <c r="R318">
        <v>0.42853375799999999</v>
      </c>
    </row>
    <row r="319" spans="1:18" x14ac:dyDescent="0.35">
      <c r="A319">
        <v>3</v>
      </c>
      <c r="B319" s="29">
        <v>100</v>
      </c>
      <c r="C319" s="29">
        <v>2000</v>
      </c>
      <c r="D319">
        <v>1</v>
      </c>
      <c r="E319">
        <v>25002.242490000001</v>
      </c>
      <c r="F319">
        <v>4991.9079220000003</v>
      </c>
      <c r="G319">
        <v>8647.8600119999992</v>
      </c>
      <c r="H319">
        <v>8678.6716080000006</v>
      </c>
      <c r="I319">
        <v>1443.6630829999999</v>
      </c>
      <c r="J319">
        <v>582.49031109999999</v>
      </c>
      <c r="K319">
        <v>657.64955520000001</v>
      </c>
      <c r="L319">
        <v>2</v>
      </c>
      <c r="M319" s="3">
        <v>0.33328612499999999</v>
      </c>
      <c r="N319" s="3" t="str">
        <f t="shared" si="4"/>
        <v/>
      </c>
      <c r="O319">
        <v>148</v>
      </c>
      <c r="P319" s="3">
        <v>9.3968820000000005E-3</v>
      </c>
      <c r="Q319" s="3">
        <v>0.8</v>
      </c>
      <c r="R319">
        <v>0.118010512</v>
      </c>
    </row>
    <row r="320" spans="1:18" x14ac:dyDescent="0.35">
      <c r="A320">
        <v>3</v>
      </c>
      <c r="B320" s="29">
        <v>100</v>
      </c>
      <c r="C320" s="29">
        <v>2000</v>
      </c>
      <c r="D320">
        <v>2</v>
      </c>
      <c r="E320">
        <v>25130.876690000001</v>
      </c>
      <c r="F320">
        <v>5009.9226779999999</v>
      </c>
      <c r="G320">
        <v>8686.5676039999998</v>
      </c>
      <c r="H320">
        <v>8712.4200020000007</v>
      </c>
      <c r="I320">
        <v>1469.928265</v>
      </c>
      <c r="J320">
        <v>582.49031109999999</v>
      </c>
      <c r="K320">
        <v>669.54782909999994</v>
      </c>
      <c r="L320">
        <v>2</v>
      </c>
      <c r="M320" s="3">
        <v>0.33458216099999999</v>
      </c>
      <c r="N320" s="3" t="str">
        <f t="shared" si="4"/>
        <v/>
      </c>
      <c r="O320">
        <v>12</v>
      </c>
      <c r="P320" s="3">
        <v>6.1338019999999998E-3</v>
      </c>
      <c r="Q320" s="3">
        <v>0.8</v>
      </c>
      <c r="R320">
        <v>0.118010512</v>
      </c>
    </row>
    <row r="321" spans="1:18" x14ac:dyDescent="0.35">
      <c r="A321">
        <v>3</v>
      </c>
      <c r="B321" s="29">
        <v>100</v>
      </c>
      <c r="C321" s="29">
        <v>2000</v>
      </c>
      <c r="D321">
        <v>3</v>
      </c>
      <c r="E321">
        <v>34667.979800000001</v>
      </c>
      <c r="F321">
        <v>5679.9768469999999</v>
      </c>
      <c r="G321">
        <v>12404.15047</v>
      </c>
      <c r="H321">
        <v>12442.40625</v>
      </c>
      <c r="I321">
        <v>2899.1970569999999</v>
      </c>
      <c r="J321">
        <v>582.49031109999999</v>
      </c>
      <c r="K321">
        <v>659.75887069999999</v>
      </c>
      <c r="L321">
        <v>2</v>
      </c>
      <c r="M321" s="3">
        <v>0.47782443600000002</v>
      </c>
      <c r="N321" s="3">
        <f t="shared" si="4"/>
        <v>0.30848149153603094</v>
      </c>
      <c r="O321">
        <v>300</v>
      </c>
      <c r="P321" s="3">
        <v>1.7341096E-2</v>
      </c>
      <c r="Q321" s="3">
        <v>0.8</v>
      </c>
      <c r="R321">
        <v>0.118010512</v>
      </c>
    </row>
    <row r="322" spans="1:18" x14ac:dyDescent="0.35">
      <c r="A322">
        <v>3</v>
      </c>
      <c r="B322" s="29">
        <v>100</v>
      </c>
      <c r="C322" s="29">
        <v>2000</v>
      </c>
      <c r="D322">
        <v>1</v>
      </c>
      <c r="E322">
        <v>26655.420760000001</v>
      </c>
      <c r="F322">
        <v>6645.0869009999997</v>
      </c>
      <c r="G322">
        <v>8647.8600119999992</v>
      </c>
      <c r="H322">
        <v>8678.6716080000006</v>
      </c>
      <c r="I322">
        <v>1443.6628209999999</v>
      </c>
      <c r="J322">
        <v>582.49031109999999</v>
      </c>
      <c r="K322">
        <v>657.6491082</v>
      </c>
      <c r="L322">
        <v>2</v>
      </c>
      <c r="M322" s="3">
        <v>0.33328612499999999</v>
      </c>
      <c r="N322" s="3" t="str">
        <f t="shared" si="4"/>
        <v/>
      </c>
      <c r="O322">
        <v>197</v>
      </c>
      <c r="P322" s="3">
        <v>8.0860099999999994E-3</v>
      </c>
      <c r="Q322" s="3">
        <v>0.6</v>
      </c>
      <c r="R322">
        <v>0.31469469900000002</v>
      </c>
    </row>
    <row r="323" spans="1:18" x14ac:dyDescent="0.35">
      <c r="A323">
        <v>3</v>
      </c>
      <c r="B323" s="29">
        <v>100</v>
      </c>
      <c r="C323" s="29">
        <v>2000</v>
      </c>
      <c r="D323">
        <v>2</v>
      </c>
      <c r="E323">
        <v>26659.563239999999</v>
      </c>
      <c r="F323">
        <v>6648.2649080000001</v>
      </c>
      <c r="G323">
        <v>8645.9719010000008</v>
      </c>
      <c r="H323">
        <v>8678.9995130000007</v>
      </c>
      <c r="I323">
        <v>1446.1875090000001</v>
      </c>
      <c r="J323">
        <v>582.49031109999999</v>
      </c>
      <c r="K323">
        <v>657.64909550000004</v>
      </c>
      <c r="L323">
        <v>2</v>
      </c>
      <c r="M323" s="3">
        <v>0.33329871799999999</v>
      </c>
      <c r="N323" s="3" t="str">
        <f t="shared" si="4"/>
        <v/>
      </c>
      <c r="O323">
        <v>252</v>
      </c>
      <c r="P323" s="3">
        <v>8.3929680000000007E-3</v>
      </c>
      <c r="Q323" s="3">
        <v>0.6</v>
      </c>
      <c r="R323">
        <v>0.31469469900000002</v>
      </c>
    </row>
    <row r="324" spans="1:18" x14ac:dyDescent="0.35">
      <c r="A324">
        <v>3</v>
      </c>
      <c r="B324" s="29">
        <v>100</v>
      </c>
      <c r="C324" s="29">
        <v>2000</v>
      </c>
      <c r="D324">
        <v>3</v>
      </c>
      <c r="E324">
        <v>37614.995929999997</v>
      </c>
      <c r="F324">
        <v>8542.7802499999998</v>
      </c>
      <c r="G324">
        <v>12420.44974</v>
      </c>
      <c r="H324">
        <v>12460.396720000001</v>
      </c>
      <c r="I324">
        <v>2939.3304499999999</v>
      </c>
      <c r="J324">
        <v>582.49031109999999</v>
      </c>
      <c r="K324">
        <v>669.54846050000003</v>
      </c>
      <c r="L324">
        <v>2</v>
      </c>
      <c r="M324" s="3">
        <v>0.47851532299999999</v>
      </c>
      <c r="N324" s="3">
        <f t="shared" ref="N324:N387" si="5">IF(D324&lt;&gt;3,"",(SUMIFS($E:$E,$A:$A,A324,$B:$B,B324,$C:$C,C324,$Q:$Q,Q324,$D:$D,1)+SUMIFS($E:$E,$A:$A,A324,$B:$B,B324,$C:$C,C324,$Q:$Q,Q324,$D:$D,2)-E324)/(SUMIFS($E:$E,$A:$A,A324,$B:$B,B324,$C:$C,C324,$Q:$Q,Q324,$D:$D,1)+SUMIFS($E:$E,$A:$A,A324,$B:$B,B324,$C:$C,C324,$Q:$Q,Q324,$D:$D,2)))</f>
        <v>0.29447609081154374</v>
      </c>
      <c r="O324">
        <v>302</v>
      </c>
      <c r="P324" s="3">
        <v>5.2077270000000002E-2</v>
      </c>
      <c r="Q324" s="3">
        <v>0.6</v>
      </c>
      <c r="R324">
        <v>0.31469469900000002</v>
      </c>
    </row>
    <row r="325" spans="1:18" x14ac:dyDescent="0.35">
      <c r="A325">
        <v>3</v>
      </c>
      <c r="B325" s="29">
        <v>100</v>
      </c>
      <c r="C325" s="29">
        <v>2000</v>
      </c>
      <c r="D325">
        <v>1</v>
      </c>
      <c r="E325">
        <v>30116.755949999999</v>
      </c>
      <c r="F325">
        <v>10063.88343</v>
      </c>
      <c r="G325">
        <v>8651.9872649999998</v>
      </c>
      <c r="H325">
        <v>8677.3839009999992</v>
      </c>
      <c r="I325">
        <v>1471.6343979999999</v>
      </c>
      <c r="J325">
        <v>582.49031109999999</v>
      </c>
      <c r="K325">
        <v>669.37664529999995</v>
      </c>
      <c r="L325">
        <v>2</v>
      </c>
      <c r="M325" s="3">
        <v>0.33323667400000001</v>
      </c>
      <c r="N325" s="3" t="str">
        <f t="shared" si="5"/>
        <v/>
      </c>
      <c r="O325">
        <v>300</v>
      </c>
      <c r="P325" s="3">
        <v>0.119472419</v>
      </c>
      <c r="Q325" s="3">
        <v>0.4</v>
      </c>
      <c r="R325">
        <v>0.70806307300000004</v>
      </c>
    </row>
    <row r="326" spans="1:18" x14ac:dyDescent="0.35">
      <c r="A326">
        <v>3</v>
      </c>
      <c r="B326" s="29">
        <v>100</v>
      </c>
      <c r="C326" s="29">
        <v>2000</v>
      </c>
      <c r="D326">
        <v>2</v>
      </c>
      <c r="E326">
        <v>29153.481469999999</v>
      </c>
      <c r="F326">
        <v>6297.0593150000004</v>
      </c>
      <c r="G326">
        <v>10370.62593</v>
      </c>
      <c r="H326">
        <v>10386.11787</v>
      </c>
      <c r="I326">
        <v>1042.892658</v>
      </c>
      <c r="J326">
        <v>582.49031109999999</v>
      </c>
      <c r="K326">
        <v>474.29538639999998</v>
      </c>
      <c r="L326">
        <v>1</v>
      </c>
      <c r="M326" s="3">
        <v>0.39885700699999999</v>
      </c>
      <c r="N326" s="3" t="str">
        <f t="shared" si="5"/>
        <v/>
      </c>
      <c r="O326">
        <v>300</v>
      </c>
      <c r="P326" s="3">
        <v>1.9041162E-2</v>
      </c>
      <c r="Q326" s="3">
        <v>0.4</v>
      </c>
      <c r="R326">
        <v>0.70806307300000004</v>
      </c>
    </row>
    <row r="327" spans="1:18" x14ac:dyDescent="0.35">
      <c r="A327">
        <v>3</v>
      </c>
      <c r="B327" s="29">
        <v>100</v>
      </c>
      <c r="C327" s="29">
        <v>2000</v>
      </c>
      <c r="D327">
        <v>3</v>
      </c>
      <c r="E327">
        <v>41996.792759999997</v>
      </c>
      <c r="F327">
        <v>9254.7009699999999</v>
      </c>
      <c r="G327">
        <v>14788.62744</v>
      </c>
      <c r="H327">
        <v>14809.51404</v>
      </c>
      <c r="I327">
        <v>2087.1636060000001</v>
      </c>
      <c r="J327">
        <v>582.49031109999999</v>
      </c>
      <c r="K327">
        <v>474.29639930000002</v>
      </c>
      <c r="L327">
        <v>1</v>
      </c>
      <c r="M327" s="3">
        <v>0.56872823100000003</v>
      </c>
      <c r="N327" s="3">
        <f t="shared" si="5"/>
        <v>0.29143538834840726</v>
      </c>
      <c r="O327">
        <v>301</v>
      </c>
      <c r="P327" s="3">
        <v>3.6374397000000003E-2</v>
      </c>
      <c r="Q327" s="3">
        <v>0.4</v>
      </c>
      <c r="R327">
        <v>0.70806307300000004</v>
      </c>
    </row>
    <row r="328" spans="1:18" x14ac:dyDescent="0.35">
      <c r="A328">
        <v>4</v>
      </c>
      <c r="B328" s="29">
        <v>10</v>
      </c>
      <c r="C328" s="29">
        <v>500</v>
      </c>
      <c r="D328">
        <v>1</v>
      </c>
      <c r="E328">
        <v>20069.339019999999</v>
      </c>
      <c r="F328">
        <v>3200.444262</v>
      </c>
      <c r="G328">
        <v>7418.6638670000002</v>
      </c>
      <c r="H328">
        <v>5401.621134</v>
      </c>
      <c r="I328">
        <v>2372.3694500000001</v>
      </c>
      <c r="J328">
        <v>606.80188980000003</v>
      </c>
      <c r="K328">
        <v>1069.438418</v>
      </c>
      <c r="L328">
        <v>5</v>
      </c>
      <c r="M328" s="3">
        <v>0.81964595100000004</v>
      </c>
      <c r="N328" s="3" t="str">
        <f t="shared" si="5"/>
        <v/>
      </c>
      <c r="O328">
        <v>32</v>
      </c>
      <c r="P328" s="3">
        <v>6.389362E-3</v>
      </c>
      <c r="Q328" s="3">
        <v>0.8</v>
      </c>
      <c r="R328">
        <v>5.0877641000000001E-2</v>
      </c>
    </row>
    <row r="329" spans="1:18" x14ac:dyDescent="0.35">
      <c r="A329">
        <v>4</v>
      </c>
      <c r="B329" s="29">
        <v>10</v>
      </c>
      <c r="C329" s="29">
        <v>500</v>
      </c>
      <c r="D329">
        <v>2</v>
      </c>
      <c r="E329">
        <v>19787.105469999999</v>
      </c>
      <c r="F329">
        <v>3180.7013200000001</v>
      </c>
      <c r="G329">
        <v>7349.0789320000003</v>
      </c>
      <c r="H329">
        <v>5305.7273349999996</v>
      </c>
      <c r="I329">
        <v>2277.9626309999999</v>
      </c>
      <c r="J329">
        <v>606.80188980000003</v>
      </c>
      <c r="K329">
        <v>1066.8333600000001</v>
      </c>
      <c r="L329">
        <v>5</v>
      </c>
      <c r="M329" s="3">
        <v>0.80509495499999995</v>
      </c>
      <c r="N329" s="3" t="str">
        <f t="shared" si="5"/>
        <v/>
      </c>
      <c r="O329">
        <v>36</v>
      </c>
      <c r="P329" s="3">
        <v>1.6700809999999999E-3</v>
      </c>
      <c r="Q329" s="3">
        <v>0.8</v>
      </c>
      <c r="R329">
        <v>5.0877641000000001E-2</v>
      </c>
    </row>
    <row r="330" spans="1:18" x14ac:dyDescent="0.35">
      <c r="A330">
        <v>4</v>
      </c>
      <c r="B330" s="29">
        <v>10</v>
      </c>
      <c r="C330" s="29">
        <v>500</v>
      </c>
      <c r="D330">
        <v>3</v>
      </c>
      <c r="E330">
        <v>29120.060600000001</v>
      </c>
      <c r="F330">
        <v>5446.6943369999999</v>
      </c>
      <c r="G330">
        <v>10339.403979999999</v>
      </c>
      <c r="H330">
        <v>5618.4663479999999</v>
      </c>
      <c r="I330">
        <v>5787.291252</v>
      </c>
      <c r="J330">
        <v>606.80188980000003</v>
      </c>
      <c r="K330">
        <v>1321.402789</v>
      </c>
      <c r="L330">
        <v>8</v>
      </c>
      <c r="M330" s="3">
        <v>0.85255020199999998</v>
      </c>
      <c r="N330" s="3">
        <f t="shared" si="5"/>
        <v>0.26937635876410798</v>
      </c>
      <c r="O330">
        <v>47</v>
      </c>
      <c r="P330" s="3">
        <v>5.1511500000000002E-3</v>
      </c>
      <c r="Q330" s="3">
        <v>0.8</v>
      </c>
      <c r="R330">
        <v>5.0877641000000001E-2</v>
      </c>
    </row>
    <row r="331" spans="1:18" x14ac:dyDescent="0.35">
      <c r="A331">
        <v>4</v>
      </c>
      <c r="B331" s="29">
        <v>10</v>
      </c>
      <c r="C331" s="29">
        <v>500</v>
      </c>
      <c r="D331">
        <v>1</v>
      </c>
      <c r="E331">
        <v>21246.104480000002</v>
      </c>
      <c r="F331">
        <v>4364.6000119999999</v>
      </c>
      <c r="G331">
        <v>7475.3253000000004</v>
      </c>
      <c r="H331">
        <v>5363.560536</v>
      </c>
      <c r="I331">
        <v>2368.8511020000001</v>
      </c>
      <c r="J331">
        <v>606.80188980000003</v>
      </c>
      <c r="K331">
        <v>1066.9656379999999</v>
      </c>
      <c r="L331">
        <v>5</v>
      </c>
      <c r="M331" s="3">
        <v>0.813870608</v>
      </c>
      <c r="N331" s="3" t="str">
        <f t="shared" si="5"/>
        <v/>
      </c>
      <c r="O331">
        <v>20</v>
      </c>
      <c r="P331" s="3">
        <v>9.3470359999999995E-3</v>
      </c>
      <c r="Q331" s="3">
        <v>0.6</v>
      </c>
      <c r="R331">
        <v>0.13567371</v>
      </c>
    </row>
    <row r="332" spans="1:18" x14ac:dyDescent="0.35">
      <c r="A332">
        <v>4</v>
      </c>
      <c r="B332" s="29">
        <v>10</v>
      </c>
      <c r="C332" s="29">
        <v>500</v>
      </c>
      <c r="D332">
        <v>2</v>
      </c>
      <c r="E332">
        <v>20998.1921</v>
      </c>
      <c r="F332">
        <v>4308.8596699999998</v>
      </c>
      <c r="G332">
        <v>7443.6967459999996</v>
      </c>
      <c r="H332">
        <v>5305.7273349999996</v>
      </c>
      <c r="I332">
        <v>2268.8161380000001</v>
      </c>
      <c r="J332">
        <v>606.80188980000003</v>
      </c>
      <c r="K332">
        <v>1064.2903180000001</v>
      </c>
      <c r="L332">
        <v>5</v>
      </c>
      <c r="M332" s="3">
        <v>0.80509495499999995</v>
      </c>
      <c r="N332" s="3" t="str">
        <f t="shared" si="5"/>
        <v/>
      </c>
      <c r="O332">
        <v>55</v>
      </c>
      <c r="P332" s="3">
        <v>6.3674170000000002E-3</v>
      </c>
      <c r="Q332" s="3">
        <v>0.6</v>
      </c>
      <c r="R332">
        <v>0.13567371</v>
      </c>
    </row>
    <row r="333" spans="1:18" x14ac:dyDescent="0.35">
      <c r="A333">
        <v>4</v>
      </c>
      <c r="B333" s="29">
        <v>10</v>
      </c>
      <c r="C333" s="29">
        <v>500</v>
      </c>
      <c r="D333">
        <v>3</v>
      </c>
      <c r="E333">
        <v>31565.891940000001</v>
      </c>
      <c r="F333">
        <v>7858.3737449999999</v>
      </c>
      <c r="G333">
        <v>10397.00454</v>
      </c>
      <c r="H333">
        <v>5594.0555299999996</v>
      </c>
      <c r="I333">
        <v>5788.1947410000002</v>
      </c>
      <c r="J333">
        <v>606.80188980000003</v>
      </c>
      <c r="K333">
        <v>1321.4614959999999</v>
      </c>
      <c r="L333">
        <v>8</v>
      </c>
      <c r="M333" s="3">
        <v>0.84884608699999997</v>
      </c>
      <c r="N333" s="3">
        <f t="shared" si="5"/>
        <v>0.25277742806719022</v>
      </c>
      <c r="O333">
        <v>36</v>
      </c>
      <c r="P333" s="3">
        <v>9.6918690000000005E-3</v>
      </c>
      <c r="Q333" s="3">
        <v>0.6</v>
      </c>
      <c r="R333">
        <v>0.13567371</v>
      </c>
    </row>
    <row r="334" spans="1:18" x14ac:dyDescent="0.35">
      <c r="A334">
        <v>4</v>
      </c>
      <c r="B334" s="29">
        <v>10</v>
      </c>
      <c r="C334" s="29">
        <v>500</v>
      </c>
      <c r="D334">
        <v>1</v>
      </c>
      <c r="E334">
        <v>23574.82345</v>
      </c>
      <c r="F334">
        <v>6698.9492250000003</v>
      </c>
      <c r="G334">
        <v>7426.8320489999996</v>
      </c>
      <c r="H334">
        <v>5403.4759519999998</v>
      </c>
      <c r="I334">
        <v>2370.030397</v>
      </c>
      <c r="J334">
        <v>606.80188980000003</v>
      </c>
      <c r="K334">
        <v>1068.733937</v>
      </c>
      <c r="L334">
        <v>5</v>
      </c>
      <c r="M334" s="3">
        <v>0.81992740200000003</v>
      </c>
      <c r="N334" s="3" t="str">
        <f t="shared" si="5"/>
        <v/>
      </c>
      <c r="O334">
        <v>78</v>
      </c>
      <c r="P334" s="3">
        <v>7.6892530000000001E-3</v>
      </c>
      <c r="Q334" s="3">
        <v>0.4</v>
      </c>
      <c r="R334">
        <v>0.30526584699999998</v>
      </c>
    </row>
    <row r="335" spans="1:18" x14ac:dyDescent="0.35">
      <c r="A335">
        <v>4</v>
      </c>
      <c r="B335" s="29">
        <v>10</v>
      </c>
      <c r="C335" s="29">
        <v>500</v>
      </c>
      <c r="D335">
        <v>2</v>
      </c>
      <c r="E335">
        <v>23145.946540000001</v>
      </c>
      <c r="F335">
        <v>5676.2923709999995</v>
      </c>
      <c r="G335">
        <v>8318.4980469999991</v>
      </c>
      <c r="H335">
        <v>5533.6240699999998</v>
      </c>
      <c r="I335">
        <v>2053.1984050000001</v>
      </c>
      <c r="J335">
        <v>606.80188980000003</v>
      </c>
      <c r="K335">
        <v>957.53175759999999</v>
      </c>
      <c r="L335">
        <v>4</v>
      </c>
      <c r="M335" s="3">
        <v>0.83967617299999997</v>
      </c>
      <c r="N335" s="3" t="str">
        <f t="shared" si="5"/>
        <v/>
      </c>
      <c r="O335">
        <v>62</v>
      </c>
      <c r="P335" s="3">
        <v>6.1136539999999996E-3</v>
      </c>
      <c r="Q335" s="3">
        <v>0.4</v>
      </c>
      <c r="R335">
        <v>0.30526584699999998</v>
      </c>
    </row>
    <row r="336" spans="1:18" x14ac:dyDescent="0.35">
      <c r="A336">
        <v>4</v>
      </c>
      <c r="B336" s="29">
        <v>10</v>
      </c>
      <c r="C336" s="29">
        <v>500</v>
      </c>
      <c r="D336">
        <v>3</v>
      </c>
      <c r="E336">
        <v>35865.010090000003</v>
      </c>
      <c r="F336">
        <v>9441.8648400000002</v>
      </c>
      <c r="G336">
        <v>14149.44472</v>
      </c>
      <c r="H336">
        <v>5981.8007909999997</v>
      </c>
      <c r="I336">
        <v>4623.4922989999995</v>
      </c>
      <c r="J336">
        <v>606.80188980000003</v>
      </c>
      <c r="K336">
        <v>1061.6055530000001</v>
      </c>
      <c r="L336">
        <v>5</v>
      </c>
      <c r="M336" s="3">
        <v>0.90768283699999996</v>
      </c>
      <c r="N336" s="3">
        <f t="shared" si="5"/>
        <v>0.23235404515643765</v>
      </c>
      <c r="O336">
        <v>280</v>
      </c>
      <c r="P336" s="3">
        <v>9.2005569999999998E-3</v>
      </c>
      <c r="Q336" s="3">
        <v>0.4</v>
      </c>
      <c r="R336">
        <v>0.30526584699999998</v>
      </c>
    </row>
    <row r="337" spans="1:18" x14ac:dyDescent="0.35">
      <c r="A337">
        <v>4</v>
      </c>
      <c r="B337" s="29">
        <v>10</v>
      </c>
      <c r="C337" s="29">
        <v>1000</v>
      </c>
      <c r="D337">
        <v>1</v>
      </c>
      <c r="E337">
        <v>23052.534220000001</v>
      </c>
      <c r="F337">
        <v>5076.7211180000004</v>
      </c>
      <c r="G337">
        <v>8657.8384389999992</v>
      </c>
      <c r="H337">
        <v>5631.588624</v>
      </c>
      <c r="I337">
        <v>2123.4801389999998</v>
      </c>
      <c r="J337">
        <v>606.80188980000003</v>
      </c>
      <c r="K337">
        <v>956.10401379999996</v>
      </c>
      <c r="L337">
        <v>4</v>
      </c>
      <c r="M337" s="3">
        <v>0.85454138599999996</v>
      </c>
      <c r="N337" s="3" t="str">
        <f t="shared" si="5"/>
        <v/>
      </c>
      <c r="O337">
        <v>29</v>
      </c>
      <c r="P337" s="3">
        <v>7.6235160000000003E-3</v>
      </c>
      <c r="Q337" s="3">
        <v>0.8</v>
      </c>
      <c r="R337">
        <v>8.7407996000000002E-2</v>
      </c>
    </row>
    <row r="338" spans="1:18" x14ac:dyDescent="0.35">
      <c r="A338">
        <v>4</v>
      </c>
      <c r="B338" s="29">
        <v>10</v>
      </c>
      <c r="C338" s="29">
        <v>1000</v>
      </c>
      <c r="D338">
        <v>2</v>
      </c>
      <c r="E338">
        <v>22650.264080000001</v>
      </c>
      <c r="F338">
        <v>5052.8151280000002</v>
      </c>
      <c r="G338">
        <v>8445.8135610000008</v>
      </c>
      <c r="H338">
        <v>5533.6240699999998</v>
      </c>
      <c r="I338">
        <v>2054.10149</v>
      </c>
      <c r="J338">
        <v>606.80188980000003</v>
      </c>
      <c r="K338">
        <v>957.10793699999999</v>
      </c>
      <c r="L338">
        <v>4</v>
      </c>
      <c r="M338" s="3">
        <v>0.83967617299999997</v>
      </c>
      <c r="N338" s="3" t="str">
        <f t="shared" si="5"/>
        <v/>
      </c>
      <c r="O338">
        <v>31</v>
      </c>
      <c r="P338" s="3">
        <v>8.4025920000000004E-3</v>
      </c>
      <c r="Q338" s="3">
        <v>0.8</v>
      </c>
      <c r="R338">
        <v>8.7407996000000002E-2</v>
      </c>
    </row>
    <row r="339" spans="1:18" x14ac:dyDescent="0.35">
      <c r="A339">
        <v>4</v>
      </c>
      <c r="B339" s="29">
        <v>10</v>
      </c>
      <c r="C339" s="29">
        <v>1000</v>
      </c>
      <c r="D339">
        <v>3</v>
      </c>
      <c r="E339">
        <v>33385.438269999999</v>
      </c>
      <c r="F339">
        <v>7003.0783369999999</v>
      </c>
      <c r="G339">
        <v>14115.37364</v>
      </c>
      <c r="H339">
        <v>5931.0794429999996</v>
      </c>
      <c r="I339">
        <v>4660.0207710000004</v>
      </c>
      <c r="J339">
        <v>606.80188980000003</v>
      </c>
      <c r="K339">
        <v>1069.0841909999999</v>
      </c>
      <c r="L339">
        <v>5</v>
      </c>
      <c r="M339" s="3">
        <v>0.89998634300000002</v>
      </c>
      <c r="N339" s="3">
        <f t="shared" si="5"/>
        <v>0.26950997505988605</v>
      </c>
      <c r="O339">
        <v>26</v>
      </c>
      <c r="P339" s="3">
        <v>9.8167500000000008E-3</v>
      </c>
      <c r="Q339" s="3">
        <v>0.8</v>
      </c>
      <c r="R339">
        <v>8.7407996000000002E-2</v>
      </c>
    </row>
    <row r="340" spans="1:18" x14ac:dyDescent="0.35">
      <c r="A340">
        <v>4</v>
      </c>
      <c r="B340" s="29">
        <v>10</v>
      </c>
      <c r="C340" s="29">
        <v>1000</v>
      </c>
      <c r="D340">
        <v>1</v>
      </c>
      <c r="E340">
        <v>24873.58324</v>
      </c>
      <c r="F340">
        <v>6870.1384319999997</v>
      </c>
      <c r="G340">
        <v>8694.5799509999997</v>
      </c>
      <c r="H340">
        <v>5623.6778039999999</v>
      </c>
      <c r="I340">
        <v>2122.4590090000002</v>
      </c>
      <c r="J340">
        <v>606.80188980000003</v>
      </c>
      <c r="K340">
        <v>955.92615020000005</v>
      </c>
      <c r="L340">
        <v>4</v>
      </c>
      <c r="M340" s="3">
        <v>0.85334099299999999</v>
      </c>
      <c r="N340" s="3" t="str">
        <f t="shared" si="5"/>
        <v/>
      </c>
      <c r="O340">
        <v>44</v>
      </c>
      <c r="P340" s="3">
        <v>6.1980810000000002E-3</v>
      </c>
      <c r="Q340" s="3">
        <v>0.6</v>
      </c>
      <c r="R340">
        <v>0.23308798999999999</v>
      </c>
    </row>
    <row r="341" spans="1:18" x14ac:dyDescent="0.35">
      <c r="A341">
        <v>4</v>
      </c>
      <c r="B341" s="29">
        <v>10</v>
      </c>
      <c r="C341" s="29">
        <v>1000</v>
      </c>
      <c r="D341">
        <v>2</v>
      </c>
      <c r="E341">
        <v>24276.714739999999</v>
      </c>
      <c r="F341">
        <v>6807.0603609999998</v>
      </c>
      <c r="G341">
        <v>8318.4980469999991</v>
      </c>
      <c r="H341">
        <v>5533.6240699999998</v>
      </c>
      <c r="I341">
        <v>2053.1984769999999</v>
      </c>
      <c r="J341">
        <v>606.80188980000003</v>
      </c>
      <c r="K341">
        <v>957.53189729999997</v>
      </c>
      <c r="L341">
        <v>4</v>
      </c>
      <c r="M341" s="3">
        <v>0.83967617299999997</v>
      </c>
      <c r="N341" s="3" t="str">
        <f t="shared" si="5"/>
        <v/>
      </c>
      <c r="O341">
        <v>36</v>
      </c>
      <c r="P341" s="3">
        <v>3.260593E-3</v>
      </c>
      <c r="Q341" s="3">
        <v>0.6</v>
      </c>
      <c r="R341">
        <v>0.23308798999999999</v>
      </c>
    </row>
    <row r="342" spans="1:18" x14ac:dyDescent="0.35">
      <c r="A342">
        <v>4</v>
      </c>
      <c r="B342" s="29">
        <v>10</v>
      </c>
      <c r="C342" s="29">
        <v>1000</v>
      </c>
      <c r="D342">
        <v>3</v>
      </c>
      <c r="E342">
        <v>36679.32632</v>
      </c>
      <c r="F342">
        <v>10341.542359999999</v>
      </c>
      <c r="G342">
        <v>14067.63933</v>
      </c>
      <c r="H342">
        <v>5934.2376270000004</v>
      </c>
      <c r="I342">
        <v>4660.0208400000001</v>
      </c>
      <c r="J342">
        <v>606.80188980000003</v>
      </c>
      <c r="K342">
        <v>1069.0842620000001</v>
      </c>
      <c r="L342">
        <v>5</v>
      </c>
      <c r="M342" s="3">
        <v>0.90046556799999999</v>
      </c>
      <c r="N342" s="3">
        <f t="shared" si="5"/>
        <v>0.25373135408201652</v>
      </c>
      <c r="O342">
        <v>51</v>
      </c>
      <c r="P342" s="3">
        <v>6.5347290000000004E-3</v>
      </c>
      <c r="Q342" s="3">
        <v>0.6</v>
      </c>
      <c r="R342">
        <v>0.23308798999999999</v>
      </c>
    </row>
    <row r="343" spans="1:18" x14ac:dyDescent="0.35">
      <c r="A343">
        <v>4</v>
      </c>
      <c r="B343" s="29">
        <v>10</v>
      </c>
      <c r="C343" s="29">
        <v>1000</v>
      </c>
      <c r="D343">
        <v>1</v>
      </c>
      <c r="E343">
        <v>28402.320240000001</v>
      </c>
      <c r="F343">
        <v>10456.64163</v>
      </c>
      <c r="G343">
        <v>8671.1593379999995</v>
      </c>
      <c r="H343">
        <v>5589.8898840000002</v>
      </c>
      <c r="I343">
        <v>2122.7828060000002</v>
      </c>
      <c r="J343">
        <v>606.80188980000003</v>
      </c>
      <c r="K343">
        <v>955.04469759999995</v>
      </c>
      <c r="L343">
        <v>4</v>
      </c>
      <c r="M343" s="3">
        <v>0.848213989</v>
      </c>
      <c r="N343" s="3" t="str">
        <f t="shared" si="5"/>
        <v/>
      </c>
      <c r="O343">
        <v>108</v>
      </c>
      <c r="P343" s="3">
        <v>9.4413829999999994E-3</v>
      </c>
      <c r="Q343" s="3">
        <v>0.4</v>
      </c>
      <c r="R343">
        <v>0.52444797700000001</v>
      </c>
    </row>
    <row r="344" spans="1:18" x14ac:dyDescent="0.35">
      <c r="A344">
        <v>4</v>
      </c>
      <c r="B344" s="29">
        <v>10</v>
      </c>
      <c r="C344" s="29">
        <v>1000</v>
      </c>
      <c r="D344">
        <v>2</v>
      </c>
      <c r="E344">
        <v>27824.858250000001</v>
      </c>
      <c r="F344">
        <v>10306.319589999999</v>
      </c>
      <c r="G344">
        <v>8371.9424589999999</v>
      </c>
      <c r="H344">
        <v>5533.6240699999998</v>
      </c>
      <c r="I344">
        <v>2049.105325</v>
      </c>
      <c r="J344">
        <v>606.80188980000003</v>
      </c>
      <c r="K344">
        <v>957.06491140000003</v>
      </c>
      <c r="L344">
        <v>4</v>
      </c>
      <c r="M344" s="3">
        <v>0.83967617299999997</v>
      </c>
      <c r="N344" s="3" t="str">
        <f t="shared" si="5"/>
        <v/>
      </c>
      <c r="O344">
        <v>193</v>
      </c>
      <c r="P344" s="3">
        <v>8.1697820000000004E-3</v>
      </c>
      <c r="Q344" s="3">
        <v>0.4</v>
      </c>
      <c r="R344">
        <v>0.52444797700000001</v>
      </c>
    </row>
    <row r="345" spans="1:18" x14ac:dyDescent="0.35">
      <c r="A345">
        <v>4</v>
      </c>
      <c r="B345" s="29">
        <v>10</v>
      </c>
      <c r="C345" s="29">
        <v>1000</v>
      </c>
      <c r="D345">
        <v>3</v>
      </c>
      <c r="E345">
        <v>43176.443749999999</v>
      </c>
      <c r="F345">
        <v>14719.02512</v>
      </c>
      <c r="G345">
        <v>16693.261750000001</v>
      </c>
      <c r="H345">
        <v>6047.6846329999998</v>
      </c>
      <c r="I345">
        <v>4159.2935299999999</v>
      </c>
      <c r="J345">
        <v>606.80188980000003</v>
      </c>
      <c r="K345">
        <v>950.37682830000006</v>
      </c>
      <c r="L345">
        <v>4</v>
      </c>
      <c r="M345" s="3">
        <v>0.9176801</v>
      </c>
      <c r="N345" s="3">
        <f t="shared" si="5"/>
        <v>0.23210723160012517</v>
      </c>
      <c r="O345">
        <v>171</v>
      </c>
      <c r="P345" s="3">
        <v>9.5609890000000006E-3</v>
      </c>
      <c r="Q345" s="3">
        <v>0.4</v>
      </c>
      <c r="R345">
        <v>0.52444797700000001</v>
      </c>
    </row>
    <row r="346" spans="1:18" x14ac:dyDescent="0.35">
      <c r="A346">
        <v>4</v>
      </c>
      <c r="B346" s="29">
        <v>10</v>
      </c>
      <c r="C346" s="29">
        <v>2000</v>
      </c>
      <c r="D346">
        <v>1</v>
      </c>
      <c r="E346">
        <v>28014.47237</v>
      </c>
      <c r="F346">
        <v>7750.5450119999996</v>
      </c>
      <c r="G346">
        <v>11094.20472</v>
      </c>
      <c r="H346">
        <v>5903.5126270000001</v>
      </c>
      <c r="I346">
        <v>1832.7347580000001</v>
      </c>
      <c r="J346">
        <v>606.80188980000003</v>
      </c>
      <c r="K346">
        <v>826.67335709999998</v>
      </c>
      <c r="L346">
        <v>3</v>
      </c>
      <c r="M346" s="3">
        <v>0.89580333400000001</v>
      </c>
      <c r="N346" s="3" t="str">
        <f t="shared" si="5"/>
        <v/>
      </c>
      <c r="O346">
        <v>36</v>
      </c>
      <c r="P346" s="3">
        <v>6.1110460000000002E-3</v>
      </c>
      <c r="Q346" s="3">
        <v>0.8</v>
      </c>
      <c r="R346">
        <v>0.16456152399999999</v>
      </c>
    </row>
    <row r="347" spans="1:18" x14ac:dyDescent="0.35">
      <c r="A347">
        <v>4</v>
      </c>
      <c r="B347" s="29">
        <v>10</v>
      </c>
      <c r="C347" s="29">
        <v>2000</v>
      </c>
      <c r="D347">
        <v>2</v>
      </c>
      <c r="E347">
        <v>27317.162359999998</v>
      </c>
      <c r="F347">
        <v>7705.2048800000002</v>
      </c>
      <c r="G347">
        <v>10544.00157</v>
      </c>
      <c r="H347">
        <v>5870.6261210000002</v>
      </c>
      <c r="I347">
        <v>1767.0603639999999</v>
      </c>
      <c r="J347">
        <v>606.80188980000003</v>
      </c>
      <c r="K347">
        <v>823.46753699999999</v>
      </c>
      <c r="L347">
        <v>3</v>
      </c>
      <c r="M347" s="3">
        <v>0.89081311100000005</v>
      </c>
      <c r="N347" s="3" t="str">
        <f t="shared" si="5"/>
        <v/>
      </c>
      <c r="O347">
        <v>85</v>
      </c>
      <c r="P347" s="3">
        <v>8.3479569999999996E-3</v>
      </c>
      <c r="Q347" s="3">
        <v>0.8</v>
      </c>
      <c r="R347">
        <v>0.16456152399999999</v>
      </c>
    </row>
    <row r="348" spans="1:18" x14ac:dyDescent="0.35">
      <c r="A348">
        <v>4</v>
      </c>
      <c r="B348" s="29">
        <v>10</v>
      </c>
      <c r="C348" s="29">
        <v>2000</v>
      </c>
      <c r="D348">
        <v>3</v>
      </c>
      <c r="E348">
        <v>39819.060319999997</v>
      </c>
      <c r="F348">
        <v>11382.22473</v>
      </c>
      <c r="G348">
        <v>16654.654770000001</v>
      </c>
      <c r="H348">
        <v>6037.1415020000004</v>
      </c>
      <c r="I348">
        <v>4181.1996799999997</v>
      </c>
      <c r="J348">
        <v>606.80188980000003</v>
      </c>
      <c r="K348">
        <v>957.03775010000004</v>
      </c>
      <c r="L348">
        <v>4</v>
      </c>
      <c r="M348" s="3">
        <v>0.91608027700000005</v>
      </c>
      <c r="N348" s="3">
        <f t="shared" si="5"/>
        <v>0.28035633658206943</v>
      </c>
      <c r="O348">
        <v>32</v>
      </c>
      <c r="P348" s="3">
        <v>4.9657740000000001E-3</v>
      </c>
      <c r="Q348" s="3">
        <v>0.8</v>
      </c>
      <c r="R348">
        <v>0.16456152399999999</v>
      </c>
    </row>
    <row r="349" spans="1:18" x14ac:dyDescent="0.35">
      <c r="A349">
        <v>4</v>
      </c>
      <c r="B349" s="29">
        <v>10</v>
      </c>
      <c r="C349" s="29">
        <v>2000</v>
      </c>
      <c r="D349">
        <v>1</v>
      </c>
      <c r="E349">
        <v>30690.704679999999</v>
      </c>
      <c r="F349">
        <v>7823.1432379999997</v>
      </c>
      <c r="G349">
        <v>13927.71335</v>
      </c>
      <c r="H349">
        <v>6155.017777</v>
      </c>
      <c r="I349">
        <v>1501.800311</v>
      </c>
      <c r="J349">
        <v>606.80188980000003</v>
      </c>
      <c r="K349">
        <v>676.22812039999997</v>
      </c>
      <c r="L349">
        <v>2</v>
      </c>
      <c r="M349" s="3">
        <v>0.93396690999999998</v>
      </c>
      <c r="N349" s="3" t="str">
        <f t="shared" si="5"/>
        <v/>
      </c>
      <c r="O349">
        <v>14</v>
      </c>
      <c r="P349" s="3">
        <v>4.4544830000000004E-3</v>
      </c>
      <c r="Q349" s="3">
        <v>0.6</v>
      </c>
      <c r="R349">
        <v>0.43883073099999997</v>
      </c>
    </row>
    <row r="350" spans="1:18" x14ac:dyDescent="0.35">
      <c r="A350">
        <v>4</v>
      </c>
      <c r="B350" s="29">
        <v>10</v>
      </c>
      <c r="C350" s="29">
        <v>2000</v>
      </c>
      <c r="D350">
        <v>2</v>
      </c>
      <c r="E350">
        <v>30181.907810000001</v>
      </c>
      <c r="F350">
        <v>7718.8418739999997</v>
      </c>
      <c r="G350">
        <v>13575.127420000001</v>
      </c>
      <c r="H350">
        <v>6162.528233</v>
      </c>
      <c r="I350">
        <v>1445.690145</v>
      </c>
      <c r="J350">
        <v>606.80188980000003</v>
      </c>
      <c r="K350">
        <v>672.91824310000004</v>
      </c>
      <c r="L350">
        <v>2</v>
      </c>
      <c r="M350" s="3">
        <v>0.93510655200000004</v>
      </c>
      <c r="N350" s="3" t="str">
        <f t="shared" si="5"/>
        <v/>
      </c>
      <c r="O350">
        <v>300</v>
      </c>
      <c r="P350" s="3">
        <v>4.7586102999999998E-2</v>
      </c>
      <c r="Q350" s="3">
        <v>0.6</v>
      </c>
      <c r="R350">
        <v>0.43883073099999997</v>
      </c>
    </row>
    <row r="351" spans="1:18" x14ac:dyDescent="0.35">
      <c r="A351">
        <v>4</v>
      </c>
      <c r="B351" s="29">
        <v>10</v>
      </c>
      <c r="C351" s="29">
        <v>2000</v>
      </c>
      <c r="D351">
        <v>3</v>
      </c>
      <c r="E351">
        <v>45419.67469</v>
      </c>
      <c r="F351">
        <v>17010.402429999998</v>
      </c>
      <c r="G351">
        <v>16632.140950000001</v>
      </c>
      <c r="H351">
        <v>6037.1415020000004</v>
      </c>
      <c r="I351">
        <v>4178.3000259999999</v>
      </c>
      <c r="J351">
        <v>606.80188980000003</v>
      </c>
      <c r="K351">
        <v>954.88789169999995</v>
      </c>
      <c r="L351">
        <v>4</v>
      </c>
      <c r="M351" s="3">
        <v>0.91608027700000005</v>
      </c>
      <c r="N351" s="3">
        <f t="shared" si="5"/>
        <v>0.25385698375502724</v>
      </c>
      <c r="O351">
        <v>84</v>
      </c>
      <c r="P351" s="3">
        <v>7.5916569999999999E-3</v>
      </c>
      <c r="Q351" s="3">
        <v>0.6</v>
      </c>
      <c r="R351">
        <v>0.43883073099999997</v>
      </c>
    </row>
    <row r="352" spans="1:18" x14ac:dyDescent="0.35">
      <c r="A352">
        <v>4</v>
      </c>
      <c r="B352" s="29">
        <v>10</v>
      </c>
      <c r="C352" s="29">
        <v>2000</v>
      </c>
      <c r="D352">
        <v>1</v>
      </c>
      <c r="E352">
        <v>35386.529309999998</v>
      </c>
      <c r="F352">
        <v>12573.88258</v>
      </c>
      <c r="G352">
        <v>13899.935960000001</v>
      </c>
      <c r="H352">
        <v>6135.0180319999999</v>
      </c>
      <c r="I352">
        <v>1497.066382</v>
      </c>
      <c r="J352">
        <v>606.80188980000003</v>
      </c>
      <c r="K352">
        <v>673.82446909999999</v>
      </c>
      <c r="L352">
        <v>2</v>
      </c>
      <c r="M352" s="3">
        <v>0.93093213399999997</v>
      </c>
      <c r="N352" s="3" t="str">
        <f t="shared" si="5"/>
        <v/>
      </c>
      <c r="O352">
        <v>292</v>
      </c>
      <c r="P352" s="3">
        <v>9.7014079999999999E-3</v>
      </c>
      <c r="Q352" s="3">
        <v>0.4</v>
      </c>
      <c r="R352">
        <v>0.98736914600000003</v>
      </c>
    </row>
    <row r="353" spans="1:18" x14ac:dyDescent="0.35">
      <c r="A353">
        <v>4</v>
      </c>
      <c r="B353" s="29">
        <v>10</v>
      </c>
      <c r="C353" s="29">
        <v>2000</v>
      </c>
      <c r="D353">
        <v>2</v>
      </c>
      <c r="E353">
        <v>34418.855969999997</v>
      </c>
      <c r="F353">
        <v>12382.059569999999</v>
      </c>
      <c r="G353">
        <v>13190.76391</v>
      </c>
      <c r="H353">
        <v>6116.908977</v>
      </c>
      <c r="I353">
        <v>1448.497124</v>
      </c>
      <c r="J353">
        <v>606.80188980000003</v>
      </c>
      <c r="K353">
        <v>673.82450459999995</v>
      </c>
      <c r="L353">
        <v>2</v>
      </c>
      <c r="M353" s="3">
        <v>0.92818425199999999</v>
      </c>
      <c r="N353" s="3" t="str">
        <f t="shared" si="5"/>
        <v/>
      </c>
      <c r="O353">
        <v>300</v>
      </c>
      <c r="P353" s="3">
        <v>4.1412246999999999E-2</v>
      </c>
      <c r="Q353" s="3">
        <v>0.4</v>
      </c>
      <c r="R353">
        <v>0.98736914600000003</v>
      </c>
    </row>
    <row r="354" spans="1:18" x14ac:dyDescent="0.35">
      <c r="A354">
        <v>4</v>
      </c>
      <c r="B354" s="29">
        <v>10</v>
      </c>
      <c r="C354" s="29">
        <v>2000</v>
      </c>
      <c r="D354">
        <v>3</v>
      </c>
      <c r="E354">
        <v>56076.310949999999</v>
      </c>
      <c r="F354">
        <v>18276.570919999998</v>
      </c>
      <c r="G354">
        <v>27205.806339999999</v>
      </c>
      <c r="H354">
        <v>6372.3310430000001</v>
      </c>
      <c r="I354">
        <v>2941.8826669999999</v>
      </c>
      <c r="J354">
        <v>606.80188980000003</v>
      </c>
      <c r="K354">
        <v>672.91808609999998</v>
      </c>
      <c r="L354">
        <v>2</v>
      </c>
      <c r="M354" s="3">
        <v>0.96694218399999998</v>
      </c>
      <c r="N354" s="3">
        <f t="shared" si="5"/>
        <v>0.19667643513363028</v>
      </c>
      <c r="O354">
        <v>300</v>
      </c>
      <c r="P354" s="3">
        <v>1.5758986999999999E-2</v>
      </c>
      <c r="Q354" s="3">
        <v>0.4</v>
      </c>
      <c r="R354">
        <v>0.98736914600000003</v>
      </c>
    </row>
    <row r="355" spans="1:18" x14ac:dyDescent="0.35">
      <c r="A355">
        <v>4</v>
      </c>
      <c r="B355" s="29">
        <v>40</v>
      </c>
      <c r="C355" s="29">
        <v>500</v>
      </c>
      <c r="D355">
        <v>1</v>
      </c>
      <c r="E355">
        <v>19736.772290000001</v>
      </c>
      <c r="F355">
        <v>3162.571007</v>
      </c>
      <c r="G355">
        <v>6246.5021349999997</v>
      </c>
      <c r="H355">
        <v>6304.5010199999997</v>
      </c>
      <c r="I355">
        <v>2352.2031280000001</v>
      </c>
      <c r="J355">
        <v>606.80188980000003</v>
      </c>
      <c r="K355">
        <v>1064.1931050000001</v>
      </c>
      <c r="L355">
        <v>5</v>
      </c>
      <c r="M355" s="3">
        <v>0.57782492100000005</v>
      </c>
      <c r="N355" s="3" t="str">
        <f t="shared" si="5"/>
        <v/>
      </c>
      <c r="O355">
        <v>44</v>
      </c>
      <c r="P355" s="3">
        <v>8.6537449999999991E-3</v>
      </c>
      <c r="Q355" s="3">
        <v>0.8</v>
      </c>
      <c r="R355">
        <v>4.8484643000000001E-2</v>
      </c>
    </row>
    <row r="356" spans="1:18" x14ac:dyDescent="0.35">
      <c r="A356">
        <v>4</v>
      </c>
      <c r="B356" s="29">
        <v>40</v>
      </c>
      <c r="C356" s="29">
        <v>500</v>
      </c>
      <c r="D356">
        <v>2</v>
      </c>
      <c r="E356">
        <v>19394.794239999999</v>
      </c>
      <c r="F356">
        <v>3150.8882920000001</v>
      </c>
      <c r="G356">
        <v>6151.5020649999997</v>
      </c>
      <c r="H356">
        <v>6129.445017</v>
      </c>
      <c r="I356">
        <v>2286.854793</v>
      </c>
      <c r="J356">
        <v>606.80188980000003</v>
      </c>
      <c r="K356">
        <v>1069.302185</v>
      </c>
      <c r="L356">
        <v>5</v>
      </c>
      <c r="M356" s="3">
        <v>0.56178055599999999</v>
      </c>
      <c r="N356" s="3" t="str">
        <f t="shared" si="5"/>
        <v/>
      </c>
      <c r="O356">
        <v>48</v>
      </c>
      <c r="P356" s="3">
        <v>3.6561010000000001E-3</v>
      </c>
      <c r="Q356" s="3">
        <v>0.8</v>
      </c>
      <c r="R356">
        <v>4.8484643000000001E-2</v>
      </c>
    </row>
    <row r="357" spans="1:18" x14ac:dyDescent="0.35">
      <c r="A357">
        <v>4</v>
      </c>
      <c r="B357" s="29">
        <v>40</v>
      </c>
      <c r="C357" s="29">
        <v>500</v>
      </c>
      <c r="D357">
        <v>3</v>
      </c>
      <c r="E357">
        <v>27798.904429999999</v>
      </c>
      <c r="F357">
        <v>3607.87664</v>
      </c>
      <c r="G357">
        <v>9561.3536609999992</v>
      </c>
      <c r="H357">
        <v>8310.3591130000004</v>
      </c>
      <c r="I357">
        <v>4645.6799449999999</v>
      </c>
      <c r="J357">
        <v>606.80188980000003</v>
      </c>
      <c r="K357">
        <v>1066.833185</v>
      </c>
      <c r="L357">
        <v>5</v>
      </c>
      <c r="M357" s="3">
        <v>0.76166735299999999</v>
      </c>
      <c r="N357" s="3">
        <f t="shared" si="5"/>
        <v>0.28960409983361834</v>
      </c>
      <c r="O357">
        <v>174</v>
      </c>
      <c r="P357" s="3">
        <v>9.0352469999999997E-3</v>
      </c>
      <c r="Q357" s="3">
        <v>0.8</v>
      </c>
      <c r="R357">
        <v>4.8484643000000001E-2</v>
      </c>
    </row>
    <row r="358" spans="1:18" x14ac:dyDescent="0.35">
      <c r="A358">
        <v>4</v>
      </c>
      <c r="B358" s="29">
        <v>40</v>
      </c>
      <c r="C358" s="29">
        <v>500</v>
      </c>
      <c r="D358">
        <v>1</v>
      </c>
      <c r="E358">
        <v>20809.84808</v>
      </c>
      <c r="F358">
        <v>4271.4743490000001</v>
      </c>
      <c r="G358">
        <v>6219.0717789999999</v>
      </c>
      <c r="H358">
        <v>6287.1738180000002</v>
      </c>
      <c r="I358">
        <v>2361.1157579999999</v>
      </c>
      <c r="J358">
        <v>606.80188980000003</v>
      </c>
      <c r="K358">
        <v>1064.2104870000001</v>
      </c>
      <c r="L358">
        <v>5</v>
      </c>
      <c r="M358" s="3">
        <v>0.57623683599999997</v>
      </c>
      <c r="N358" s="3" t="str">
        <f t="shared" si="5"/>
        <v/>
      </c>
      <c r="O358">
        <v>56</v>
      </c>
      <c r="P358" s="3">
        <v>8.9846769999999999E-3</v>
      </c>
      <c r="Q358" s="3">
        <v>0.6</v>
      </c>
      <c r="R358">
        <v>0.12929238100000001</v>
      </c>
    </row>
    <row r="359" spans="1:18" x14ac:dyDescent="0.35">
      <c r="A359">
        <v>4</v>
      </c>
      <c r="B359" s="29">
        <v>40</v>
      </c>
      <c r="C359" s="29">
        <v>500</v>
      </c>
      <c r="D359">
        <v>2</v>
      </c>
      <c r="E359">
        <v>20497.30876</v>
      </c>
      <c r="F359">
        <v>3553.5975130000002</v>
      </c>
      <c r="G359">
        <v>6673.1072709999999</v>
      </c>
      <c r="H359">
        <v>6659.7629100000004</v>
      </c>
      <c r="I359">
        <v>2047.763019</v>
      </c>
      <c r="J359">
        <v>606.80188980000003</v>
      </c>
      <c r="K359">
        <v>956.27615230000004</v>
      </c>
      <c r="L359">
        <v>4</v>
      </c>
      <c r="M359" s="3">
        <v>0.610385654</v>
      </c>
      <c r="N359" s="3" t="str">
        <f t="shared" si="5"/>
        <v/>
      </c>
      <c r="O359">
        <v>73</v>
      </c>
      <c r="P359" s="3">
        <v>9.4782679999999998E-3</v>
      </c>
      <c r="Q359" s="3">
        <v>0.6</v>
      </c>
      <c r="R359">
        <v>0.12929238100000001</v>
      </c>
    </row>
    <row r="360" spans="1:18" x14ac:dyDescent="0.35">
      <c r="A360">
        <v>4</v>
      </c>
      <c r="B360" s="29">
        <v>40</v>
      </c>
      <c r="C360" s="29">
        <v>500</v>
      </c>
      <c r="D360">
        <v>3</v>
      </c>
      <c r="E360">
        <v>29625.463080000001</v>
      </c>
      <c r="F360">
        <v>5456.0059730000003</v>
      </c>
      <c r="G360">
        <v>9534.4511070000008</v>
      </c>
      <c r="H360">
        <v>8312.4652119999992</v>
      </c>
      <c r="I360">
        <v>4648.7732349999997</v>
      </c>
      <c r="J360">
        <v>606.80188980000003</v>
      </c>
      <c r="K360">
        <v>1066.9656600000001</v>
      </c>
      <c r="L360">
        <v>5</v>
      </c>
      <c r="M360" s="3">
        <v>0.76186038199999995</v>
      </c>
      <c r="N360" s="3">
        <f t="shared" si="5"/>
        <v>0.28280072156135344</v>
      </c>
      <c r="O360">
        <v>123</v>
      </c>
      <c r="P360" s="3">
        <v>8.3580229999999991E-3</v>
      </c>
      <c r="Q360" s="3">
        <v>0.6</v>
      </c>
      <c r="R360">
        <v>0.12929238100000001</v>
      </c>
    </row>
    <row r="361" spans="1:18" x14ac:dyDescent="0.35">
      <c r="A361">
        <v>4</v>
      </c>
      <c r="B361" s="29">
        <v>40</v>
      </c>
      <c r="C361" s="29">
        <v>500</v>
      </c>
      <c r="D361">
        <v>1</v>
      </c>
      <c r="E361">
        <v>22889.43893</v>
      </c>
      <c r="F361">
        <v>5582.4272680000004</v>
      </c>
      <c r="G361">
        <v>6870.4305430000004</v>
      </c>
      <c r="H361">
        <v>6751.1177509999998</v>
      </c>
      <c r="I361">
        <v>2122.2843170000001</v>
      </c>
      <c r="J361">
        <v>606.80188980000003</v>
      </c>
      <c r="K361">
        <v>956.37716260000002</v>
      </c>
      <c r="L361">
        <v>4</v>
      </c>
      <c r="M361" s="3">
        <v>0.618758578</v>
      </c>
      <c r="N361" s="3" t="str">
        <f t="shared" si="5"/>
        <v/>
      </c>
      <c r="O361">
        <v>158</v>
      </c>
      <c r="P361" s="3">
        <v>9.8396390000000007E-3</v>
      </c>
      <c r="Q361" s="3">
        <v>0.4</v>
      </c>
      <c r="R361">
        <v>0.29090785800000002</v>
      </c>
    </row>
    <row r="362" spans="1:18" x14ac:dyDescent="0.35">
      <c r="A362">
        <v>4</v>
      </c>
      <c r="B362" s="29">
        <v>40</v>
      </c>
      <c r="C362" s="29">
        <v>500</v>
      </c>
      <c r="D362">
        <v>2</v>
      </c>
      <c r="E362">
        <v>22431.643120000001</v>
      </c>
      <c r="F362">
        <v>5498.9782919999998</v>
      </c>
      <c r="G362">
        <v>6666.1300430000001</v>
      </c>
      <c r="H362">
        <v>6652.7856810000003</v>
      </c>
      <c r="I362">
        <v>2049.93345</v>
      </c>
      <c r="J362">
        <v>606.80188980000003</v>
      </c>
      <c r="K362">
        <v>957.01376259999995</v>
      </c>
      <c r="L362">
        <v>4</v>
      </c>
      <c r="M362" s="3">
        <v>0.60974617200000003</v>
      </c>
      <c r="N362" s="3" t="str">
        <f t="shared" si="5"/>
        <v/>
      </c>
      <c r="O362">
        <v>133</v>
      </c>
      <c r="P362" s="3">
        <v>8.045066E-3</v>
      </c>
      <c r="Q362" s="3">
        <v>0.4</v>
      </c>
      <c r="R362">
        <v>0.29090785800000002</v>
      </c>
    </row>
    <row r="363" spans="1:18" x14ac:dyDescent="0.35">
      <c r="A363">
        <v>4</v>
      </c>
      <c r="B363" s="29">
        <v>40</v>
      </c>
      <c r="C363" s="29">
        <v>500</v>
      </c>
      <c r="D363">
        <v>3</v>
      </c>
      <c r="E363">
        <v>33683.561820000003</v>
      </c>
      <c r="F363">
        <v>9072.82222</v>
      </c>
      <c r="G363">
        <v>10090.13946</v>
      </c>
      <c r="H363">
        <v>8265.2552209999994</v>
      </c>
      <c r="I363">
        <v>4590.7435779999996</v>
      </c>
      <c r="J363">
        <v>606.80188980000003</v>
      </c>
      <c r="K363">
        <v>1057.799454</v>
      </c>
      <c r="L363">
        <v>5</v>
      </c>
      <c r="M363" s="3">
        <v>0.75753345599999999</v>
      </c>
      <c r="N363" s="3">
        <f t="shared" si="5"/>
        <v>0.25677939942301081</v>
      </c>
      <c r="O363">
        <v>300</v>
      </c>
      <c r="P363" s="3">
        <v>2.6969231E-2</v>
      </c>
      <c r="Q363" s="3">
        <v>0.4</v>
      </c>
      <c r="R363">
        <v>0.29090785800000002</v>
      </c>
    </row>
    <row r="364" spans="1:18" x14ac:dyDescent="0.35">
      <c r="A364">
        <v>4</v>
      </c>
      <c r="B364" s="29">
        <v>40</v>
      </c>
      <c r="C364" s="29">
        <v>1000</v>
      </c>
      <c r="D364">
        <v>1</v>
      </c>
      <c r="E364">
        <v>22337.959169999998</v>
      </c>
      <c r="F364">
        <v>5011.8075090000002</v>
      </c>
      <c r="G364">
        <v>6874.6877139999997</v>
      </c>
      <c r="H364">
        <v>6767.0273880000004</v>
      </c>
      <c r="I364">
        <v>2122.361617</v>
      </c>
      <c r="J364">
        <v>606.80188980000003</v>
      </c>
      <c r="K364">
        <v>955.2730487</v>
      </c>
      <c r="L364">
        <v>4</v>
      </c>
      <c r="M364" s="3">
        <v>0.62021674000000004</v>
      </c>
      <c r="N364" s="3" t="str">
        <f t="shared" si="5"/>
        <v/>
      </c>
      <c r="O364">
        <v>38</v>
      </c>
      <c r="P364" s="3">
        <v>4.8451919999999999E-3</v>
      </c>
      <c r="Q364" s="3">
        <v>0.8</v>
      </c>
      <c r="R364">
        <v>8.2190351999999994E-2</v>
      </c>
    </row>
    <row r="365" spans="1:18" x14ac:dyDescent="0.35">
      <c r="A365">
        <v>4</v>
      </c>
      <c r="B365" s="29">
        <v>40</v>
      </c>
      <c r="C365" s="29">
        <v>1000</v>
      </c>
      <c r="D365">
        <v>2</v>
      </c>
      <c r="E365">
        <v>21921.23401</v>
      </c>
      <c r="F365">
        <v>4988.5684460000002</v>
      </c>
      <c r="G365">
        <v>6666.1300430000001</v>
      </c>
      <c r="H365">
        <v>6652.7856810000003</v>
      </c>
      <c r="I365">
        <v>2049.9338980000002</v>
      </c>
      <c r="J365">
        <v>606.80188980000003</v>
      </c>
      <c r="K365">
        <v>957.01405550000004</v>
      </c>
      <c r="L365">
        <v>4</v>
      </c>
      <c r="M365" s="3">
        <v>0.60974617200000003</v>
      </c>
      <c r="N365" s="3" t="str">
        <f t="shared" si="5"/>
        <v/>
      </c>
      <c r="O365">
        <v>61</v>
      </c>
      <c r="P365" s="3">
        <v>9.6479410000000002E-3</v>
      </c>
      <c r="Q365" s="3">
        <v>0.8</v>
      </c>
      <c r="R365">
        <v>8.2190351999999994E-2</v>
      </c>
    </row>
    <row r="366" spans="1:18" x14ac:dyDescent="0.35">
      <c r="A366">
        <v>4</v>
      </c>
      <c r="B366" s="29">
        <v>40</v>
      </c>
      <c r="C366" s="29">
        <v>1000</v>
      </c>
      <c r="D366">
        <v>3</v>
      </c>
      <c r="E366">
        <v>31150.06897</v>
      </c>
      <c r="F366">
        <v>5686.986578</v>
      </c>
      <c r="G366">
        <v>10948.8184</v>
      </c>
      <c r="H366">
        <v>8776.1220759999997</v>
      </c>
      <c r="I366">
        <v>4177.0953600000003</v>
      </c>
      <c r="J366">
        <v>606.80188980000003</v>
      </c>
      <c r="K366">
        <v>954.24466789999997</v>
      </c>
      <c r="L366">
        <v>4</v>
      </c>
      <c r="M366" s="3">
        <v>0.804355814</v>
      </c>
      <c r="N366" s="3">
        <f t="shared" si="5"/>
        <v>0.29618985950977067</v>
      </c>
      <c r="O366">
        <v>97</v>
      </c>
      <c r="P366" s="3">
        <v>8.4873399999999995E-3</v>
      </c>
      <c r="Q366" s="3">
        <v>0.8</v>
      </c>
      <c r="R366">
        <v>8.2190351999999994E-2</v>
      </c>
    </row>
    <row r="367" spans="1:18" x14ac:dyDescent="0.35">
      <c r="A367">
        <v>4</v>
      </c>
      <c r="B367" s="29">
        <v>40</v>
      </c>
      <c r="C367" s="29">
        <v>1000</v>
      </c>
      <c r="D367">
        <v>1</v>
      </c>
      <c r="E367">
        <v>24024.30572</v>
      </c>
      <c r="F367">
        <v>6698.153687</v>
      </c>
      <c r="G367">
        <v>6874.6877139999997</v>
      </c>
      <c r="H367">
        <v>6767.0273880000004</v>
      </c>
      <c r="I367">
        <v>2122.3617469999999</v>
      </c>
      <c r="J367">
        <v>606.80188980000003</v>
      </c>
      <c r="K367">
        <v>955.27329450000002</v>
      </c>
      <c r="L367">
        <v>4</v>
      </c>
      <c r="M367" s="3">
        <v>0.62021674000000004</v>
      </c>
      <c r="N367" s="3" t="str">
        <f t="shared" si="5"/>
        <v/>
      </c>
      <c r="O367">
        <v>77</v>
      </c>
      <c r="P367" s="3">
        <v>7.9818040000000003E-3</v>
      </c>
      <c r="Q367" s="3">
        <v>0.6</v>
      </c>
      <c r="R367">
        <v>0.219174273</v>
      </c>
    </row>
    <row r="368" spans="1:18" x14ac:dyDescent="0.35">
      <c r="A368">
        <v>4</v>
      </c>
      <c r="B368" s="29">
        <v>40</v>
      </c>
      <c r="C368" s="29">
        <v>1000</v>
      </c>
      <c r="D368">
        <v>2</v>
      </c>
      <c r="E368">
        <v>23624.583699999999</v>
      </c>
      <c r="F368">
        <v>6625.8713690000004</v>
      </c>
      <c r="G368">
        <v>6736.9609449999998</v>
      </c>
      <c r="H368">
        <v>6659.7629100000004</v>
      </c>
      <c r="I368">
        <v>2041.6490329999999</v>
      </c>
      <c r="J368">
        <v>606.80188980000003</v>
      </c>
      <c r="K368">
        <v>953.53755660000002</v>
      </c>
      <c r="L368">
        <v>4</v>
      </c>
      <c r="M368" s="3">
        <v>0.610385654</v>
      </c>
      <c r="N368" s="3" t="str">
        <f t="shared" si="5"/>
        <v/>
      </c>
      <c r="O368">
        <v>81</v>
      </c>
      <c r="P368" s="3">
        <v>9.2754929999999992E-3</v>
      </c>
      <c r="Q368" s="3">
        <v>0.6</v>
      </c>
      <c r="R368">
        <v>0.219174273</v>
      </c>
    </row>
    <row r="369" spans="1:18" x14ac:dyDescent="0.35">
      <c r="A369">
        <v>4</v>
      </c>
      <c r="B369" s="29">
        <v>40</v>
      </c>
      <c r="C369" s="29">
        <v>1000</v>
      </c>
      <c r="D369">
        <v>3</v>
      </c>
      <c r="E369">
        <v>34012.498480000002</v>
      </c>
      <c r="F369">
        <v>8480.0013139999992</v>
      </c>
      <c r="G369">
        <v>10989.72978</v>
      </c>
      <c r="H369">
        <v>8825.8751740000007</v>
      </c>
      <c r="I369">
        <v>4160.4856849999996</v>
      </c>
      <c r="J369">
        <v>606.80188980000003</v>
      </c>
      <c r="K369">
        <v>949.60463189999996</v>
      </c>
      <c r="L369">
        <v>4</v>
      </c>
      <c r="M369" s="3">
        <v>0.80891582299999998</v>
      </c>
      <c r="N369" s="3">
        <f t="shared" si="5"/>
        <v>0.28618486403329058</v>
      </c>
      <c r="O369">
        <v>134</v>
      </c>
      <c r="P369" s="3">
        <v>8.5196930000000001E-3</v>
      </c>
      <c r="Q369" s="3">
        <v>0.6</v>
      </c>
      <c r="R369">
        <v>0.219174273</v>
      </c>
    </row>
    <row r="370" spans="1:18" x14ac:dyDescent="0.35">
      <c r="A370">
        <v>4</v>
      </c>
      <c r="B370" s="29">
        <v>40</v>
      </c>
      <c r="C370" s="29">
        <v>1000</v>
      </c>
      <c r="D370">
        <v>1</v>
      </c>
      <c r="E370">
        <v>27439.787779999999</v>
      </c>
      <c r="F370">
        <v>10029.982840000001</v>
      </c>
      <c r="G370">
        <v>6968.1213879999996</v>
      </c>
      <c r="H370">
        <v>6777.9622289999998</v>
      </c>
      <c r="I370">
        <v>2108.29016</v>
      </c>
      <c r="J370">
        <v>606.80188980000003</v>
      </c>
      <c r="K370">
        <v>948.62927479999996</v>
      </c>
      <c r="L370">
        <v>4</v>
      </c>
      <c r="M370" s="3">
        <v>0.62121894799999999</v>
      </c>
      <c r="N370" s="3" t="str">
        <f t="shared" si="5"/>
        <v/>
      </c>
      <c r="O370">
        <v>300</v>
      </c>
      <c r="P370" s="3">
        <v>2.0745131999999999E-2</v>
      </c>
      <c r="Q370" s="3">
        <v>0.4</v>
      </c>
      <c r="R370">
        <v>0.49314211400000002</v>
      </c>
    </row>
    <row r="371" spans="1:18" x14ac:dyDescent="0.35">
      <c r="A371">
        <v>4</v>
      </c>
      <c r="B371" s="29">
        <v>40</v>
      </c>
      <c r="C371" s="29">
        <v>1000</v>
      </c>
      <c r="D371">
        <v>2</v>
      </c>
      <c r="E371">
        <v>26622.639910000002</v>
      </c>
      <c r="F371">
        <v>8001.1367980000005</v>
      </c>
      <c r="G371">
        <v>8153.0130680000002</v>
      </c>
      <c r="H371">
        <v>7326.3455750000003</v>
      </c>
      <c r="I371">
        <v>1732.0226929999999</v>
      </c>
      <c r="J371">
        <v>606.80188980000003</v>
      </c>
      <c r="K371">
        <v>803.31988869999998</v>
      </c>
      <c r="L371">
        <v>3</v>
      </c>
      <c r="M371" s="3">
        <v>0.67147979599999996</v>
      </c>
      <c r="N371" s="3" t="str">
        <f t="shared" si="5"/>
        <v/>
      </c>
      <c r="O371">
        <v>300</v>
      </c>
      <c r="P371" s="3">
        <v>3.5972854999999998E-2</v>
      </c>
      <c r="Q371" s="3">
        <v>0.4</v>
      </c>
      <c r="R371">
        <v>0.49314211400000002</v>
      </c>
    </row>
    <row r="372" spans="1:18" x14ac:dyDescent="0.35">
      <c r="A372">
        <v>4</v>
      </c>
      <c r="B372" s="29">
        <v>40</v>
      </c>
      <c r="C372" s="29">
        <v>1000</v>
      </c>
      <c r="D372">
        <v>3</v>
      </c>
      <c r="E372">
        <v>39757.970500000003</v>
      </c>
      <c r="F372">
        <v>14111.54061</v>
      </c>
      <c r="G372">
        <v>11294.313270000001</v>
      </c>
      <c r="H372">
        <v>8619.2362900000007</v>
      </c>
      <c r="I372">
        <v>4171.0770460000003</v>
      </c>
      <c r="J372">
        <v>606.80188980000003</v>
      </c>
      <c r="K372">
        <v>955.00138709999999</v>
      </c>
      <c r="L372">
        <v>4</v>
      </c>
      <c r="M372" s="3">
        <v>0.78997679899999995</v>
      </c>
      <c r="N372" s="3">
        <f t="shared" si="5"/>
        <v>0.26459146955115204</v>
      </c>
      <c r="O372">
        <v>300</v>
      </c>
      <c r="P372" s="3">
        <v>2.0475622999999998E-2</v>
      </c>
      <c r="Q372" s="3">
        <v>0.4</v>
      </c>
      <c r="R372">
        <v>0.49314211400000002</v>
      </c>
    </row>
    <row r="373" spans="1:18" x14ac:dyDescent="0.35">
      <c r="A373">
        <v>4</v>
      </c>
      <c r="B373" s="29">
        <v>40</v>
      </c>
      <c r="C373" s="29">
        <v>2000</v>
      </c>
      <c r="D373">
        <v>1</v>
      </c>
      <c r="E373">
        <v>25889.716469999999</v>
      </c>
      <c r="F373">
        <v>5013.3854009999995</v>
      </c>
      <c r="G373">
        <v>9647.9450990000005</v>
      </c>
      <c r="H373">
        <v>8446.2427719999996</v>
      </c>
      <c r="I373">
        <v>1500.127823</v>
      </c>
      <c r="J373">
        <v>606.80188980000003</v>
      </c>
      <c r="K373">
        <v>675.21348639999997</v>
      </c>
      <c r="L373">
        <v>2</v>
      </c>
      <c r="M373" s="3">
        <v>0.77412146500000001</v>
      </c>
      <c r="N373" s="3" t="str">
        <f t="shared" si="5"/>
        <v/>
      </c>
      <c r="O373">
        <v>14</v>
      </c>
      <c r="P373" s="3">
        <v>3.5199519999999998E-3</v>
      </c>
      <c r="Q373" s="3">
        <v>0.8</v>
      </c>
      <c r="R373">
        <v>0.116462805</v>
      </c>
    </row>
    <row r="374" spans="1:18" x14ac:dyDescent="0.35">
      <c r="A374">
        <v>4</v>
      </c>
      <c r="B374" s="29">
        <v>40</v>
      </c>
      <c r="C374" s="29">
        <v>2000</v>
      </c>
      <c r="D374">
        <v>2</v>
      </c>
      <c r="E374">
        <v>25226.280200000001</v>
      </c>
      <c r="F374">
        <v>4990.0773939999999</v>
      </c>
      <c r="G374">
        <v>9274.8841979999997</v>
      </c>
      <c r="H374">
        <v>8229.2085590000006</v>
      </c>
      <c r="I374">
        <v>1450.094713</v>
      </c>
      <c r="J374">
        <v>606.80188980000003</v>
      </c>
      <c r="K374">
        <v>675.21344050000005</v>
      </c>
      <c r="L374">
        <v>2</v>
      </c>
      <c r="M374" s="3">
        <v>0.75422968000000001</v>
      </c>
      <c r="N374" s="3" t="str">
        <f t="shared" si="5"/>
        <v/>
      </c>
      <c r="O374">
        <v>25</v>
      </c>
      <c r="P374" s="3">
        <v>9.3161719999999993E-3</v>
      </c>
      <c r="Q374" s="3">
        <v>0.8</v>
      </c>
      <c r="R374">
        <v>0.116462805</v>
      </c>
    </row>
    <row r="375" spans="1:18" x14ac:dyDescent="0.35">
      <c r="A375">
        <v>4</v>
      </c>
      <c r="B375" s="29">
        <v>40</v>
      </c>
      <c r="C375" s="29">
        <v>2000</v>
      </c>
      <c r="D375">
        <v>3</v>
      </c>
      <c r="E375">
        <v>35858.036590000003</v>
      </c>
      <c r="F375">
        <v>10393.23589</v>
      </c>
      <c r="G375">
        <v>10944.537200000001</v>
      </c>
      <c r="H375">
        <v>8776.1220759999997</v>
      </c>
      <c r="I375">
        <v>4180.89041</v>
      </c>
      <c r="J375">
        <v>606.80188980000003</v>
      </c>
      <c r="K375">
        <v>956.44912599999998</v>
      </c>
      <c r="L375">
        <v>4</v>
      </c>
      <c r="M375" s="3">
        <v>0.804355814</v>
      </c>
      <c r="N375" s="3">
        <f t="shared" si="5"/>
        <v>0.29849677349546627</v>
      </c>
      <c r="O375">
        <v>129</v>
      </c>
      <c r="P375" s="3">
        <v>9.7159529999999994E-3</v>
      </c>
      <c r="Q375" s="3">
        <v>0.8</v>
      </c>
      <c r="R375">
        <v>0.116462805</v>
      </c>
    </row>
    <row r="376" spans="1:18" x14ac:dyDescent="0.35">
      <c r="A376">
        <v>4</v>
      </c>
      <c r="B376" s="29">
        <v>40</v>
      </c>
      <c r="C376" s="29">
        <v>2000</v>
      </c>
      <c r="D376">
        <v>1</v>
      </c>
      <c r="E376">
        <v>27545.285199999998</v>
      </c>
      <c r="F376">
        <v>6693.2284959999997</v>
      </c>
      <c r="G376">
        <v>9633.4289279999994</v>
      </c>
      <c r="H376">
        <v>8443.8363399999998</v>
      </c>
      <c r="I376">
        <v>1495.434133</v>
      </c>
      <c r="J376">
        <v>606.8018902</v>
      </c>
      <c r="K376">
        <v>672.55541679999999</v>
      </c>
      <c r="L376">
        <v>2</v>
      </c>
      <c r="M376" s="3">
        <v>0.7739009</v>
      </c>
      <c r="N376" s="3" t="str">
        <f t="shared" si="5"/>
        <v/>
      </c>
      <c r="O376">
        <v>159</v>
      </c>
      <c r="P376" s="3">
        <v>9.3786049999999999E-3</v>
      </c>
      <c r="Q376" s="3">
        <v>0.6</v>
      </c>
      <c r="R376">
        <v>0.31056747899999998</v>
      </c>
    </row>
    <row r="377" spans="1:18" x14ac:dyDescent="0.35">
      <c r="A377">
        <v>4</v>
      </c>
      <c r="B377" s="29">
        <v>40</v>
      </c>
      <c r="C377" s="29">
        <v>2000</v>
      </c>
      <c r="D377">
        <v>2</v>
      </c>
      <c r="E377">
        <v>26948.476719999999</v>
      </c>
      <c r="F377">
        <v>6636.4977799999997</v>
      </c>
      <c r="G377">
        <v>9332.3438129999995</v>
      </c>
      <c r="H377">
        <v>8250.5104269999993</v>
      </c>
      <c r="I377">
        <v>1448.4971700000001</v>
      </c>
      <c r="J377">
        <v>606.80188980000003</v>
      </c>
      <c r="K377">
        <v>673.82563819999996</v>
      </c>
      <c r="L377">
        <v>2</v>
      </c>
      <c r="M377" s="3">
        <v>0.75618205500000002</v>
      </c>
      <c r="N377" s="3" t="str">
        <f t="shared" si="5"/>
        <v/>
      </c>
      <c r="O377">
        <v>100</v>
      </c>
      <c r="P377" s="3">
        <v>9.1816090000000003E-3</v>
      </c>
      <c r="Q377" s="3">
        <v>0.6</v>
      </c>
      <c r="R377">
        <v>0.31056747899999998</v>
      </c>
    </row>
    <row r="378" spans="1:18" x14ac:dyDescent="0.35">
      <c r="A378">
        <v>4</v>
      </c>
      <c r="B378" s="29">
        <v>40</v>
      </c>
      <c r="C378" s="29">
        <v>2000</v>
      </c>
      <c r="D378">
        <v>3</v>
      </c>
      <c r="E378">
        <v>39304.923210000001</v>
      </c>
      <c r="F378">
        <v>8496.2609900000007</v>
      </c>
      <c r="G378">
        <v>16622.624960000001</v>
      </c>
      <c r="H378">
        <v>9959.8465209999995</v>
      </c>
      <c r="I378">
        <v>2945.5641190000001</v>
      </c>
      <c r="J378">
        <v>606.80188999999996</v>
      </c>
      <c r="K378">
        <v>673.82473849999997</v>
      </c>
      <c r="L378">
        <v>2</v>
      </c>
      <c r="M378" s="3">
        <v>0.91284749200000004</v>
      </c>
      <c r="N378" s="3">
        <f t="shared" si="5"/>
        <v>0.27872619130788018</v>
      </c>
      <c r="O378">
        <v>241</v>
      </c>
      <c r="P378" s="3">
        <v>7.9443900000000008E-3</v>
      </c>
      <c r="Q378" s="3">
        <v>0.6</v>
      </c>
      <c r="R378">
        <v>0.31056747899999998</v>
      </c>
    </row>
    <row r="379" spans="1:18" x14ac:dyDescent="0.35">
      <c r="A379">
        <v>4</v>
      </c>
      <c r="B379" s="29">
        <v>40</v>
      </c>
      <c r="C379" s="29">
        <v>2000</v>
      </c>
      <c r="D379">
        <v>1</v>
      </c>
      <c r="E379">
        <v>30619.394179999999</v>
      </c>
      <c r="F379">
        <v>6312.3818369999999</v>
      </c>
      <c r="G379">
        <v>12496.00397</v>
      </c>
      <c r="H379">
        <v>9661.3741840000002</v>
      </c>
      <c r="I379">
        <v>1063.719965</v>
      </c>
      <c r="J379">
        <v>606.80188980000003</v>
      </c>
      <c r="K379">
        <v>479.11233120000003</v>
      </c>
      <c r="L379">
        <v>1</v>
      </c>
      <c r="M379" s="3">
        <v>0.88549161300000001</v>
      </c>
      <c r="N379" s="3" t="str">
        <f t="shared" si="5"/>
        <v/>
      </c>
      <c r="O379">
        <v>213</v>
      </c>
      <c r="P379" s="3">
        <v>9.6271949999999998E-3</v>
      </c>
      <c r="Q379" s="3">
        <v>0.4</v>
      </c>
      <c r="R379">
        <v>0.69877682900000004</v>
      </c>
    </row>
    <row r="380" spans="1:18" x14ac:dyDescent="0.35">
      <c r="A380">
        <v>4</v>
      </c>
      <c r="B380" s="29">
        <v>40</v>
      </c>
      <c r="C380" s="29">
        <v>2000</v>
      </c>
      <c r="D380">
        <v>2</v>
      </c>
      <c r="E380">
        <v>30136.858110000001</v>
      </c>
      <c r="F380">
        <v>9932.129852</v>
      </c>
      <c r="G380">
        <v>9262.2125359999991</v>
      </c>
      <c r="H380">
        <v>8213.3875000000007</v>
      </c>
      <c r="I380">
        <v>1448.4976380000001</v>
      </c>
      <c r="J380">
        <v>606.80188980000003</v>
      </c>
      <c r="K380">
        <v>673.8286928</v>
      </c>
      <c r="L380">
        <v>2</v>
      </c>
      <c r="M380" s="3">
        <v>0.75277963699999995</v>
      </c>
      <c r="N380" s="3" t="str">
        <f t="shared" si="5"/>
        <v/>
      </c>
      <c r="O380">
        <v>301</v>
      </c>
      <c r="P380" s="3">
        <v>4.9470012000000001E-2</v>
      </c>
      <c r="Q380" s="3">
        <v>0.4</v>
      </c>
      <c r="R380">
        <v>0.69877682900000004</v>
      </c>
    </row>
    <row r="381" spans="1:18" x14ac:dyDescent="0.35">
      <c r="A381">
        <v>4</v>
      </c>
      <c r="B381" s="29">
        <v>40</v>
      </c>
      <c r="C381" s="29">
        <v>2000</v>
      </c>
      <c r="D381">
        <v>3</v>
      </c>
      <c r="E381">
        <v>45073.03486</v>
      </c>
      <c r="F381">
        <v>14116.5779</v>
      </c>
      <c r="G381">
        <v>16821.113450000001</v>
      </c>
      <c r="H381">
        <v>9909.1536140000007</v>
      </c>
      <c r="I381">
        <v>2945.5635200000002</v>
      </c>
      <c r="J381">
        <v>606.80188980000003</v>
      </c>
      <c r="K381">
        <v>673.82448920000002</v>
      </c>
      <c r="L381">
        <v>2</v>
      </c>
      <c r="M381" s="3">
        <v>0.90820128200000005</v>
      </c>
      <c r="N381" s="3">
        <f t="shared" si="5"/>
        <v>0.25813339103177924</v>
      </c>
      <c r="O381">
        <v>301</v>
      </c>
      <c r="P381" s="3">
        <v>6.4424805000000002E-2</v>
      </c>
      <c r="Q381" s="3">
        <v>0.4</v>
      </c>
      <c r="R381">
        <v>0.69877682900000004</v>
      </c>
    </row>
    <row r="382" spans="1:18" x14ac:dyDescent="0.35">
      <c r="A382">
        <v>4</v>
      </c>
      <c r="B382" s="29">
        <v>70</v>
      </c>
      <c r="C382" s="29">
        <v>500</v>
      </c>
      <c r="D382">
        <v>1</v>
      </c>
      <c r="E382">
        <v>19747.401399999999</v>
      </c>
      <c r="F382">
        <v>3163.287041</v>
      </c>
      <c r="G382">
        <v>6233.787671</v>
      </c>
      <c r="H382">
        <v>6314.4266440000001</v>
      </c>
      <c r="I382">
        <v>2362.383707</v>
      </c>
      <c r="J382">
        <v>606.80188980000003</v>
      </c>
      <c r="K382">
        <v>1066.714446</v>
      </c>
      <c r="L382">
        <v>5</v>
      </c>
      <c r="M382" s="3">
        <v>0.43287098699999998</v>
      </c>
      <c r="N382" s="3" t="str">
        <f t="shared" si="5"/>
        <v/>
      </c>
      <c r="O382">
        <v>49</v>
      </c>
      <c r="P382" s="3">
        <v>8.2997790000000002E-3</v>
      </c>
      <c r="Q382" s="3">
        <v>0.8</v>
      </c>
      <c r="R382">
        <v>4.8357250999999997E-2</v>
      </c>
    </row>
    <row r="383" spans="1:18" x14ac:dyDescent="0.35">
      <c r="A383">
        <v>4</v>
      </c>
      <c r="B383" s="29">
        <v>70</v>
      </c>
      <c r="C383" s="29">
        <v>500</v>
      </c>
      <c r="D383">
        <v>2</v>
      </c>
      <c r="E383">
        <v>19465.737720000001</v>
      </c>
      <c r="F383">
        <v>3149.7272720000001</v>
      </c>
      <c r="G383">
        <v>6142.4388449999997</v>
      </c>
      <c r="H383">
        <v>6207.7736070000001</v>
      </c>
      <c r="I383">
        <v>2289.066859</v>
      </c>
      <c r="J383">
        <v>606.80188980000003</v>
      </c>
      <c r="K383">
        <v>1069.9292499999999</v>
      </c>
      <c r="L383">
        <v>5</v>
      </c>
      <c r="M383" s="3">
        <v>0.42555963400000002</v>
      </c>
      <c r="N383" s="3" t="str">
        <f t="shared" si="5"/>
        <v/>
      </c>
      <c r="O383">
        <v>47</v>
      </c>
      <c r="P383" s="3">
        <v>7.9803800000000005E-3</v>
      </c>
      <c r="Q383" s="3">
        <v>0.8</v>
      </c>
      <c r="R383">
        <v>4.8357250999999997E-2</v>
      </c>
    </row>
    <row r="384" spans="1:18" x14ac:dyDescent="0.35">
      <c r="A384">
        <v>4</v>
      </c>
      <c r="B384" s="29">
        <v>70</v>
      </c>
      <c r="C384" s="29">
        <v>500</v>
      </c>
      <c r="D384">
        <v>3</v>
      </c>
      <c r="E384">
        <v>27706.709869999999</v>
      </c>
      <c r="F384">
        <v>4794.6158580000001</v>
      </c>
      <c r="G384">
        <v>7736.3509640000002</v>
      </c>
      <c r="H384">
        <v>7875.964242</v>
      </c>
      <c r="I384">
        <v>5446.4287549999999</v>
      </c>
      <c r="J384">
        <v>606.80188980000003</v>
      </c>
      <c r="K384">
        <v>1246.5481580000001</v>
      </c>
      <c r="L384">
        <v>7</v>
      </c>
      <c r="M384" s="3">
        <v>0.53991860300000005</v>
      </c>
      <c r="N384" s="3">
        <f t="shared" si="5"/>
        <v>0.29343300506465553</v>
      </c>
      <c r="O384">
        <v>129</v>
      </c>
      <c r="P384" s="3">
        <v>9.3334539999999997E-3</v>
      </c>
      <c r="Q384" s="3">
        <v>0.8</v>
      </c>
      <c r="R384">
        <v>4.8357250999999997E-2</v>
      </c>
    </row>
    <row r="385" spans="1:18" x14ac:dyDescent="0.35">
      <c r="A385">
        <v>4</v>
      </c>
      <c r="B385" s="29">
        <v>70</v>
      </c>
      <c r="C385" s="29">
        <v>500</v>
      </c>
      <c r="D385">
        <v>1</v>
      </c>
      <c r="E385">
        <v>20830.8511</v>
      </c>
      <c r="F385">
        <v>4274.2470869999997</v>
      </c>
      <c r="G385">
        <v>6215.6508560000002</v>
      </c>
      <c r="H385">
        <v>6294.4258749999999</v>
      </c>
      <c r="I385">
        <v>2370.2330860000002</v>
      </c>
      <c r="J385">
        <v>606.80188980000003</v>
      </c>
      <c r="K385">
        <v>1069.492311</v>
      </c>
      <c r="L385">
        <v>5</v>
      </c>
      <c r="M385" s="3">
        <v>0.43149988</v>
      </c>
      <c r="N385" s="3" t="str">
        <f t="shared" si="5"/>
        <v/>
      </c>
      <c r="O385">
        <v>85</v>
      </c>
      <c r="P385" s="3">
        <v>8.8684929999999999E-3</v>
      </c>
      <c r="Q385" s="3">
        <v>0.6</v>
      </c>
      <c r="R385">
        <v>0.12895266899999999</v>
      </c>
    </row>
    <row r="386" spans="1:18" x14ac:dyDescent="0.35">
      <c r="A386">
        <v>4</v>
      </c>
      <c r="B386" s="29">
        <v>70</v>
      </c>
      <c r="C386" s="29">
        <v>500</v>
      </c>
      <c r="D386">
        <v>2</v>
      </c>
      <c r="E386">
        <v>20505.80287</v>
      </c>
      <c r="F386">
        <v>3548.258378</v>
      </c>
      <c r="G386">
        <v>6643.7599259999997</v>
      </c>
      <c r="H386">
        <v>6705.380639</v>
      </c>
      <c r="I386">
        <v>2048.8138869999998</v>
      </c>
      <c r="J386">
        <v>606.80188980000003</v>
      </c>
      <c r="K386">
        <v>952.7881453</v>
      </c>
      <c r="L386">
        <v>4</v>
      </c>
      <c r="M386" s="3">
        <v>0.459671938</v>
      </c>
      <c r="N386" s="3" t="str">
        <f t="shared" si="5"/>
        <v/>
      </c>
      <c r="O386">
        <v>73</v>
      </c>
      <c r="P386" s="3">
        <v>9.6096889999999994E-3</v>
      </c>
      <c r="Q386" s="3">
        <v>0.6</v>
      </c>
      <c r="R386">
        <v>0.12895266899999999</v>
      </c>
    </row>
    <row r="387" spans="1:18" x14ac:dyDescent="0.35">
      <c r="A387">
        <v>4</v>
      </c>
      <c r="B387" s="29">
        <v>70</v>
      </c>
      <c r="C387" s="29">
        <v>500</v>
      </c>
      <c r="D387">
        <v>3</v>
      </c>
      <c r="E387">
        <v>29486.295999999998</v>
      </c>
      <c r="F387">
        <v>5454.2197610000003</v>
      </c>
      <c r="G387">
        <v>8848.6536159999996</v>
      </c>
      <c r="H387">
        <v>8849.2872590000006</v>
      </c>
      <c r="I387">
        <v>4658.031054</v>
      </c>
      <c r="J387">
        <v>606.80188980000003</v>
      </c>
      <c r="K387">
        <v>1069.302424</v>
      </c>
      <c r="L387">
        <v>5</v>
      </c>
      <c r="M387" s="3">
        <v>0.60664252299999999</v>
      </c>
      <c r="N387" s="3">
        <f t="shared" si="5"/>
        <v>0.28667917772445678</v>
      </c>
      <c r="O387">
        <v>277</v>
      </c>
      <c r="P387" s="3">
        <v>9.8788639999999994E-3</v>
      </c>
      <c r="Q387" s="3">
        <v>0.6</v>
      </c>
      <c r="R387">
        <v>0.12895266899999999</v>
      </c>
    </row>
    <row r="388" spans="1:18" x14ac:dyDescent="0.35">
      <c r="A388">
        <v>4</v>
      </c>
      <c r="B388" s="29">
        <v>70</v>
      </c>
      <c r="C388" s="29">
        <v>500</v>
      </c>
      <c r="D388">
        <v>1</v>
      </c>
      <c r="E388">
        <v>22873.972979999999</v>
      </c>
      <c r="F388">
        <v>5570.0067250000002</v>
      </c>
      <c r="G388">
        <v>6779.7475459999996</v>
      </c>
      <c r="H388">
        <v>6841.3470010000001</v>
      </c>
      <c r="I388">
        <v>2120.1310950000002</v>
      </c>
      <c r="J388">
        <v>606.80188980000003</v>
      </c>
      <c r="K388">
        <v>955.93871960000001</v>
      </c>
      <c r="L388">
        <v>4</v>
      </c>
      <c r="M388" s="3">
        <v>0.46899279900000002</v>
      </c>
      <c r="N388" s="3" t="str">
        <f t="shared" ref="N388:N451" si="6">IF(D388&lt;&gt;3,"",(SUMIFS($E:$E,$A:$A,A388,$B:$B,B388,$C:$C,C388,$Q:$Q,Q388,$D:$D,1)+SUMIFS($E:$E,$A:$A,A388,$B:$B,B388,$C:$C,C388,$Q:$Q,Q388,$D:$D,2)-E388)/(SUMIFS($E:$E,$A:$A,A388,$B:$B,B388,$C:$C,C388,$Q:$Q,Q388,$D:$D,1)+SUMIFS($E:$E,$A:$A,A388,$B:$B,B388,$C:$C,C388,$Q:$Q,Q388,$D:$D,2)))</f>
        <v/>
      </c>
      <c r="O388">
        <v>301</v>
      </c>
      <c r="P388" s="3">
        <v>1.0206397000000001E-2</v>
      </c>
      <c r="Q388" s="3">
        <v>0.4</v>
      </c>
      <c r="R388">
        <v>0.290143506</v>
      </c>
    </row>
    <row r="389" spans="1:18" x14ac:dyDescent="0.35">
      <c r="A389">
        <v>4</v>
      </c>
      <c r="B389" s="29">
        <v>70</v>
      </c>
      <c r="C389" s="29">
        <v>500</v>
      </c>
      <c r="D389">
        <v>2</v>
      </c>
      <c r="E389">
        <v>22420.856090000001</v>
      </c>
      <c r="F389">
        <v>5489.7848679999997</v>
      </c>
      <c r="G389">
        <v>6630.1931359999999</v>
      </c>
      <c r="H389">
        <v>6687.1289479999996</v>
      </c>
      <c r="I389">
        <v>2049.933462</v>
      </c>
      <c r="J389">
        <v>606.80188980000003</v>
      </c>
      <c r="K389">
        <v>957.01378499999998</v>
      </c>
      <c r="L389">
        <v>4</v>
      </c>
      <c r="M389" s="3">
        <v>0.458420736</v>
      </c>
      <c r="N389" s="3" t="str">
        <f t="shared" si="6"/>
        <v/>
      </c>
      <c r="O389">
        <v>174</v>
      </c>
      <c r="P389" s="3">
        <v>9.2797810000000008E-3</v>
      </c>
      <c r="Q389" s="3">
        <v>0.4</v>
      </c>
      <c r="R389">
        <v>0.290143506</v>
      </c>
    </row>
    <row r="390" spans="1:18" x14ac:dyDescent="0.35">
      <c r="A390">
        <v>4</v>
      </c>
      <c r="B390" s="29">
        <v>70</v>
      </c>
      <c r="C390" s="29">
        <v>500</v>
      </c>
      <c r="D390">
        <v>3</v>
      </c>
      <c r="E390">
        <v>33244.656669999997</v>
      </c>
      <c r="F390">
        <v>7929.2379549999996</v>
      </c>
      <c r="G390">
        <v>9995.9272810000002</v>
      </c>
      <c r="H390">
        <v>9603.8056390000002</v>
      </c>
      <c r="I390">
        <v>4156.1774939999996</v>
      </c>
      <c r="J390">
        <v>606.80188980000003</v>
      </c>
      <c r="K390">
        <v>952.706412</v>
      </c>
      <c r="L390">
        <v>4</v>
      </c>
      <c r="M390" s="3">
        <v>0.65836679399999998</v>
      </c>
      <c r="N390" s="3">
        <f t="shared" si="6"/>
        <v>0.26603858867371599</v>
      </c>
      <c r="O390">
        <v>300</v>
      </c>
      <c r="P390" s="3">
        <v>2.1866140999999999E-2</v>
      </c>
      <c r="Q390" s="3">
        <v>0.4</v>
      </c>
      <c r="R390">
        <v>0.290143506</v>
      </c>
    </row>
    <row r="391" spans="1:18" x14ac:dyDescent="0.35">
      <c r="A391">
        <v>4</v>
      </c>
      <c r="B391" s="29">
        <v>70</v>
      </c>
      <c r="C391" s="29">
        <v>1000</v>
      </c>
      <c r="D391">
        <v>1</v>
      </c>
      <c r="E391">
        <v>22424.208760000001</v>
      </c>
      <c r="F391">
        <v>5011.7260260000003</v>
      </c>
      <c r="G391">
        <v>6834.0226910000001</v>
      </c>
      <c r="H391">
        <v>6892.1606970000003</v>
      </c>
      <c r="I391">
        <v>2123.5699370000002</v>
      </c>
      <c r="J391">
        <v>606.80188980000003</v>
      </c>
      <c r="K391">
        <v>955.92751840000005</v>
      </c>
      <c r="L391">
        <v>4</v>
      </c>
      <c r="M391" s="3">
        <v>0.47247621499999998</v>
      </c>
      <c r="N391" s="3" t="str">
        <f t="shared" si="6"/>
        <v/>
      </c>
      <c r="O391">
        <v>42</v>
      </c>
      <c r="P391" s="3">
        <v>9.6591379999999994E-3</v>
      </c>
      <c r="Q391" s="3">
        <v>0.8</v>
      </c>
      <c r="R391">
        <v>8.2134020000000002E-2</v>
      </c>
    </row>
    <row r="392" spans="1:18" x14ac:dyDescent="0.35">
      <c r="A392">
        <v>4</v>
      </c>
      <c r="B392" s="29">
        <v>70</v>
      </c>
      <c r="C392" s="29">
        <v>1000</v>
      </c>
      <c r="D392">
        <v>2</v>
      </c>
      <c r="E392">
        <v>21932.57158</v>
      </c>
      <c r="F392">
        <v>4987.8906450000004</v>
      </c>
      <c r="G392">
        <v>6638.8299159999997</v>
      </c>
      <c r="H392">
        <v>6692.1019459999998</v>
      </c>
      <c r="I392">
        <v>2049.9334170000002</v>
      </c>
      <c r="J392">
        <v>606.80188980000003</v>
      </c>
      <c r="K392">
        <v>957.01377060000004</v>
      </c>
      <c r="L392">
        <v>4</v>
      </c>
      <c r="M392" s="3">
        <v>0.45876164800000002</v>
      </c>
      <c r="N392" s="3" t="str">
        <f t="shared" si="6"/>
        <v/>
      </c>
      <c r="O392">
        <v>35</v>
      </c>
      <c r="P392" s="3">
        <v>4.5507100000000003E-3</v>
      </c>
      <c r="Q392" s="3">
        <v>0.8</v>
      </c>
      <c r="R392">
        <v>8.2134020000000002E-2</v>
      </c>
    </row>
    <row r="393" spans="1:18" x14ac:dyDescent="0.35">
      <c r="A393">
        <v>4</v>
      </c>
      <c r="B393" s="29">
        <v>70</v>
      </c>
      <c r="C393" s="29">
        <v>1000</v>
      </c>
      <c r="D393">
        <v>3</v>
      </c>
      <c r="E393">
        <v>30923.71876</v>
      </c>
      <c r="F393">
        <v>5684.0395900000003</v>
      </c>
      <c r="G393">
        <v>9943.4591560000008</v>
      </c>
      <c r="H393">
        <v>9563.5288049999999</v>
      </c>
      <c r="I393">
        <v>4170.0072959999998</v>
      </c>
      <c r="J393">
        <v>606.80188980000003</v>
      </c>
      <c r="K393">
        <v>955.88202660000002</v>
      </c>
      <c r="L393">
        <v>4</v>
      </c>
      <c r="M393" s="3">
        <v>0.65560570799999995</v>
      </c>
      <c r="N393" s="3">
        <f t="shared" si="6"/>
        <v>0.3028412224023922</v>
      </c>
      <c r="O393">
        <v>104</v>
      </c>
      <c r="P393" s="3">
        <v>9.2275599999999992E-3</v>
      </c>
      <c r="Q393" s="3">
        <v>0.8</v>
      </c>
      <c r="R393">
        <v>8.2134020000000002E-2</v>
      </c>
    </row>
    <row r="394" spans="1:18" x14ac:dyDescent="0.35">
      <c r="A394">
        <v>4</v>
      </c>
      <c r="B394" s="29">
        <v>70</v>
      </c>
      <c r="C394" s="29">
        <v>1000</v>
      </c>
      <c r="D394">
        <v>1</v>
      </c>
      <c r="E394">
        <v>23985.791229999999</v>
      </c>
      <c r="F394">
        <v>6699.4484229999998</v>
      </c>
      <c r="G394">
        <v>6768.3588810000001</v>
      </c>
      <c r="H394">
        <v>6829.9583359999997</v>
      </c>
      <c r="I394">
        <v>2124.336976</v>
      </c>
      <c r="J394">
        <v>606.80188980000003</v>
      </c>
      <c r="K394">
        <v>956.88672199999996</v>
      </c>
      <c r="L394">
        <v>4</v>
      </c>
      <c r="M394" s="3">
        <v>0.46821207599999998</v>
      </c>
      <c r="N394" s="3" t="str">
        <f t="shared" si="6"/>
        <v/>
      </c>
      <c r="O394">
        <v>263</v>
      </c>
      <c r="P394" s="3">
        <v>8.8961319999999993E-3</v>
      </c>
      <c r="Q394" s="3">
        <v>0.6</v>
      </c>
      <c r="R394">
        <v>0.219024054</v>
      </c>
    </row>
    <row r="395" spans="1:18" x14ac:dyDescent="0.35">
      <c r="A395">
        <v>4</v>
      </c>
      <c r="B395" s="29">
        <v>70</v>
      </c>
      <c r="C395" s="29">
        <v>1000</v>
      </c>
      <c r="D395">
        <v>2</v>
      </c>
      <c r="E395">
        <v>23575.757310000001</v>
      </c>
      <c r="F395">
        <v>6631.7341500000002</v>
      </c>
      <c r="G395">
        <v>6638.3354429999999</v>
      </c>
      <c r="H395">
        <v>6694.9530340000001</v>
      </c>
      <c r="I395">
        <v>2050.5601860000002</v>
      </c>
      <c r="J395">
        <v>606.80188980000003</v>
      </c>
      <c r="K395">
        <v>953.37260219999996</v>
      </c>
      <c r="L395">
        <v>4</v>
      </c>
      <c r="M395" s="3">
        <v>0.45895709800000001</v>
      </c>
      <c r="N395" s="3" t="str">
        <f t="shared" si="6"/>
        <v/>
      </c>
      <c r="O395">
        <v>149</v>
      </c>
      <c r="P395" s="3">
        <v>7.7899609999999998E-3</v>
      </c>
      <c r="Q395" s="3">
        <v>0.6</v>
      </c>
      <c r="R395">
        <v>0.219024054</v>
      </c>
    </row>
    <row r="396" spans="1:18" x14ac:dyDescent="0.35">
      <c r="A396">
        <v>4</v>
      </c>
      <c r="B396" s="29">
        <v>70</v>
      </c>
      <c r="C396" s="29">
        <v>1000</v>
      </c>
      <c r="D396">
        <v>3</v>
      </c>
      <c r="E396">
        <v>33632.085760000002</v>
      </c>
      <c r="F396">
        <v>8485.8746310000006</v>
      </c>
      <c r="G396">
        <v>9875.9867780000004</v>
      </c>
      <c r="H396">
        <v>9543.1234029999996</v>
      </c>
      <c r="I396">
        <v>4165.1688590000003</v>
      </c>
      <c r="J396">
        <v>606.80188980000003</v>
      </c>
      <c r="K396">
        <v>955.13019940000004</v>
      </c>
      <c r="L396">
        <v>4</v>
      </c>
      <c r="M396" s="3">
        <v>0.65420686299999997</v>
      </c>
      <c r="N396" s="3">
        <f t="shared" si="6"/>
        <v>0.29287235608582229</v>
      </c>
      <c r="O396">
        <v>156</v>
      </c>
      <c r="P396" s="3">
        <v>9.992506E-3</v>
      </c>
      <c r="Q396" s="3">
        <v>0.6</v>
      </c>
      <c r="R396">
        <v>0.219024054</v>
      </c>
    </row>
    <row r="397" spans="1:18" x14ac:dyDescent="0.35">
      <c r="A397">
        <v>4</v>
      </c>
      <c r="B397" s="29">
        <v>70</v>
      </c>
      <c r="C397" s="29">
        <v>1000</v>
      </c>
      <c r="D397">
        <v>1</v>
      </c>
      <c r="E397">
        <v>26954.262309999998</v>
      </c>
      <c r="F397">
        <v>6279.2961379999997</v>
      </c>
      <c r="G397">
        <v>8964.5622760000006</v>
      </c>
      <c r="H397">
        <v>8932.7110059999995</v>
      </c>
      <c r="I397">
        <v>1497.0664280000001</v>
      </c>
      <c r="J397">
        <v>606.80188980000003</v>
      </c>
      <c r="K397">
        <v>673.8245766</v>
      </c>
      <c r="L397">
        <v>2</v>
      </c>
      <c r="M397" s="3">
        <v>0.61236144599999998</v>
      </c>
      <c r="N397" s="3" t="str">
        <f t="shared" si="6"/>
        <v/>
      </c>
      <c r="O397">
        <v>257</v>
      </c>
      <c r="P397" s="3">
        <v>9.1086280000000006E-3</v>
      </c>
      <c r="Q397" s="3">
        <v>0.4</v>
      </c>
      <c r="R397">
        <v>0.49280412200000001</v>
      </c>
    </row>
    <row r="398" spans="1:18" x14ac:dyDescent="0.35">
      <c r="A398">
        <v>4</v>
      </c>
      <c r="B398" s="29">
        <v>70</v>
      </c>
      <c r="C398" s="29">
        <v>1000</v>
      </c>
      <c r="D398">
        <v>2</v>
      </c>
      <c r="E398">
        <v>26263.832450000002</v>
      </c>
      <c r="F398">
        <v>6183.5552969999999</v>
      </c>
      <c r="G398">
        <v>8685.1337870000007</v>
      </c>
      <c r="H398">
        <v>8666.0198939999991</v>
      </c>
      <c r="I398">
        <v>1448.4971149999999</v>
      </c>
      <c r="J398">
        <v>606.80188980000003</v>
      </c>
      <c r="K398">
        <v>673.82446949999996</v>
      </c>
      <c r="L398">
        <v>2</v>
      </c>
      <c r="M398" s="3">
        <v>0.59407905000000005</v>
      </c>
      <c r="N398" s="3" t="str">
        <f t="shared" si="6"/>
        <v/>
      </c>
      <c r="O398">
        <v>254</v>
      </c>
      <c r="P398" s="3">
        <v>8.8166189999999995E-3</v>
      </c>
      <c r="Q398" s="3">
        <v>0.4</v>
      </c>
      <c r="R398">
        <v>0.49280412200000001</v>
      </c>
    </row>
    <row r="399" spans="1:18" x14ac:dyDescent="0.35">
      <c r="A399">
        <v>4</v>
      </c>
      <c r="B399" s="29">
        <v>70</v>
      </c>
      <c r="C399" s="29">
        <v>1000</v>
      </c>
      <c r="D399">
        <v>3</v>
      </c>
      <c r="E399">
        <v>39225.746249999997</v>
      </c>
      <c r="F399">
        <v>11716.02298</v>
      </c>
      <c r="G399">
        <v>11685.4427</v>
      </c>
      <c r="H399">
        <v>10795.831920000001</v>
      </c>
      <c r="I399">
        <v>3595.3931170000001</v>
      </c>
      <c r="J399">
        <v>606.80188980000003</v>
      </c>
      <c r="K399">
        <v>826.25363860000004</v>
      </c>
      <c r="L399">
        <v>3</v>
      </c>
      <c r="M399" s="3">
        <v>0.74008341300000002</v>
      </c>
      <c r="N399" s="3">
        <f t="shared" si="6"/>
        <v>0.262924641949358</v>
      </c>
      <c r="O399">
        <v>301</v>
      </c>
      <c r="P399" s="3">
        <v>7.0089951999999997E-2</v>
      </c>
      <c r="Q399" s="3">
        <v>0.4</v>
      </c>
      <c r="R399">
        <v>0.49280412200000001</v>
      </c>
    </row>
    <row r="400" spans="1:18" x14ac:dyDescent="0.35">
      <c r="A400">
        <v>4</v>
      </c>
      <c r="B400" s="29">
        <v>70</v>
      </c>
      <c r="C400" s="29">
        <v>2000</v>
      </c>
      <c r="D400">
        <v>1</v>
      </c>
      <c r="E400">
        <v>25736.377199999999</v>
      </c>
      <c r="F400">
        <v>5013.3863620000002</v>
      </c>
      <c r="G400">
        <v>9022.6237980000005</v>
      </c>
      <c r="H400">
        <v>8918.2237459999997</v>
      </c>
      <c r="I400">
        <v>1500.1278629999999</v>
      </c>
      <c r="J400">
        <v>606.80188980000003</v>
      </c>
      <c r="K400">
        <v>675.21354150000002</v>
      </c>
      <c r="L400">
        <v>2</v>
      </c>
      <c r="M400" s="3">
        <v>0.61136830499999995</v>
      </c>
      <c r="N400" s="3" t="str">
        <f t="shared" si="6"/>
        <v/>
      </c>
      <c r="O400">
        <v>39</v>
      </c>
      <c r="P400" s="3">
        <v>8.0116449999999995E-3</v>
      </c>
      <c r="Q400" s="3">
        <v>0.8</v>
      </c>
      <c r="R400">
        <v>0.11646291</v>
      </c>
    </row>
    <row r="401" spans="1:18" x14ac:dyDescent="0.35">
      <c r="A401">
        <v>4</v>
      </c>
      <c r="B401" s="29">
        <v>70</v>
      </c>
      <c r="C401" s="29">
        <v>2000</v>
      </c>
      <c r="D401">
        <v>2</v>
      </c>
      <c r="E401">
        <v>25068.96472</v>
      </c>
      <c r="F401">
        <v>4988.6871730000003</v>
      </c>
      <c r="G401">
        <v>8685.1337870000007</v>
      </c>
      <c r="H401">
        <v>8666.0198939999991</v>
      </c>
      <c r="I401">
        <v>1448.4972459999999</v>
      </c>
      <c r="J401">
        <v>606.80188980000003</v>
      </c>
      <c r="K401">
        <v>673.82472849999999</v>
      </c>
      <c r="L401">
        <v>2</v>
      </c>
      <c r="M401" s="3">
        <v>0.59407905000000005</v>
      </c>
      <c r="N401" s="3" t="str">
        <f t="shared" si="6"/>
        <v/>
      </c>
      <c r="O401">
        <v>98</v>
      </c>
      <c r="P401" s="3">
        <v>9.5514439999999992E-3</v>
      </c>
      <c r="Q401" s="3">
        <v>0.8</v>
      </c>
      <c r="R401">
        <v>0.11646291</v>
      </c>
    </row>
    <row r="402" spans="1:18" x14ac:dyDescent="0.35">
      <c r="A402">
        <v>4</v>
      </c>
      <c r="B402" s="29">
        <v>70</v>
      </c>
      <c r="C402" s="29">
        <v>2000</v>
      </c>
      <c r="D402">
        <v>3</v>
      </c>
      <c r="E402">
        <v>35430.519200000002</v>
      </c>
      <c r="F402">
        <v>8022.4378880000004</v>
      </c>
      <c r="G402">
        <v>11804.370059999999</v>
      </c>
      <c r="H402">
        <v>10655.53174</v>
      </c>
      <c r="I402">
        <v>3534.1042710000002</v>
      </c>
      <c r="J402">
        <v>606.80188980000003</v>
      </c>
      <c r="K402">
        <v>807.27335570000002</v>
      </c>
      <c r="L402">
        <v>3</v>
      </c>
      <c r="M402" s="3">
        <v>0.73046545600000001</v>
      </c>
      <c r="N402" s="3">
        <f t="shared" si="6"/>
        <v>0.30262216804307251</v>
      </c>
      <c r="O402">
        <v>229</v>
      </c>
      <c r="P402" s="3">
        <v>9.2503789999999995E-3</v>
      </c>
      <c r="Q402" s="3">
        <v>0.8</v>
      </c>
      <c r="R402">
        <v>0.11646291</v>
      </c>
    </row>
    <row r="403" spans="1:18" x14ac:dyDescent="0.35">
      <c r="A403">
        <v>4</v>
      </c>
      <c r="B403" s="29">
        <v>70</v>
      </c>
      <c r="C403" s="29">
        <v>2000</v>
      </c>
      <c r="D403">
        <v>1</v>
      </c>
      <c r="E403">
        <v>27425.354640000001</v>
      </c>
      <c r="F403">
        <v>6702.3637259999996</v>
      </c>
      <c r="G403">
        <v>9022.6237980000005</v>
      </c>
      <c r="H403">
        <v>8918.2237459999997</v>
      </c>
      <c r="I403">
        <v>1500.1279730000001</v>
      </c>
      <c r="J403">
        <v>606.80188980000003</v>
      </c>
      <c r="K403">
        <v>675.2135088</v>
      </c>
      <c r="L403">
        <v>2</v>
      </c>
      <c r="M403" s="3">
        <v>0.61136830499999995</v>
      </c>
      <c r="N403" s="3" t="str">
        <f t="shared" si="6"/>
        <v/>
      </c>
      <c r="O403">
        <v>87</v>
      </c>
      <c r="P403" s="3">
        <v>3.6232299999999999E-3</v>
      </c>
      <c r="Q403" s="3">
        <v>0.6</v>
      </c>
      <c r="R403">
        <v>0.31056776000000003</v>
      </c>
    </row>
    <row r="404" spans="1:18" x14ac:dyDescent="0.35">
      <c r="A404">
        <v>4</v>
      </c>
      <c r="B404" s="29">
        <v>70</v>
      </c>
      <c r="C404" s="29">
        <v>2000</v>
      </c>
      <c r="D404">
        <v>2</v>
      </c>
      <c r="E404">
        <v>26739.014729999999</v>
      </c>
      <c r="F404">
        <v>6636.499186</v>
      </c>
      <c r="G404">
        <v>8730.0866750000005</v>
      </c>
      <c r="H404">
        <v>8643.3052580000003</v>
      </c>
      <c r="I404">
        <v>1448.49712</v>
      </c>
      <c r="J404">
        <v>606.80188989999999</v>
      </c>
      <c r="K404">
        <v>673.82459719999997</v>
      </c>
      <c r="L404">
        <v>2</v>
      </c>
      <c r="M404" s="3">
        <v>0.59252188400000005</v>
      </c>
      <c r="N404" s="3" t="str">
        <f t="shared" si="6"/>
        <v/>
      </c>
      <c r="O404">
        <v>251</v>
      </c>
      <c r="P404" s="3">
        <v>6.7560520000000002E-3</v>
      </c>
      <c r="Q404" s="3">
        <v>0.6</v>
      </c>
      <c r="R404">
        <v>0.31056776000000003</v>
      </c>
    </row>
    <row r="405" spans="1:18" x14ac:dyDescent="0.35">
      <c r="A405">
        <v>4</v>
      </c>
      <c r="B405" s="29">
        <v>70</v>
      </c>
      <c r="C405" s="29">
        <v>2000</v>
      </c>
      <c r="D405">
        <v>3</v>
      </c>
      <c r="E405">
        <v>38461.769379999998</v>
      </c>
      <c r="F405">
        <v>8484.8999889999996</v>
      </c>
      <c r="G405">
        <v>13864.27793</v>
      </c>
      <c r="H405">
        <v>11895.546850000001</v>
      </c>
      <c r="I405">
        <v>2938.7304519999998</v>
      </c>
      <c r="J405">
        <v>606.80188980000003</v>
      </c>
      <c r="K405">
        <v>671.51227459999996</v>
      </c>
      <c r="L405">
        <v>2</v>
      </c>
      <c r="M405" s="3">
        <v>0.81547183899999998</v>
      </c>
      <c r="N405" s="3">
        <f t="shared" si="6"/>
        <v>0.28990644906681395</v>
      </c>
      <c r="O405">
        <v>301</v>
      </c>
      <c r="P405" s="3">
        <v>3.891141E-2</v>
      </c>
      <c r="Q405" s="3">
        <v>0.6</v>
      </c>
      <c r="R405">
        <v>0.31056776000000003</v>
      </c>
    </row>
    <row r="406" spans="1:18" x14ac:dyDescent="0.35">
      <c r="A406">
        <v>4</v>
      </c>
      <c r="B406" s="29">
        <v>70</v>
      </c>
      <c r="C406" s="29">
        <v>2000</v>
      </c>
      <c r="D406">
        <v>1</v>
      </c>
      <c r="E406">
        <v>30228.18274</v>
      </c>
      <c r="F406">
        <v>6312.3855739999999</v>
      </c>
      <c r="G406">
        <v>11061.62127</v>
      </c>
      <c r="H406">
        <v>10704.54177</v>
      </c>
      <c r="I406">
        <v>1063.7199459999999</v>
      </c>
      <c r="J406">
        <v>606.80188980000003</v>
      </c>
      <c r="K406">
        <v>479.11229220000001</v>
      </c>
      <c r="L406">
        <v>1</v>
      </c>
      <c r="M406" s="3">
        <v>0.733825226</v>
      </c>
      <c r="N406" s="3" t="str">
        <f t="shared" si="6"/>
        <v/>
      </c>
      <c r="O406">
        <v>300</v>
      </c>
      <c r="P406" s="3">
        <v>3.3463815000000001E-2</v>
      </c>
      <c r="Q406" s="3">
        <v>0.4</v>
      </c>
      <c r="R406">
        <v>0.69877745999999996</v>
      </c>
    </row>
    <row r="407" spans="1:18" x14ac:dyDescent="0.35">
      <c r="A407">
        <v>4</v>
      </c>
      <c r="B407" s="29">
        <v>70</v>
      </c>
      <c r="C407" s="29">
        <v>2000</v>
      </c>
      <c r="D407">
        <v>2</v>
      </c>
      <c r="E407">
        <v>29778.93806</v>
      </c>
      <c r="F407">
        <v>6210.2879869999997</v>
      </c>
      <c r="G407">
        <v>10950.405000000001</v>
      </c>
      <c r="H407">
        <v>10505.13816</v>
      </c>
      <c r="I407">
        <v>1027.1927989999999</v>
      </c>
      <c r="J407">
        <v>606.80188980000003</v>
      </c>
      <c r="K407">
        <v>479.11222120000002</v>
      </c>
      <c r="L407">
        <v>1</v>
      </c>
      <c r="M407" s="3">
        <v>0.72015557100000005</v>
      </c>
      <c r="N407" s="3" t="str">
        <f t="shared" si="6"/>
        <v/>
      </c>
      <c r="O407">
        <v>300</v>
      </c>
      <c r="P407" s="3">
        <v>1.2348448E-2</v>
      </c>
      <c r="Q407" s="3">
        <v>0.4</v>
      </c>
      <c r="R407">
        <v>0.69877745999999996</v>
      </c>
    </row>
    <row r="408" spans="1:18" x14ac:dyDescent="0.35">
      <c r="A408">
        <v>4</v>
      </c>
      <c r="B408" s="29">
        <v>70</v>
      </c>
      <c r="C408" s="29">
        <v>2000</v>
      </c>
      <c r="D408">
        <v>3</v>
      </c>
      <c r="E408">
        <v>43477.766080000001</v>
      </c>
      <c r="F408">
        <v>9183.5032279999996</v>
      </c>
      <c r="G408">
        <v>17748.477340000001</v>
      </c>
      <c r="H408">
        <v>13368.95825</v>
      </c>
      <c r="I408">
        <v>2090.9129480000001</v>
      </c>
      <c r="J408">
        <v>606.80188980000003</v>
      </c>
      <c r="K408">
        <v>479.11242970000001</v>
      </c>
      <c r="L408">
        <v>1</v>
      </c>
      <c r="M408" s="3">
        <v>0.91647816699999995</v>
      </c>
      <c r="N408" s="3">
        <f t="shared" si="6"/>
        <v>0.27545655414948689</v>
      </c>
      <c r="O408">
        <v>125</v>
      </c>
      <c r="P408" s="3">
        <v>3.5795839999999998E-3</v>
      </c>
      <c r="Q408" s="3">
        <v>0.4</v>
      </c>
      <c r="R408">
        <v>0.69877745999999996</v>
      </c>
    </row>
    <row r="409" spans="1:18" x14ac:dyDescent="0.35">
      <c r="A409">
        <v>4</v>
      </c>
      <c r="B409" s="29">
        <v>100</v>
      </c>
      <c r="C409" s="29">
        <v>500</v>
      </c>
      <c r="D409">
        <v>1</v>
      </c>
      <c r="E409">
        <v>19671.316459999998</v>
      </c>
      <c r="F409">
        <v>3167.5547390000002</v>
      </c>
      <c r="G409">
        <v>6191.7066619999996</v>
      </c>
      <c r="H409">
        <v>6269.4363359999998</v>
      </c>
      <c r="I409">
        <v>2368.8511659999999</v>
      </c>
      <c r="J409">
        <v>606.80188980000003</v>
      </c>
      <c r="K409">
        <v>1066.9656620000001</v>
      </c>
      <c r="L409">
        <v>5</v>
      </c>
      <c r="M409" s="3">
        <v>0.23737092800000001</v>
      </c>
      <c r="N409" s="3" t="str">
        <f t="shared" si="6"/>
        <v/>
      </c>
      <c r="O409">
        <v>40</v>
      </c>
      <c r="P409" s="3">
        <v>5.6175549999999998E-3</v>
      </c>
      <c r="Q409" s="3">
        <v>0.8</v>
      </c>
      <c r="R409">
        <v>4.8573219000000001E-2</v>
      </c>
    </row>
    <row r="410" spans="1:18" x14ac:dyDescent="0.35">
      <c r="A410">
        <v>4</v>
      </c>
      <c r="B410" s="29">
        <v>100</v>
      </c>
      <c r="C410" s="29">
        <v>500</v>
      </c>
      <c r="D410">
        <v>2</v>
      </c>
      <c r="E410">
        <v>19373.830160000001</v>
      </c>
      <c r="F410">
        <v>3149.8698869999998</v>
      </c>
      <c r="G410">
        <v>6099.7188839999999</v>
      </c>
      <c r="H410">
        <v>6172.6442859999997</v>
      </c>
      <c r="I410">
        <v>2277.962368</v>
      </c>
      <c r="J410">
        <v>606.80188980000003</v>
      </c>
      <c r="K410">
        <v>1066.832844</v>
      </c>
      <c r="L410">
        <v>5</v>
      </c>
      <c r="M410" s="3">
        <v>0.23370622499999999</v>
      </c>
      <c r="N410" s="3" t="str">
        <f t="shared" si="6"/>
        <v/>
      </c>
      <c r="O410">
        <v>44</v>
      </c>
      <c r="P410" s="3">
        <v>3.522772E-3</v>
      </c>
      <c r="Q410" s="3">
        <v>0.8</v>
      </c>
      <c r="R410">
        <v>4.8573219000000001E-2</v>
      </c>
    </row>
    <row r="411" spans="1:18" x14ac:dyDescent="0.35">
      <c r="A411">
        <v>4</v>
      </c>
      <c r="B411" s="29">
        <v>100</v>
      </c>
      <c r="C411" s="29">
        <v>500</v>
      </c>
      <c r="D411">
        <v>3</v>
      </c>
      <c r="E411">
        <v>27630.58899</v>
      </c>
      <c r="F411">
        <v>3609.515562</v>
      </c>
      <c r="G411">
        <v>8800.5916730000008</v>
      </c>
      <c r="H411">
        <v>8903.1485530000009</v>
      </c>
      <c r="I411">
        <v>4644.0565729999998</v>
      </c>
      <c r="J411">
        <v>606.80188980000003</v>
      </c>
      <c r="K411">
        <v>1066.474741</v>
      </c>
      <c r="L411">
        <v>5</v>
      </c>
      <c r="M411" s="3">
        <v>0.33708750199999998</v>
      </c>
      <c r="N411" s="3">
        <f t="shared" si="6"/>
        <v>0.29234254748970895</v>
      </c>
      <c r="O411">
        <v>204</v>
      </c>
      <c r="P411" s="3">
        <v>9.6532619999999993E-3</v>
      </c>
      <c r="Q411" s="3">
        <v>0.8</v>
      </c>
      <c r="R411">
        <v>4.8573219000000001E-2</v>
      </c>
    </row>
    <row r="412" spans="1:18" x14ac:dyDescent="0.35">
      <c r="A412">
        <v>4</v>
      </c>
      <c r="B412" s="29">
        <v>100</v>
      </c>
      <c r="C412" s="29">
        <v>500</v>
      </c>
      <c r="D412">
        <v>1</v>
      </c>
      <c r="E412">
        <v>20815.520629999999</v>
      </c>
      <c r="F412">
        <v>4272.919793</v>
      </c>
      <c r="G412">
        <v>6216.1140820000001</v>
      </c>
      <c r="H412">
        <v>6297.8151019999996</v>
      </c>
      <c r="I412">
        <v>2356.4224389999999</v>
      </c>
      <c r="J412">
        <v>606.80188980000003</v>
      </c>
      <c r="K412">
        <v>1065.4473190000001</v>
      </c>
      <c r="L412">
        <v>5</v>
      </c>
      <c r="M412" s="3">
        <v>0.23844539300000001</v>
      </c>
      <c r="N412" s="3" t="str">
        <f t="shared" si="6"/>
        <v/>
      </c>
      <c r="O412">
        <v>81</v>
      </c>
      <c r="P412" s="3">
        <v>8.5171239999999992E-3</v>
      </c>
      <c r="Q412" s="3">
        <v>0.6</v>
      </c>
      <c r="R412">
        <v>0.129528585</v>
      </c>
    </row>
    <row r="413" spans="1:18" x14ac:dyDescent="0.35">
      <c r="A413">
        <v>4</v>
      </c>
      <c r="B413" s="29">
        <v>100</v>
      </c>
      <c r="C413" s="29">
        <v>500</v>
      </c>
      <c r="D413">
        <v>2</v>
      </c>
      <c r="E413">
        <v>20495.76757</v>
      </c>
      <c r="F413">
        <v>4232.2832330000001</v>
      </c>
      <c r="G413">
        <v>6122.6523539999998</v>
      </c>
      <c r="H413">
        <v>6190.5919780000004</v>
      </c>
      <c r="I413">
        <v>2276.4150960000002</v>
      </c>
      <c r="J413">
        <v>606.80188980000003</v>
      </c>
      <c r="K413">
        <v>1067.023017</v>
      </c>
      <c r="L413">
        <v>5</v>
      </c>
      <c r="M413" s="3">
        <v>0.234385754</v>
      </c>
      <c r="N413" s="3" t="str">
        <f t="shared" si="6"/>
        <v/>
      </c>
      <c r="O413">
        <v>57</v>
      </c>
      <c r="P413" s="3">
        <v>9.4972779999999996E-3</v>
      </c>
      <c r="Q413" s="3">
        <v>0.6</v>
      </c>
      <c r="R413">
        <v>0.129528585</v>
      </c>
    </row>
    <row r="414" spans="1:18" x14ac:dyDescent="0.35">
      <c r="A414">
        <v>4</v>
      </c>
      <c r="B414" s="29">
        <v>100</v>
      </c>
      <c r="C414" s="29">
        <v>500</v>
      </c>
      <c r="D414">
        <v>3</v>
      </c>
      <c r="E414">
        <v>29501.722249999999</v>
      </c>
      <c r="F414">
        <v>5461.4062260000001</v>
      </c>
      <c r="G414">
        <v>8806.9070410000004</v>
      </c>
      <c r="H414">
        <v>8910.8683209999999</v>
      </c>
      <c r="I414">
        <v>4648.7731530000001</v>
      </c>
      <c r="J414">
        <v>606.80188980000003</v>
      </c>
      <c r="K414">
        <v>1066.9656210000001</v>
      </c>
      <c r="L414">
        <v>5</v>
      </c>
      <c r="M414" s="3">
        <v>0.33737978400000002</v>
      </c>
      <c r="N414" s="3">
        <f t="shared" si="6"/>
        <v>0.28586777281856823</v>
      </c>
      <c r="O414">
        <v>125</v>
      </c>
      <c r="P414" s="3">
        <v>9.1831619999999999E-3</v>
      </c>
      <c r="Q414" s="3">
        <v>0.6</v>
      </c>
      <c r="R414">
        <v>0.129528585</v>
      </c>
    </row>
    <row r="415" spans="1:18" x14ac:dyDescent="0.35">
      <c r="A415">
        <v>4</v>
      </c>
      <c r="B415" s="29">
        <v>100</v>
      </c>
      <c r="C415" s="29">
        <v>500</v>
      </c>
      <c r="D415">
        <v>1</v>
      </c>
      <c r="E415">
        <v>22883.509849999999</v>
      </c>
      <c r="F415">
        <v>5571.7988500000001</v>
      </c>
      <c r="G415">
        <v>6788.3858259999997</v>
      </c>
      <c r="H415">
        <v>6852.5931220000002</v>
      </c>
      <c r="I415">
        <v>2112.0709740000002</v>
      </c>
      <c r="J415">
        <v>606.80188980000003</v>
      </c>
      <c r="K415">
        <v>951.85918900000001</v>
      </c>
      <c r="L415">
        <v>4</v>
      </c>
      <c r="M415" s="3">
        <v>0.25945017999999997</v>
      </c>
      <c r="N415" s="3" t="str">
        <f t="shared" si="6"/>
        <v/>
      </c>
      <c r="O415">
        <v>300</v>
      </c>
      <c r="P415" s="3">
        <v>1.1671658999999999E-2</v>
      </c>
      <c r="Q415" s="3">
        <v>0.4</v>
      </c>
      <c r="R415">
        <v>0.29143931699999998</v>
      </c>
    </row>
    <row r="416" spans="1:18" x14ac:dyDescent="0.35">
      <c r="A416">
        <v>4</v>
      </c>
      <c r="B416" s="29">
        <v>100</v>
      </c>
      <c r="C416" s="29">
        <v>500</v>
      </c>
      <c r="D416">
        <v>2</v>
      </c>
      <c r="E416">
        <v>22456.67583</v>
      </c>
      <c r="F416">
        <v>5499.1393399999997</v>
      </c>
      <c r="G416">
        <v>6642.3609489999999</v>
      </c>
      <c r="H416">
        <v>6706.7716570000002</v>
      </c>
      <c r="I416">
        <v>2048.8138730000001</v>
      </c>
      <c r="J416">
        <v>606.80188980000003</v>
      </c>
      <c r="K416">
        <v>952.78812589999995</v>
      </c>
      <c r="L416">
        <v>4</v>
      </c>
      <c r="M416" s="3">
        <v>0.25392914500000002</v>
      </c>
      <c r="N416" s="3" t="str">
        <f t="shared" si="6"/>
        <v/>
      </c>
      <c r="O416">
        <v>185</v>
      </c>
      <c r="P416" s="3">
        <v>9.1576680000000008E-3</v>
      </c>
      <c r="Q416" s="3">
        <v>0.4</v>
      </c>
      <c r="R416">
        <v>0.29143931699999998</v>
      </c>
    </row>
    <row r="417" spans="1:18" x14ac:dyDescent="0.35">
      <c r="A417">
        <v>4</v>
      </c>
      <c r="B417" s="29">
        <v>100</v>
      </c>
      <c r="C417" s="29">
        <v>500</v>
      </c>
      <c r="D417">
        <v>3</v>
      </c>
      <c r="E417">
        <v>33202.832950000004</v>
      </c>
      <c r="F417">
        <v>7954.1927519999999</v>
      </c>
      <c r="G417">
        <v>9725.7512220000008</v>
      </c>
      <c r="H417">
        <v>9808.5120179999994</v>
      </c>
      <c r="I417">
        <v>4153.8946040000001</v>
      </c>
      <c r="J417">
        <v>606.80188980000003</v>
      </c>
      <c r="K417">
        <v>953.68046690000006</v>
      </c>
      <c r="L417">
        <v>4</v>
      </c>
      <c r="M417" s="3">
        <v>0.37136601600000002</v>
      </c>
      <c r="N417" s="3">
        <f t="shared" si="6"/>
        <v>0.2676952585872161</v>
      </c>
      <c r="O417">
        <v>300</v>
      </c>
      <c r="P417" s="3">
        <v>2.2874894E-2</v>
      </c>
      <c r="Q417" s="3">
        <v>0.4</v>
      </c>
      <c r="R417">
        <v>0.29143931699999998</v>
      </c>
    </row>
    <row r="418" spans="1:18" x14ac:dyDescent="0.35">
      <c r="A418">
        <v>4</v>
      </c>
      <c r="B418" s="29">
        <v>100</v>
      </c>
      <c r="C418" s="29">
        <v>1000</v>
      </c>
      <c r="D418">
        <v>1</v>
      </c>
      <c r="E418">
        <v>22426.605800000001</v>
      </c>
      <c r="F418">
        <v>5014.1227559999998</v>
      </c>
      <c r="G418">
        <v>6834.0226910000001</v>
      </c>
      <c r="H418">
        <v>6892.1606970000003</v>
      </c>
      <c r="I418">
        <v>2123.5700390000002</v>
      </c>
      <c r="J418">
        <v>606.80188980000003</v>
      </c>
      <c r="K418">
        <v>955.92773109999996</v>
      </c>
      <c r="L418">
        <v>4</v>
      </c>
      <c r="M418" s="3">
        <v>0.26094827199999998</v>
      </c>
      <c r="N418" s="3" t="str">
        <f t="shared" si="6"/>
        <v/>
      </c>
      <c r="O418">
        <v>43</v>
      </c>
      <c r="P418" s="3">
        <v>9.7863529999999994E-3</v>
      </c>
      <c r="Q418" s="3">
        <v>0.8</v>
      </c>
      <c r="R418">
        <v>8.2328582999999997E-2</v>
      </c>
    </row>
    <row r="419" spans="1:18" x14ac:dyDescent="0.35">
      <c r="A419">
        <v>4</v>
      </c>
      <c r="B419" s="29">
        <v>100</v>
      </c>
      <c r="C419" s="29">
        <v>1000</v>
      </c>
      <c r="D419">
        <v>2</v>
      </c>
      <c r="E419">
        <v>21962.410629999998</v>
      </c>
      <c r="F419">
        <v>4991.4097460000003</v>
      </c>
      <c r="G419">
        <v>6650.199901</v>
      </c>
      <c r="H419">
        <v>6703.471931</v>
      </c>
      <c r="I419">
        <v>2054.0778759999998</v>
      </c>
      <c r="J419">
        <v>606.80188980000003</v>
      </c>
      <c r="K419">
        <v>956.44928500000003</v>
      </c>
      <c r="L419">
        <v>4</v>
      </c>
      <c r="M419" s="3">
        <v>0.25380421199999997</v>
      </c>
      <c r="N419" s="3" t="str">
        <f t="shared" si="6"/>
        <v/>
      </c>
      <c r="O419">
        <v>66</v>
      </c>
      <c r="P419" s="3">
        <v>4.5539140000000001E-3</v>
      </c>
      <c r="Q419" s="3">
        <v>0.8</v>
      </c>
      <c r="R419">
        <v>8.2328582999999997E-2</v>
      </c>
    </row>
    <row r="420" spans="1:18" x14ac:dyDescent="0.35">
      <c r="A420">
        <v>4</v>
      </c>
      <c r="B420" s="29">
        <v>100</v>
      </c>
      <c r="C420" s="29">
        <v>1000</v>
      </c>
      <c r="D420">
        <v>3</v>
      </c>
      <c r="E420">
        <v>30815.085589999999</v>
      </c>
      <c r="F420">
        <v>5688.0421429999997</v>
      </c>
      <c r="G420">
        <v>9657.4025550000006</v>
      </c>
      <c r="H420">
        <v>9736.9092459999993</v>
      </c>
      <c r="I420">
        <v>4169.9909610000004</v>
      </c>
      <c r="J420">
        <v>606.80188980000003</v>
      </c>
      <c r="K420">
        <v>955.93879730000003</v>
      </c>
      <c r="L420">
        <v>4</v>
      </c>
      <c r="M420" s="3">
        <v>0.36865502</v>
      </c>
      <c r="N420" s="3">
        <f t="shared" si="6"/>
        <v>0.30579480988062985</v>
      </c>
      <c r="O420">
        <v>166</v>
      </c>
      <c r="P420" s="3">
        <v>8.9235249999999999E-3</v>
      </c>
      <c r="Q420" s="3">
        <v>0.8</v>
      </c>
      <c r="R420">
        <v>8.2328582999999997E-2</v>
      </c>
    </row>
    <row r="421" spans="1:18" x14ac:dyDescent="0.35">
      <c r="A421">
        <v>4</v>
      </c>
      <c r="B421" s="29">
        <v>100</v>
      </c>
      <c r="C421" s="29">
        <v>1000</v>
      </c>
      <c r="D421">
        <v>1</v>
      </c>
      <c r="E421">
        <v>24027.608080000002</v>
      </c>
      <c r="F421">
        <v>6706.0326269999996</v>
      </c>
      <c r="G421">
        <v>6785.8672450000004</v>
      </c>
      <c r="H421">
        <v>6847.4666999999999</v>
      </c>
      <c r="I421">
        <v>2124.378232</v>
      </c>
      <c r="J421">
        <v>606.80188980000003</v>
      </c>
      <c r="K421">
        <v>957.06138780000003</v>
      </c>
      <c r="L421">
        <v>4</v>
      </c>
      <c r="M421" s="3">
        <v>0.259256086</v>
      </c>
      <c r="N421" s="3" t="str">
        <f t="shared" si="6"/>
        <v/>
      </c>
      <c r="O421">
        <v>84</v>
      </c>
      <c r="P421" s="3">
        <v>9.026404E-3</v>
      </c>
      <c r="Q421" s="3">
        <v>0.6</v>
      </c>
      <c r="R421">
        <v>0.21954288899999999</v>
      </c>
    </row>
    <row r="422" spans="1:18" x14ac:dyDescent="0.35">
      <c r="A422">
        <v>4</v>
      </c>
      <c r="B422" s="29">
        <v>100</v>
      </c>
      <c r="C422" s="29">
        <v>1000</v>
      </c>
      <c r="D422">
        <v>2</v>
      </c>
      <c r="E422">
        <v>23597.499909999999</v>
      </c>
      <c r="F422">
        <v>6631.8522130000001</v>
      </c>
      <c r="G422">
        <v>6653.906344</v>
      </c>
      <c r="H422">
        <v>6707.9712820000004</v>
      </c>
      <c r="I422">
        <v>2046.053306</v>
      </c>
      <c r="J422">
        <v>606.80188980000003</v>
      </c>
      <c r="K422">
        <v>950.91487489999997</v>
      </c>
      <c r="L422">
        <v>4</v>
      </c>
      <c r="M422" s="3">
        <v>0.25397456499999999</v>
      </c>
      <c r="N422" s="3" t="str">
        <f t="shared" si="6"/>
        <v/>
      </c>
      <c r="O422">
        <v>116</v>
      </c>
      <c r="P422" s="3">
        <v>9.5301980000000001E-3</v>
      </c>
      <c r="Q422" s="3">
        <v>0.6</v>
      </c>
      <c r="R422">
        <v>0.21954288899999999</v>
      </c>
    </row>
    <row r="423" spans="1:18" x14ac:dyDescent="0.35">
      <c r="A423">
        <v>4</v>
      </c>
      <c r="B423" s="29">
        <v>100</v>
      </c>
      <c r="C423" s="29">
        <v>1000</v>
      </c>
      <c r="D423">
        <v>3</v>
      </c>
      <c r="E423">
        <v>33611.847280000002</v>
      </c>
      <c r="F423">
        <v>8503.2326620000003</v>
      </c>
      <c r="G423">
        <v>9647.1707160000005</v>
      </c>
      <c r="H423">
        <v>9726.6774060000007</v>
      </c>
      <c r="I423">
        <v>4171.6154829999996</v>
      </c>
      <c r="J423">
        <v>606.80188980000003</v>
      </c>
      <c r="K423">
        <v>956.34912499999996</v>
      </c>
      <c r="L423">
        <v>4</v>
      </c>
      <c r="M423" s="3">
        <v>0.36826762699999999</v>
      </c>
      <c r="N423" s="3">
        <f t="shared" si="6"/>
        <v>0.29424102750470216</v>
      </c>
      <c r="O423">
        <v>252</v>
      </c>
      <c r="P423" s="3">
        <v>9.6701630000000007E-3</v>
      </c>
      <c r="Q423" s="3">
        <v>0.6</v>
      </c>
      <c r="R423">
        <v>0.21954288899999999</v>
      </c>
    </row>
    <row r="424" spans="1:18" x14ac:dyDescent="0.35">
      <c r="A424">
        <v>4</v>
      </c>
      <c r="B424" s="29">
        <v>100</v>
      </c>
      <c r="C424" s="29">
        <v>1000</v>
      </c>
      <c r="D424">
        <v>1</v>
      </c>
      <c r="E424">
        <v>27003.70954</v>
      </c>
      <c r="F424">
        <v>6298.2267789999996</v>
      </c>
      <c r="G424">
        <v>8945.9001399999997</v>
      </c>
      <c r="H424">
        <v>8977.4392559999997</v>
      </c>
      <c r="I424">
        <v>1500.1278970000001</v>
      </c>
      <c r="J424">
        <v>606.80188980000003</v>
      </c>
      <c r="K424">
        <v>675.21358239999995</v>
      </c>
      <c r="L424">
        <v>2</v>
      </c>
      <c r="M424" s="3">
        <v>0.33990026699999998</v>
      </c>
      <c r="N424" s="3" t="str">
        <f t="shared" si="6"/>
        <v/>
      </c>
      <c r="O424">
        <v>301</v>
      </c>
      <c r="P424" s="3">
        <v>1.5224570999999999E-2</v>
      </c>
      <c r="Q424" s="3">
        <v>0.4</v>
      </c>
      <c r="R424">
        <v>0.49397150099999998</v>
      </c>
    </row>
    <row r="425" spans="1:18" x14ac:dyDescent="0.35">
      <c r="A425">
        <v>4</v>
      </c>
      <c r="B425" s="29">
        <v>100</v>
      </c>
      <c r="C425" s="29">
        <v>1000</v>
      </c>
      <c r="D425">
        <v>2</v>
      </c>
      <c r="E425">
        <v>26271.72897</v>
      </c>
      <c r="F425">
        <v>6193.4655720000001</v>
      </c>
      <c r="G425">
        <v>8658.5278689999996</v>
      </c>
      <c r="H425">
        <v>8690.6120219999993</v>
      </c>
      <c r="I425">
        <v>1448.4971250000001</v>
      </c>
      <c r="J425">
        <v>606.80188980000003</v>
      </c>
      <c r="K425">
        <v>673.8244899</v>
      </c>
      <c r="L425">
        <v>2</v>
      </c>
      <c r="M425" s="3">
        <v>0.32904052700000003</v>
      </c>
      <c r="N425" s="3" t="str">
        <f t="shared" si="6"/>
        <v/>
      </c>
      <c r="O425">
        <v>300</v>
      </c>
      <c r="P425" s="3">
        <v>1.0402513E-2</v>
      </c>
      <c r="Q425" s="3">
        <v>0.4</v>
      </c>
      <c r="R425">
        <v>0.49397150099999998</v>
      </c>
    </row>
    <row r="426" spans="1:18" x14ac:dyDescent="0.35">
      <c r="A426">
        <v>4</v>
      </c>
      <c r="B426" s="29">
        <v>100</v>
      </c>
      <c r="C426" s="29">
        <v>1000</v>
      </c>
      <c r="D426">
        <v>3</v>
      </c>
      <c r="E426">
        <v>38819.536489999999</v>
      </c>
      <c r="F426">
        <v>9144.2397930000006</v>
      </c>
      <c r="G426">
        <v>12703.86853</v>
      </c>
      <c r="H426">
        <v>12748.91171</v>
      </c>
      <c r="I426">
        <v>2942.6106850000001</v>
      </c>
      <c r="J426">
        <v>606.80188980000003</v>
      </c>
      <c r="K426">
        <v>673.10387790000004</v>
      </c>
      <c r="L426">
        <v>2</v>
      </c>
      <c r="M426" s="3">
        <v>0.48269427100000001</v>
      </c>
      <c r="N426" s="3">
        <f t="shared" si="6"/>
        <v>0.27134271297056661</v>
      </c>
      <c r="O426">
        <v>300</v>
      </c>
      <c r="P426" s="3">
        <v>7.1179930000000002E-2</v>
      </c>
      <c r="Q426" s="3">
        <v>0.4</v>
      </c>
      <c r="R426">
        <v>0.49397150099999998</v>
      </c>
    </row>
    <row r="427" spans="1:18" x14ac:dyDescent="0.35">
      <c r="A427">
        <v>4</v>
      </c>
      <c r="B427" s="29">
        <v>100</v>
      </c>
      <c r="C427" s="29">
        <v>2000</v>
      </c>
      <c r="D427">
        <v>1</v>
      </c>
      <c r="E427">
        <v>25866.399570000001</v>
      </c>
      <c r="F427">
        <v>5010.2647619999998</v>
      </c>
      <c r="G427">
        <v>9027.0921679999992</v>
      </c>
      <c r="H427">
        <v>9051.349811</v>
      </c>
      <c r="I427">
        <v>1497.066411</v>
      </c>
      <c r="J427">
        <v>606.80188980000003</v>
      </c>
      <c r="K427">
        <v>673.82453099999998</v>
      </c>
      <c r="L427">
        <v>2</v>
      </c>
      <c r="M427" s="3">
        <v>0.34269863900000003</v>
      </c>
      <c r="N427" s="3" t="str">
        <f t="shared" si="6"/>
        <v/>
      </c>
      <c r="O427">
        <v>46</v>
      </c>
      <c r="P427" s="3">
        <v>8.7964810000000001E-3</v>
      </c>
      <c r="Q427" s="3">
        <v>0.8</v>
      </c>
      <c r="R427">
        <v>0.116342183</v>
      </c>
    </row>
    <row r="428" spans="1:18" x14ac:dyDescent="0.35">
      <c r="A428">
        <v>4</v>
      </c>
      <c r="B428" s="29">
        <v>100</v>
      </c>
      <c r="C428" s="29">
        <v>2000</v>
      </c>
      <c r="D428">
        <v>2</v>
      </c>
      <c r="E428">
        <v>25154.685700000002</v>
      </c>
      <c r="F428">
        <v>4987.6621320000004</v>
      </c>
      <c r="G428">
        <v>8709.1962989999993</v>
      </c>
      <c r="H428">
        <v>8728.7037270000001</v>
      </c>
      <c r="I428">
        <v>1448.4971370000001</v>
      </c>
      <c r="J428">
        <v>606.80188980000003</v>
      </c>
      <c r="K428">
        <v>673.82451279999998</v>
      </c>
      <c r="L428">
        <v>2</v>
      </c>
      <c r="M428" s="3">
        <v>0.33048274</v>
      </c>
      <c r="N428" s="3" t="str">
        <f t="shared" si="6"/>
        <v/>
      </c>
      <c r="O428">
        <v>46</v>
      </c>
      <c r="P428" s="3">
        <v>8.5943200000000008E-3</v>
      </c>
      <c r="Q428" s="3">
        <v>0.8</v>
      </c>
      <c r="R428">
        <v>0.116342183</v>
      </c>
    </row>
    <row r="429" spans="1:18" x14ac:dyDescent="0.35">
      <c r="A429">
        <v>4</v>
      </c>
      <c r="B429" s="29">
        <v>100</v>
      </c>
      <c r="C429" s="29">
        <v>2000</v>
      </c>
      <c r="D429">
        <v>3</v>
      </c>
      <c r="E429">
        <v>35382.043640000004</v>
      </c>
      <c r="F429">
        <v>8060.1343479999996</v>
      </c>
      <c r="G429">
        <v>11111.853220000001</v>
      </c>
      <c r="H429">
        <v>11176.368119999999</v>
      </c>
      <c r="I429">
        <v>3602.7760050000002</v>
      </c>
      <c r="J429">
        <v>606.80188980000003</v>
      </c>
      <c r="K429">
        <v>824.11006010000006</v>
      </c>
      <c r="L429">
        <v>3</v>
      </c>
      <c r="M429" s="3">
        <v>0.42315524500000001</v>
      </c>
      <c r="N429" s="3">
        <f t="shared" si="6"/>
        <v>0.30652114801634045</v>
      </c>
      <c r="O429">
        <v>215</v>
      </c>
      <c r="P429" s="3">
        <v>8.9462169999999994E-3</v>
      </c>
      <c r="Q429" s="3">
        <v>0.8</v>
      </c>
      <c r="R429">
        <v>0.116342183</v>
      </c>
    </row>
    <row r="430" spans="1:18" x14ac:dyDescent="0.35">
      <c r="A430">
        <v>4</v>
      </c>
      <c r="B430" s="29">
        <v>100</v>
      </c>
      <c r="C430" s="29">
        <v>2000</v>
      </c>
      <c r="D430">
        <v>1</v>
      </c>
      <c r="E430">
        <v>27366.25275</v>
      </c>
      <c r="F430">
        <v>6694.039256</v>
      </c>
      <c r="G430">
        <v>8931.4908149999992</v>
      </c>
      <c r="H430">
        <v>8963.0299300000006</v>
      </c>
      <c r="I430">
        <v>1497.0663830000001</v>
      </c>
      <c r="J430">
        <v>606.80188980000003</v>
      </c>
      <c r="K430">
        <v>673.82447090000005</v>
      </c>
      <c r="L430">
        <v>2</v>
      </c>
      <c r="M430" s="3">
        <v>0.33935470699999998</v>
      </c>
      <c r="N430" s="3" t="str">
        <f t="shared" si="6"/>
        <v/>
      </c>
      <c r="O430">
        <v>192</v>
      </c>
      <c r="P430" s="3">
        <v>9.1110740000000003E-3</v>
      </c>
      <c r="Q430" s="3">
        <v>0.6</v>
      </c>
      <c r="R430">
        <v>0.31024582000000001</v>
      </c>
    </row>
    <row r="431" spans="1:18" x14ac:dyDescent="0.35">
      <c r="A431">
        <v>4</v>
      </c>
      <c r="B431" s="29">
        <v>100</v>
      </c>
      <c r="C431" s="29">
        <v>2000</v>
      </c>
      <c r="D431">
        <v>2</v>
      </c>
      <c r="E431">
        <v>26712.029589999998</v>
      </c>
      <c r="F431">
        <v>6633.7659460000004</v>
      </c>
      <c r="G431">
        <v>8658.5278689999996</v>
      </c>
      <c r="H431">
        <v>8690.6120219999993</v>
      </c>
      <c r="I431">
        <v>1448.497243</v>
      </c>
      <c r="J431">
        <v>606.80188980000003</v>
      </c>
      <c r="K431">
        <v>673.82461669999998</v>
      </c>
      <c r="L431">
        <v>2</v>
      </c>
      <c r="M431" s="3">
        <v>0.32904052700000003</v>
      </c>
      <c r="N431" s="3" t="str">
        <f t="shared" si="6"/>
        <v/>
      </c>
      <c r="O431">
        <v>161</v>
      </c>
      <c r="P431" s="3">
        <v>8.8175409999999999E-3</v>
      </c>
      <c r="Q431" s="3">
        <v>0.6</v>
      </c>
      <c r="R431">
        <v>0.31024582000000001</v>
      </c>
    </row>
    <row r="432" spans="1:18" x14ac:dyDescent="0.35">
      <c r="A432">
        <v>4</v>
      </c>
      <c r="B432" s="29">
        <v>100</v>
      </c>
      <c r="C432" s="29">
        <v>2000</v>
      </c>
      <c r="D432">
        <v>3</v>
      </c>
      <c r="E432">
        <v>37989.71574</v>
      </c>
      <c r="F432">
        <v>8491.613566</v>
      </c>
      <c r="G432">
        <v>12619.515460000001</v>
      </c>
      <c r="H432">
        <v>12652.38589</v>
      </c>
      <c r="I432">
        <v>2945.5699319999999</v>
      </c>
      <c r="J432">
        <v>606.80188980000003</v>
      </c>
      <c r="K432">
        <v>673.82900199999995</v>
      </c>
      <c r="L432">
        <v>2</v>
      </c>
      <c r="M432" s="3">
        <v>0.47903964799999998</v>
      </c>
      <c r="N432" s="3">
        <f t="shared" si="6"/>
        <v>0.29750513337032886</v>
      </c>
      <c r="O432">
        <v>229</v>
      </c>
      <c r="P432" s="3">
        <v>9.2760929999999991E-3</v>
      </c>
      <c r="Q432" s="3">
        <v>0.6</v>
      </c>
      <c r="R432">
        <v>0.31024582000000001</v>
      </c>
    </row>
    <row r="433" spans="1:18" x14ac:dyDescent="0.35">
      <c r="A433">
        <v>4</v>
      </c>
      <c r="B433" s="29">
        <v>100</v>
      </c>
      <c r="C433" s="29">
        <v>2000</v>
      </c>
      <c r="D433">
        <v>1</v>
      </c>
      <c r="E433">
        <v>30057.402539999999</v>
      </c>
      <c r="F433">
        <v>6307.9149820000002</v>
      </c>
      <c r="G433">
        <v>10792.100549999999</v>
      </c>
      <c r="H433">
        <v>10807.75303</v>
      </c>
      <c r="I433">
        <v>1063.7198989999999</v>
      </c>
      <c r="J433">
        <v>606.80188959999998</v>
      </c>
      <c r="K433">
        <v>479.11218730000002</v>
      </c>
      <c r="L433">
        <v>1</v>
      </c>
      <c r="M433" s="3">
        <v>0.40919888799999998</v>
      </c>
      <c r="N433" s="3" t="str">
        <f t="shared" si="6"/>
        <v/>
      </c>
      <c r="O433">
        <v>222</v>
      </c>
      <c r="P433" s="3">
        <v>7.8088899999999998E-3</v>
      </c>
      <c r="Q433" s="3">
        <v>0.4</v>
      </c>
      <c r="R433">
        <v>0.69805309599999998</v>
      </c>
    </row>
    <row r="434" spans="1:18" x14ac:dyDescent="0.35">
      <c r="A434">
        <v>4</v>
      </c>
      <c r="B434" s="29">
        <v>100</v>
      </c>
      <c r="C434" s="29">
        <v>2000</v>
      </c>
      <c r="D434">
        <v>2</v>
      </c>
      <c r="E434">
        <v>29748.1849</v>
      </c>
      <c r="F434">
        <v>6205.940122</v>
      </c>
      <c r="G434">
        <v>10706.739729999999</v>
      </c>
      <c r="H434">
        <v>10722.3922</v>
      </c>
      <c r="I434">
        <v>1027.1951529999999</v>
      </c>
      <c r="J434">
        <v>606.80188980000003</v>
      </c>
      <c r="K434">
        <v>479.11580889999999</v>
      </c>
      <c r="L434">
        <v>1</v>
      </c>
      <c r="M434" s="3">
        <v>0.40596698799999997</v>
      </c>
      <c r="N434" s="3" t="str">
        <f t="shared" si="6"/>
        <v/>
      </c>
      <c r="O434">
        <v>300</v>
      </c>
      <c r="P434" s="3">
        <v>3.2915013999999999E-2</v>
      </c>
      <c r="Q434" s="3">
        <v>0.4</v>
      </c>
      <c r="R434">
        <v>0.69805309599999998</v>
      </c>
    </row>
    <row r="435" spans="1:18" x14ac:dyDescent="0.35">
      <c r="A435">
        <v>4</v>
      </c>
      <c r="B435" s="29">
        <v>100</v>
      </c>
      <c r="C435" s="29">
        <v>2000</v>
      </c>
      <c r="D435">
        <v>3</v>
      </c>
      <c r="E435">
        <v>43531.527860000002</v>
      </c>
      <c r="F435">
        <v>14106.10529</v>
      </c>
      <c r="G435">
        <v>12577.093800000001</v>
      </c>
      <c r="H435">
        <v>12622.136979999999</v>
      </c>
      <c r="I435">
        <v>2945.5637069999998</v>
      </c>
      <c r="J435">
        <v>606.80188980000003</v>
      </c>
      <c r="K435">
        <v>673.82619030000001</v>
      </c>
      <c r="L435">
        <v>2</v>
      </c>
      <c r="M435" s="3">
        <v>0.47789437600000001</v>
      </c>
      <c r="N435" s="3">
        <f t="shared" si="6"/>
        <v>0.27211603926350464</v>
      </c>
      <c r="O435">
        <v>300</v>
      </c>
      <c r="P435" s="3">
        <v>0.104675955</v>
      </c>
      <c r="Q435" s="3">
        <v>0.4</v>
      </c>
      <c r="R435">
        <v>0.69805309599999998</v>
      </c>
    </row>
    <row r="436" spans="1:18" x14ac:dyDescent="0.35">
      <c r="A436">
        <v>5</v>
      </c>
      <c r="B436" s="29">
        <v>10</v>
      </c>
      <c r="C436" s="29">
        <v>500</v>
      </c>
      <c r="D436">
        <v>1</v>
      </c>
      <c r="E436">
        <v>20705.223720000002</v>
      </c>
      <c r="F436">
        <v>3784.6070890000001</v>
      </c>
      <c r="G436">
        <v>7242.7123490000004</v>
      </c>
      <c r="H436">
        <v>5272.901605</v>
      </c>
      <c r="I436">
        <v>2595.8971729999998</v>
      </c>
      <c r="J436">
        <v>613.87430119999999</v>
      </c>
      <c r="K436">
        <v>1195.231207</v>
      </c>
      <c r="L436">
        <v>6</v>
      </c>
      <c r="M436" s="3">
        <v>0.76030762900000004</v>
      </c>
      <c r="N436" s="3" t="str">
        <f t="shared" si="6"/>
        <v/>
      </c>
      <c r="O436">
        <v>55</v>
      </c>
      <c r="P436" s="3">
        <v>5.0742699999999996E-3</v>
      </c>
      <c r="Q436" s="3">
        <v>0.8</v>
      </c>
      <c r="R436">
        <v>5.1739681000000003E-2</v>
      </c>
    </row>
    <row r="437" spans="1:18" x14ac:dyDescent="0.35">
      <c r="A437">
        <v>5</v>
      </c>
      <c r="B437" s="29">
        <v>10</v>
      </c>
      <c r="C437" s="29">
        <v>500</v>
      </c>
      <c r="D437">
        <v>2</v>
      </c>
      <c r="E437">
        <v>20861.833350000001</v>
      </c>
      <c r="F437">
        <v>3777.9464859999998</v>
      </c>
      <c r="G437">
        <v>7245.5613560000002</v>
      </c>
      <c r="H437">
        <v>5465.5060739999999</v>
      </c>
      <c r="I437">
        <v>2566.7225790000002</v>
      </c>
      <c r="J437">
        <v>613.87430119999999</v>
      </c>
      <c r="K437">
        <v>1192.2225579999999</v>
      </c>
      <c r="L437">
        <v>6</v>
      </c>
      <c r="M437" s="3">
        <v>0.78807955799999996</v>
      </c>
      <c r="N437" s="3" t="str">
        <f t="shared" si="6"/>
        <v/>
      </c>
      <c r="O437">
        <v>152</v>
      </c>
      <c r="P437" s="3">
        <v>9.8580009999999999E-3</v>
      </c>
      <c r="Q437" s="3">
        <v>0.8</v>
      </c>
      <c r="R437">
        <v>5.1739681000000003E-2</v>
      </c>
    </row>
    <row r="438" spans="1:18" x14ac:dyDescent="0.35">
      <c r="A438">
        <v>5</v>
      </c>
      <c r="B438" s="29">
        <v>10</v>
      </c>
      <c r="C438" s="29">
        <v>500</v>
      </c>
      <c r="D438">
        <v>3</v>
      </c>
      <c r="E438">
        <v>30703.784360000001</v>
      </c>
      <c r="F438">
        <v>5507.9261530000003</v>
      </c>
      <c r="G438">
        <v>11559.339089999999</v>
      </c>
      <c r="H438">
        <v>5736.524523</v>
      </c>
      <c r="I438">
        <v>5920.6665009999997</v>
      </c>
      <c r="J438">
        <v>613.87430119999999</v>
      </c>
      <c r="K438">
        <v>1365.453794</v>
      </c>
      <c r="L438">
        <v>8</v>
      </c>
      <c r="M438" s="3">
        <v>0.827158116</v>
      </c>
      <c r="N438" s="3">
        <f t="shared" si="6"/>
        <v>0.26134332030545171</v>
      </c>
      <c r="O438">
        <v>114</v>
      </c>
      <c r="P438" s="3">
        <v>8.5877680000000008E-3</v>
      </c>
      <c r="Q438" s="3">
        <v>0.8</v>
      </c>
      <c r="R438">
        <v>5.1739681000000003E-2</v>
      </c>
    </row>
    <row r="439" spans="1:18" x14ac:dyDescent="0.35">
      <c r="A439">
        <v>5</v>
      </c>
      <c r="B439" s="29">
        <v>10</v>
      </c>
      <c r="C439" s="29">
        <v>500</v>
      </c>
      <c r="D439">
        <v>1</v>
      </c>
      <c r="E439">
        <v>22053.736659999999</v>
      </c>
      <c r="F439">
        <v>5090.5951230000001</v>
      </c>
      <c r="G439">
        <v>7275.0637839999999</v>
      </c>
      <c r="H439">
        <v>5286.138089</v>
      </c>
      <c r="I439">
        <v>2594.4056439999999</v>
      </c>
      <c r="J439">
        <v>613.87430119999999</v>
      </c>
      <c r="K439">
        <v>1193.6597200000001</v>
      </c>
      <c r="L439">
        <v>6</v>
      </c>
      <c r="M439" s="3">
        <v>0.76221621799999995</v>
      </c>
      <c r="N439" s="3" t="str">
        <f t="shared" si="6"/>
        <v/>
      </c>
      <c r="O439">
        <v>79</v>
      </c>
      <c r="P439" s="3">
        <v>9.9121360000000002E-3</v>
      </c>
      <c r="Q439" s="3">
        <v>0.6</v>
      </c>
      <c r="R439">
        <v>0.13797248200000001</v>
      </c>
    </row>
    <row r="440" spans="1:18" x14ac:dyDescent="0.35">
      <c r="A440">
        <v>5</v>
      </c>
      <c r="B440" s="29">
        <v>10</v>
      </c>
      <c r="C440" s="29">
        <v>500</v>
      </c>
      <c r="D440">
        <v>2</v>
      </c>
      <c r="E440">
        <v>22117.771690000001</v>
      </c>
      <c r="F440">
        <v>4380.7764729999999</v>
      </c>
      <c r="G440">
        <v>7912.5637960000004</v>
      </c>
      <c r="H440">
        <v>5802.6738189999996</v>
      </c>
      <c r="I440">
        <v>2328.3733280000001</v>
      </c>
      <c r="J440">
        <v>613.87430119999999</v>
      </c>
      <c r="K440">
        <v>1079.5099760000001</v>
      </c>
      <c r="L440">
        <v>5</v>
      </c>
      <c r="M440" s="3">
        <v>0.83669628299999999</v>
      </c>
      <c r="N440" s="3" t="str">
        <f t="shared" si="6"/>
        <v/>
      </c>
      <c r="O440">
        <v>122</v>
      </c>
      <c r="P440" s="3">
        <v>9.7063459999999994E-3</v>
      </c>
      <c r="Q440" s="3">
        <v>0.6</v>
      </c>
      <c r="R440">
        <v>0.13797248200000001</v>
      </c>
    </row>
    <row r="441" spans="1:18" x14ac:dyDescent="0.35">
      <c r="A441">
        <v>5</v>
      </c>
      <c r="B441" s="29">
        <v>10</v>
      </c>
      <c r="C441" s="29">
        <v>500</v>
      </c>
      <c r="D441">
        <v>3</v>
      </c>
      <c r="E441">
        <v>33040.207479999997</v>
      </c>
      <c r="F441">
        <v>7292.3536249999997</v>
      </c>
      <c r="G441">
        <v>12458.414940000001</v>
      </c>
      <c r="H441">
        <v>5803.98855</v>
      </c>
      <c r="I441">
        <v>5581.7385489999997</v>
      </c>
      <c r="J441">
        <v>613.87430119999999</v>
      </c>
      <c r="K441">
        <v>1289.83752</v>
      </c>
      <c r="L441">
        <v>7</v>
      </c>
      <c r="M441" s="3">
        <v>0.83688585599999998</v>
      </c>
      <c r="N441" s="3">
        <f t="shared" si="6"/>
        <v>0.25200182845918156</v>
      </c>
      <c r="O441">
        <v>95</v>
      </c>
      <c r="P441" s="3">
        <v>9.7890110000000002E-3</v>
      </c>
      <c r="Q441" s="3">
        <v>0.6</v>
      </c>
      <c r="R441">
        <v>0.13797248200000001</v>
      </c>
    </row>
    <row r="442" spans="1:18" x14ac:dyDescent="0.35">
      <c r="A442">
        <v>5</v>
      </c>
      <c r="B442" s="29">
        <v>10</v>
      </c>
      <c r="C442" s="29">
        <v>500</v>
      </c>
      <c r="D442">
        <v>1</v>
      </c>
      <c r="E442">
        <v>24419.504529999998</v>
      </c>
      <c r="F442">
        <v>6799.1587360000003</v>
      </c>
      <c r="G442">
        <v>8018.6467350000003</v>
      </c>
      <c r="H442">
        <v>5525.6539229999998</v>
      </c>
      <c r="I442">
        <v>2369.640445</v>
      </c>
      <c r="J442">
        <v>613.87430119999999</v>
      </c>
      <c r="K442">
        <v>1092.530393</v>
      </c>
      <c r="L442">
        <v>5</v>
      </c>
      <c r="M442" s="3">
        <v>0.79675236699999996</v>
      </c>
      <c r="N442" s="3" t="str">
        <f t="shared" si="6"/>
        <v/>
      </c>
      <c r="O442">
        <v>300</v>
      </c>
      <c r="P442" s="3">
        <v>1.1663655E-2</v>
      </c>
      <c r="Q442" s="3">
        <v>0.4</v>
      </c>
      <c r="R442">
        <v>0.31043808499999997</v>
      </c>
    </row>
    <row r="443" spans="1:18" x14ac:dyDescent="0.35">
      <c r="A443">
        <v>5</v>
      </c>
      <c r="B443" s="29">
        <v>10</v>
      </c>
      <c r="C443" s="29">
        <v>500</v>
      </c>
      <c r="D443">
        <v>2</v>
      </c>
      <c r="E443">
        <v>24403.487239999999</v>
      </c>
      <c r="F443">
        <v>5828.2689360000004</v>
      </c>
      <c r="G443">
        <v>8795.3673120000003</v>
      </c>
      <c r="H443">
        <v>6083.0197920000001</v>
      </c>
      <c r="I443">
        <v>2106.1371810000001</v>
      </c>
      <c r="J443">
        <v>613.87430119999999</v>
      </c>
      <c r="K443">
        <v>976.81971369999997</v>
      </c>
      <c r="L443">
        <v>4</v>
      </c>
      <c r="M443" s="3">
        <v>0.87711979100000004</v>
      </c>
      <c r="N443" s="3" t="str">
        <f t="shared" si="6"/>
        <v/>
      </c>
      <c r="O443">
        <v>300</v>
      </c>
      <c r="P443" s="3">
        <v>1.0014563000000001E-2</v>
      </c>
      <c r="Q443" s="3">
        <v>0.4</v>
      </c>
      <c r="R443">
        <v>0.31043808499999997</v>
      </c>
    </row>
    <row r="444" spans="1:18" x14ac:dyDescent="0.35">
      <c r="A444">
        <v>5</v>
      </c>
      <c r="B444" s="29">
        <v>10</v>
      </c>
      <c r="C444" s="29">
        <v>500</v>
      </c>
      <c r="D444">
        <v>3</v>
      </c>
      <c r="E444">
        <v>37668.253019999996</v>
      </c>
      <c r="F444">
        <v>10862.290230000001</v>
      </c>
      <c r="G444">
        <v>13800.59676</v>
      </c>
      <c r="H444">
        <v>6059.8827700000002</v>
      </c>
      <c r="I444">
        <v>5143.4107350000004</v>
      </c>
      <c r="J444">
        <v>613.87430119999999</v>
      </c>
      <c r="K444">
        <v>1188.198222</v>
      </c>
      <c r="L444">
        <v>6</v>
      </c>
      <c r="M444" s="3">
        <v>0.87378362899999995</v>
      </c>
      <c r="N444" s="3">
        <f t="shared" si="6"/>
        <v>0.2284730686425118</v>
      </c>
      <c r="O444">
        <v>304</v>
      </c>
      <c r="P444" s="3">
        <v>2.1167318000000001E-2</v>
      </c>
      <c r="Q444" s="3">
        <v>0.4</v>
      </c>
      <c r="R444">
        <v>0.31043808499999997</v>
      </c>
    </row>
    <row r="445" spans="1:18" x14ac:dyDescent="0.35">
      <c r="A445">
        <v>5</v>
      </c>
      <c r="B445" s="29">
        <v>10</v>
      </c>
      <c r="C445" s="29">
        <v>1000</v>
      </c>
      <c r="D445">
        <v>1</v>
      </c>
      <c r="E445">
        <v>23718.58021</v>
      </c>
      <c r="F445">
        <v>5062.002305</v>
      </c>
      <c r="G445">
        <v>9123.6529379999993</v>
      </c>
      <c r="H445">
        <v>5828.5573780000004</v>
      </c>
      <c r="I445">
        <v>2115.2625859999998</v>
      </c>
      <c r="J445">
        <v>613.87430119999999</v>
      </c>
      <c r="K445">
        <v>975.23070270000005</v>
      </c>
      <c r="L445">
        <v>4</v>
      </c>
      <c r="M445" s="3">
        <v>0.84042847300000001</v>
      </c>
      <c r="N445" s="3" t="str">
        <f t="shared" si="6"/>
        <v/>
      </c>
      <c r="O445">
        <v>63</v>
      </c>
      <c r="P445" s="3">
        <v>4.1703799999999996E-3</v>
      </c>
      <c r="Q445" s="3">
        <v>0.8</v>
      </c>
      <c r="R445">
        <v>8.5908802000000006E-2</v>
      </c>
    </row>
    <row r="446" spans="1:18" x14ac:dyDescent="0.35">
      <c r="A446">
        <v>5</v>
      </c>
      <c r="B446" s="29">
        <v>10</v>
      </c>
      <c r="C446" s="29">
        <v>1000</v>
      </c>
      <c r="D446">
        <v>2</v>
      </c>
      <c r="E446">
        <v>23634.630929999999</v>
      </c>
      <c r="F446">
        <v>5059.4125590000003</v>
      </c>
      <c r="G446">
        <v>8795.3673120000003</v>
      </c>
      <c r="H446">
        <v>6083.0197920000001</v>
      </c>
      <c r="I446">
        <v>2106.1372249999999</v>
      </c>
      <c r="J446">
        <v>613.87430119999999</v>
      </c>
      <c r="K446">
        <v>976.81974270000001</v>
      </c>
      <c r="L446">
        <v>4</v>
      </c>
      <c r="M446" s="3">
        <v>0.87711979100000004</v>
      </c>
      <c r="N446" s="3" t="str">
        <f t="shared" si="6"/>
        <v/>
      </c>
      <c r="O446">
        <v>42</v>
      </c>
      <c r="P446" s="3">
        <v>2.468965E-3</v>
      </c>
      <c r="Q446" s="3">
        <v>0.8</v>
      </c>
      <c r="R446">
        <v>8.5908802000000006E-2</v>
      </c>
    </row>
    <row r="447" spans="1:18" x14ac:dyDescent="0.35">
      <c r="A447">
        <v>5</v>
      </c>
      <c r="B447" s="29">
        <v>10</v>
      </c>
      <c r="C447" s="29">
        <v>1000</v>
      </c>
      <c r="D447">
        <v>3</v>
      </c>
      <c r="E447">
        <v>34868.438920000001</v>
      </c>
      <c r="F447">
        <v>8179.005803</v>
      </c>
      <c r="G447">
        <v>13697.162270000001</v>
      </c>
      <c r="H447">
        <v>6037.3530430000001</v>
      </c>
      <c r="I447">
        <v>5151.0789649999997</v>
      </c>
      <c r="J447">
        <v>613.87430119999999</v>
      </c>
      <c r="K447">
        <v>1189.9645350000001</v>
      </c>
      <c r="L447">
        <v>6</v>
      </c>
      <c r="M447" s="3">
        <v>0.87053503399999999</v>
      </c>
      <c r="N447" s="3">
        <f t="shared" si="6"/>
        <v>0.26365207172727334</v>
      </c>
      <c r="O447">
        <v>84</v>
      </c>
      <c r="P447" s="3">
        <v>9.2168330000000007E-3</v>
      </c>
      <c r="Q447" s="3">
        <v>0.8</v>
      </c>
      <c r="R447">
        <v>8.5908802000000006E-2</v>
      </c>
    </row>
    <row r="448" spans="1:18" x14ac:dyDescent="0.35">
      <c r="A448">
        <v>5</v>
      </c>
      <c r="B448" s="29">
        <v>10</v>
      </c>
      <c r="C448" s="29">
        <v>1000</v>
      </c>
      <c r="D448">
        <v>1</v>
      </c>
      <c r="E448">
        <v>25501.15508</v>
      </c>
      <c r="F448">
        <v>6811.6008350000002</v>
      </c>
      <c r="G448">
        <v>9189.5698479999992</v>
      </c>
      <c r="H448">
        <v>5817.8845860000001</v>
      </c>
      <c r="I448">
        <v>2100.3105110000001</v>
      </c>
      <c r="J448">
        <v>613.87430119999999</v>
      </c>
      <c r="K448">
        <v>967.91500229999997</v>
      </c>
      <c r="L448">
        <v>4</v>
      </c>
      <c r="M448" s="3">
        <v>0.83888954699999996</v>
      </c>
      <c r="N448" s="3" t="str">
        <f t="shared" si="6"/>
        <v/>
      </c>
      <c r="O448">
        <v>91</v>
      </c>
      <c r="P448" s="3">
        <v>6.7179350000000004E-3</v>
      </c>
      <c r="Q448" s="3">
        <v>0.6</v>
      </c>
      <c r="R448">
        <v>0.229090139</v>
      </c>
    </row>
    <row r="449" spans="1:18" x14ac:dyDescent="0.35">
      <c r="A449">
        <v>5</v>
      </c>
      <c r="B449" s="29">
        <v>10</v>
      </c>
      <c r="C449" s="29">
        <v>1000</v>
      </c>
      <c r="D449">
        <v>2</v>
      </c>
      <c r="E449">
        <v>25400.31842</v>
      </c>
      <c r="F449">
        <v>6825.1001050000004</v>
      </c>
      <c r="G449">
        <v>8795.3673120000003</v>
      </c>
      <c r="H449">
        <v>6083.0197920000001</v>
      </c>
      <c r="I449">
        <v>2106.1371899999999</v>
      </c>
      <c r="J449">
        <v>613.87430119999999</v>
      </c>
      <c r="K449">
        <v>976.81972020000001</v>
      </c>
      <c r="L449">
        <v>4</v>
      </c>
      <c r="M449" s="3">
        <v>0.87711979100000004</v>
      </c>
      <c r="N449" s="3" t="str">
        <f t="shared" si="6"/>
        <v/>
      </c>
      <c r="O449">
        <v>72</v>
      </c>
      <c r="P449" s="3">
        <v>5.1962939999999997E-3</v>
      </c>
      <c r="Q449" s="3">
        <v>0.6</v>
      </c>
      <c r="R449">
        <v>0.229090139</v>
      </c>
    </row>
    <row r="450" spans="1:18" x14ac:dyDescent="0.35">
      <c r="A450">
        <v>5</v>
      </c>
      <c r="B450" s="29">
        <v>10</v>
      </c>
      <c r="C450" s="29">
        <v>1000</v>
      </c>
      <c r="D450">
        <v>3</v>
      </c>
      <c r="E450">
        <v>38250.441169999998</v>
      </c>
      <c r="F450">
        <v>8768.4597369999992</v>
      </c>
      <c r="G450">
        <v>17126.09547</v>
      </c>
      <c r="H450">
        <v>6538.3178619999999</v>
      </c>
      <c r="I450">
        <v>4225.8972450000001</v>
      </c>
      <c r="J450">
        <v>613.87430119999999</v>
      </c>
      <c r="K450">
        <v>977.79655219999995</v>
      </c>
      <c r="L450">
        <v>4</v>
      </c>
      <c r="M450" s="3">
        <v>0.94276990599999999</v>
      </c>
      <c r="N450" s="3">
        <f t="shared" si="6"/>
        <v>0.24853960917261073</v>
      </c>
      <c r="O450">
        <v>257</v>
      </c>
      <c r="P450" s="3">
        <v>8.1004049999999998E-3</v>
      </c>
      <c r="Q450" s="3">
        <v>0.6</v>
      </c>
      <c r="R450">
        <v>0.229090139</v>
      </c>
    </row>
    <row r="451" spans="1:18" x14ac:dyDescent="0.35">
      <c r="A451">
        <v>5</v>
      </c>
      <c r="B451" s="29">
        <v>10</v>
      </c>
      <c r="C451" s="29">
        <v>1000</v>
      </c>
      <c r="D451">
        <v>1</v>
      </c>
      <c r="E451">
        <v>29334.890810000001</v>
      </c>
      <c r="F451">
        <v>8525.4660079999994</v>
      </c>
      <c r="G451">
        <v>11222.74807</v>
      </c>
      <c r="H451">
        <v>6292.8936800000001</v>
      </c>
      <c r="I451">
        <v>1833.5489520000001</v>
      </c>
      <c r="J451">
        <v>613.87430119999999</v>
      </c>
      <c r="K451">
        <v>846.35979810000003</v>
      </c>
      <c r="L451">
        <v>3</v>
      </c>
      <c r="M451" s="3">
        <v>0.907381824</v>
      </c>
      <c r="N451" s="3" t="str">
        <f t="shared" si="6"/>
        <v/>
      </c>
      <c r="O451">
        <v>300</v>
      </c>
      <c r="P451" s="3">
        <v>4.4287772000000003E-2</v>
      </c>
      <c r="Q451" s="3">
        <v>0.4</v>
      </c>
      <c r="R451">
        <v>0.51545281200000004</v>
      </c>
    </row>
    <row r="452" spans="1:18" x14ac:dyDescent="0.35">
      <c r="A452">
        <v>5</v>
      </c>
      <c r="B452" s="29">
        <v>10</v>
      </c>
      <c r="C452" s="29">
        <v>1000</v>
      </c>
      <c r="D452">
        <v>2</v>
      </c>
      <c r="E452">
        <v>28861.289489999999</v>
      </c>
      <c r="F452">
        <v>8502.0513599999995</v>
      </c>
      <c r="G452">
        <v>10656.763139999999</v>
      </c>
      <c r="H452">
        <v>6420.0482789999996</v>
      </c>
      <c r="I452">
        <v>1821.035832</v>
      </c>
      <c r="J452">
        <v>613.87430119999999</v>
      </c>
      <c r="K452">
        <v>847.51656969999999</v>
      </c>
      <c r="L452">
        <v>3</v>
      </c>
      <c r="M452" s="3">
        <v>0.92571643699999995</v>
      </c>
      <c r="N452" s="3" t="str">
        <f t="shared" ref="N452:N515" si="7">IF(D452&lt;&gt;3,"",(SUMIFS($E:$E,$A:$A,A452,$B:$B,B452,$C:$C,C452,$Q:$Q,Q452,$D:$D,1)+SUMIFS($E:$E,$A:$A,A452,$B:$B,B452,$C:$C,C452,$Q:$Q,Q452,$D:$D,2)-E452)/(SUMIFS($E:$E,$A:$A,A452,$B:$B,B452,$C:$C,C452,$Q:$Q,Q452,$D:$D,1)+SUMIFS($E:$E,$A:$A,A452,$B:$B,B452,$C:$C,C452,$Q:$Q,Q452,$D:$D,2)))</f>
        <v/>
      </c>
      <c r="O452">
        <v>300</v>
      </c>
      <c r="P452" s="3">
        <v>3.2062248000000002E-2</v>
      </c>
      <c r="Q452" s="3">
        <v>0.4</v>
      </c>
      <c r="R452">
        <v>0.51545281200000004</v>
      </c>
    </row>
    <row r="453" spans="1:18" x14ac:dyDescent="0.35">
      <c r="A453">
        <v>5</v>
      </c>
      <c r="B453" s="29">
        <v>10</v>
      </c>
      <c r="C453" s="29">
        <v>1000</v>
      </c>
      <c r="D453">
        <v>3</v>
      </c>
      <c r="E453">
        <v>44361.375489999999</v>
      </c>
      <c r="F453">
        <v>14714.12823</v>
      </c>
      <c r="G453">
        <v>17298.590950000002</v>
      </c>
      <c r="H453">
        <v>6538.3178619999999</v>
      </c>
      <c r="I453">
        <v>4219.4233270000004</v>
      </c>
      <c r="J453">
        <v>613.87430119999999</v>
      </c>
      <c r="K453">
        <v>977.04081770000005</v>
      </c>
      <c r="L453">
        <v>4</v>
      </c>
      <c r="M453" s="3">
        <v>0.94276990599999999</v>
      </c>
      <c r="N453" s="3">
        <f t="shared" si="7"/>
        <v>0.23772702501576382</v>
      </c>
      <c r="O453">
        <v>300</v>
      </c>
      <c r="P453" s="3">
        <v>1.3756585E-2</v>
      </c>
      <c r="Q453" s="3">
        <v>0.4</v>
      </c>
      <c r="R453">
        <v>0.51545281200000004</v>
      </c>
    </row>
    <row r="454" spans="1:18" x14ac:dyDescent="0.35">
      <c r="A454">
        <v>5</v>
      </c>
      <c r="B454" s="29">
        <v>10</v>
      </c>
      <c r="C454" s="29">
        <v>2000</v>
      </c>
      <c r="D454">
        <v>1</v>
      </c>
      <c r="E454">
        <v>28026.880280000001</v>
      </c>
      <c r="F454">
        <v>7514.2639820000004</v>
      </c>
      <c r="G454">
        <v>10863.180630000001</v>
      </c>
      <c r="H454">
        <v>6351.6617509999996</v>
      </c>
      <c r="I454">
        <v>1837.8145420000001</v>
      </c>
      <c r="J454">
        <v>613.87430119999999</v>
      </c>
      <c r="K454">
        <v>846.08507010000005</v>
      </c>
      <c r="L454">
        <v>3</v>
      </c>
      <c r="M454" s="3">
        <v>0.91585567999999995</v>
      </c>
      <c r="N454" s="3" t="str">
        <f t="shared" si="7"/>
        <v/>
      </c>
      <c r="O454">
        <v>45</v>
      </c>
      <c r="P454" s="3">
        <v>8.4057119999999992E-3</v>
      </c>
      <c r="Q454" s="3">
        <v>0.8</v>
      </c>
      <c r="R454">
        <v>0.14105072799999999</v>
      </c>
    </row>
    <row r="455" spans="1:18" x14ac:dyDescent="0.35">
      <c r="A455">
        <v>5</v>
      </c>
      <c r="B455" s="29">
        <v>10</v>
      </c>
      <c r="C455" s="29">
        <v>2000</v>
      </c>
      <c r="D455">
        <v>2</v>
      </c>
      <c r="E455">
        <v>27688.10468</v>
      </c>
      <c r="F455">
        <v>5228.6708310000004</v>
      </c>
      <c r="G455">
        <v>13142.043540000001</v>
      </c>
      <c r="H455">
        <v>6525.8051189999996</v>
      </c>
      <c r="I455">
        <v>1487.3651070000001</v>
      </c>
      <c r="J455">
        <v>613.87430119999999</v>
      </c>
      <c r="K455">
        <v>690.34578610000005</v>
      </c>
      <c r="L455">
        <v>2</v>
      </c>
      <c r="M455" s="3">
        <v>0.94096567499999995</v>
      </c>
      <c r="N455" s="3" t="str">
        <f t="shared" si="7"/>
        <v/>
      </c>
      <c r="O455">
        <v>48</v>
      </c>
      <c r="P455" s="3">
        <v>9.0796799999999997E-3</v>
      </c>
      <c r="Q455" s="3">
        <v>0.8</v>
      </c>
      <c r="R455">
        <v>0.14105072799999999</v>
      </c>
    </row>
    <row r="456" spans="1:18" x14ac:dyDescent="0.35">
      <c r="A456">
        <v>5</v>
      </c>
      <c r="B456" s="29">
        <v>10</v>
      </c>
      <c r="C456" s="29">
        <v>2000</v>
      </c>
      <c r="D456">
        <v>3</v>
      </c>
      <c r="E456">
        <v>40417.920709999999</v>
      </c>
      <c r="F456">
        <v>10935.93923</v>
      </c>
      <c r="G456">
        <v>17126.09547</v>
      </c>
      <c r="H456">
        <v>6538.3178619999999</v>
      </c>
      <c r="I456">
        <v>4225.8972530000001</v>
      </c>
      <c r="J456">
        <v>613.87430119999999</v>
      </c>
      <c r="K456">
        <v>977.79659530000004</v>
      </c>
      <c r="L456">
        <v>4</v>
      </c>
      <c r="M456" s="3">
        <v>0.94276990599999999</v>
      </c>
      <c r="N456" s="3">
        <f t="shared" si="7"/>
        <v>0.27455924579325242</v>
      </c>
      <c r="O456">
        <v>43</v>
      </c>
      <c r="P456" s="3">
        <v>2.026412E-3</v>
      </c>
      <c r="Q456" s="3">
        <v>0.8</v>
      </c>
      <c r="R456">
        <v>0.14105072799999999</v>
      </c>
    </row>
    <row r="457" spans="1:18" x14ac:dyDescent="0.35">
      <c r="A457">
        <v>5</v>
      </c>
      <c r="B457" s="29">
        <v>10</v>
      </c>
      <c r="C457" s="29">
        <v>2000</v>
      </c>
      <c r="D457">
        <v>1</v>
      </c>
      <c r="E457">
        <v>30175.733899999999</v>
      </c>
      <c r="F457">
        <v>7284.0321510000003</v>
      </c>
      <c r="G457">
        <v>13650.10728</v>
      </c>
      <c r="H457">
        <v>6444.9734559999997</v>
      </c>
      <c r="I457">
        <v>1493.3759010000001</v>
      </c>
      <c r="J457">
        <v>613.87430119999999</v>
      </c>
      <c r="K457">
        <v>689.37081409999996</v>
      </c>
      <c r="L457">
        <v>2</v>
      </c>
      <c r="M457" s="3">
        <v>0.92931043599999996</v>
      </c>
      <c r="N457" s="3" t="str">
        <f t="shared" si="7"/>
        <v/>
      </c>
      <c r="O457">
        <v>110</v>
      </c>
      <c r="P457" s="3">
        <v>6.2099720000000002E-3</v>
      </c>
      <c r="Q457" s="3">
        <v>0.6</v>
      </c>
      <c r="R457">
        <v>0.37613527600000002</v>
      </c>
    </row>
    <row r="458" spans="1:18" x14ac:dyDescent="0.35">
      <c r="A458">
        <v>5</v>
      </c>
      <c r="B458" s="29">
        <v>10</v>
      </c>
      <c r="C458" s="29">
        <v>2000</v>
      </c>
      <c r="D458">
        <v>2</v>
      </c>
      <c r="E458">
        <v>29703.09274</v>
      </c>
      <c r="F458">
        <v>7277.8688949999996</v>
      </c>
      <c r="G458">
        <v>13149.047280000001</v>
      </c>
      <c r="H458">
        <v>6483.6519799999996</v>
      </c>
      <c r="I458">
        <v>1488.2671740000001</v>
      </c>
      <c r="J458">
        <v>613.87430119999999</v>
      </c>
      <c r="K458">
        <v>690.38310479999996</v>
      </c>
      <c r="L458">
        <v>2</v>
      </c>
      <c r="M458" s="3">
        <v>0.93488755000000001</v>
      </c>
      <c r="N458" s="3" t="str">
        <f t="shared" si="7"/>
        <v/>
      </c>
      <c r="O458">
        <v>73</v>
      </c>
      <c r="P458" s="3">
        <v>6.4871779999999997E-3</v>
      </c>
      <c r="Q458" s="3">
        <v>0.6</v>
      </c>
      <c r="R458">
        <v>0.37613527600000002</v>
      </c>
    </row>
    <row r="459" spans="1:18" x14ac:dyDescent="0.35">
      <c r="A459">
        <v>5</v>
      </c>
      <c r="B459" s="29">
        <v>10</v>
      </c>
      <c r="C459" s="29">
        <v>2000</v>
      </c>
      <c r="D459">
        <v>3</v>
      </c>
      <c r="E459">
        <v>45344.606480000002</v>
      </c>
      <c r="F459">
        <v>15825.201139999999</v>
      </c>
      <c r="G459">
        <v>17166.158100000001</v>
      </c>
      <c r="H459">
        <v>6538.3178619999999</v>
      </c>
      <c r="I459">
        <v>4223.5400079999999</v>
      </c>
      <c r="J459">
        <v>613.87430119999999</v>
      </c>
      <c r="K459">
        <v>977.51506759999995</v>
      </c>
      <c r="L459">
        <v>4</v>
      </c>
      <c r="M459" s="3">
        <v>0.94276990599999999</v>
      </c>
      <c r="N459" s="3">
        <f t="shared" si="7"/>
        <v>0.24272720384756019</v>
      </c>
      <c r="O459">
        <v>107</v>
      </c>
      <c r="P459" s="3">
        <v>7.4411920000000001E-3</v>
      </c>
      <c r="Q459" s="3">
        <v>0.6</v>
      </c>
      <c r="R459">
        <v>0.37613527600000002</v>
      </c>
    </row>
    <row r="460" spans="1:18" x14ac:dyDescent="0.35">
      <c r="A460">
        <v>5</v>
      </c>
      <c r="B460" s="29">
        <v>10</v>
      </c>
      <c r="C460" s="29">
        <v>2000</v>
      </c>
      <c r="D460">
        <v>1</v>
      </c>
      <c r="E460">
        <v>35032.956969999999</v>
      </c>
      <c r="F460">
        <v>11236.753699999999</v>
      </c>
      <c r="G460">
        <v>14805.84836</v>
      </c>
      <c r="H460">
        <v>6238.7291329999998</v>
      </c>
      <c r="I460">
        <v>1463.799405</v>
      </c>
      <c r="J460">
        <v>613.87430119999999</v>
      </c>
      <c r="K460">
        <v>673.95207830000004</v>
      </c>
      <c r="L460">
        <v>2</v>
      </c>
      <c r="M460" s="3">
        <v>0.89957175599999994</v>
      </c>
      <c r="N460" s="3" t="str">
        <f t="shared" si="7"/>
        <v/>
      </c>
      <c r="O460">
        <v>300</v>
      </c>
      <c r="P460" s="3">
        <v>0.104765898</v>
      </c>
      <c r="Q460" s="3">
        <v>0.4</v>
      </c>
      <c r="R460">
        <v>0.846304371</v>
      </c>
    </row>
    <row r="461" spans="1:18" x14ac:dyDescent="0.35">
      <c r="A461">
        <v>5</v>
      </c>
      <c r="B461" s="29">
        <v>10</v>
      </c>
      <c r="C461" s="29">
        <v>2000</v>
      </c>
      <c r="D461">
        <v>2</v>
      </c>
      <c r="E461">
        <v>33855.613989999998</v>
      </c>
      <c r="F461">
        <v>11349.19075</v>
      </c>
      <c r="G461">
        <v>13195.77821</v>
      </c>
      <c r="H461">
        <v>6525.8051189999996</v>
      </c>
      <c r="I461">
        <v>1483.300827</v>
      </c>
      <c r="J461">
        <v>613.87430119999999</v>
      </c>
      <c r="K461">
        <v>687.66478510000002</v>
      </c>
      <c r="L461">
        <v>2</v>
      </c>
      <c r="M461" s="3">
        <v>0.94096567499999995</v>
      </c>
      <c r="N461" s="3" t="str">
        <f t="shared" si="7"/>
        <v/>
      </c>
      <c r="O461">
        <v>145</v>
      </c>
      <c r="P461" s="3">
        <v>9.8770779999999992E-3</v>
      </c>
      <c r="Q461" s="3">
        <v>0.4</v>
      </c>
      <c r="R461">
        <v>0.846304371</v>
      </c>
    </row>
    <row r="462" spans="1:18" x14ac:dyDescent="0.35">
      <c r="A462">
        <v>5</v>
      </c>
      <c r="B462" s="29">
        <v>10</v>
      </c>
      <c r="C462" s="29">
        <v>2000</v>
      </c>
      <c r="D462">
        <v>3</v>
      </c>
      <c r="E462">
        <v>54268.109559999997</v>
      </c>
      <c r="F462">
        <v>16408.13911</v>
      </c>
      <c r="G462">
        <v>26834.762739999998</v>
      </c>
      <c r="H462">
        <v>6745.9443460000002</v>
      </c>
      <c r="I462">
        <v>2976.4031610000002</v>
      </c>
      <c r="J462">
        <v>613.87430119999999</v>
      </c>
      <c r="K462">
        <v>688.98589470000002</v>
      </c>
      <c r="L462">
        <v>2</v>
      </c>
      <c r="M462" s="3">
        <v>0.97270788200000002</v>
      </c>
      <c r="N462" s="3">
        <f t="shared" si="7"/>
        <v>0.21223348367161426</v>
      </c>
      <c r="O462">
        <v>300</v>
      </c>
      <c r="P462" s="3">
        <v>1.9828535000000001E-2</v>
      </c>
      <c r="Q462" s="3">
        <v>0.4</v>
      </c>
      <c r="R462">
        <v>0.846304371</v>
      </c>
    </row>
    <row r="463" spans="1:18" x14ac:dyDescent="0.35">
      <c r="A463">
        <v>5</v>
      </c>
      <c r="B463" s="29">
        <v>40</v>
      </c>
      <c r="C463" s="29">
        <v>500</v>
      </c>
      <c r="D463">
        <v>1</v>
      </c>
      <c r="E463">
        <v>20290.66588</v>
      </c>
      <c r="F463">
        <v>3723.439695</v>
      </c>
      <c r="G463">
        <v>6099.8351730000004</v>
      </c>
      <c r="H463">
        <v>6071.8262059999997</v>
      </c>
      <c r="I463">
        <v>2589.5819259999998</v>
      </c>
      <c r="J463">
        <v>613.87430119999999</v>
      </c>
      <c r="K463">
        <v>1192.108575</v>
      </c>
      <c r="L463">
        <v>6</v>
      </c>
      <c r="M463" s="3">
        <v>0.55466631099999997</v>
      </c>
      <c r="N463" s="3" t="str">
        <f t="shared" si="7"/>
        <v/>
      </c>
      <c r="O463">
        <v>54</v>
      </c>
      <c r="P463" s="3">
        <v>9.5656339999999999E-3</v>
      </c>
      <c r="Q463" s="3">
        <v>0.8</v>
      </c>
      <c r="R463">
        <v>4.7825152000000003E-2</v>
      </c>
    </row>
    <row r="464" spans="1:18" x14ac:dyDescent="0.35">
      <c r="A464">
        <v>5</v>
      </c>
      <c r="B464" s="29">
        <v>40</v>
      </c>
      <c r="C464" s="29">
        <v>500</v>
      </c>
      <c r="D464">
        <v>2</v>
      </c>
      <c r="E464">
        <v>20448.845799999999</v>
      </c>
      <c r="F464">
        <v>3149.858185</v>
      </c>
      <c r="G464">
        <v>6669.411411</v>
      </c>
      <c r="H464">
        <v>6618.6495379999997</v>
      </c>
      <c r="I464">
        <v>2322.2597449999998</v>
      </c>
      <c r="J464">
        <v>613.87430119999999</v>
      </c>
      <c r="K464">
        <v>1074.7926190000001</v>
      </c>
      <c r="L464">
        <v>5</v>
      </c>
      <c r="M464" s="3">
        <v>0.60461907100000001</v>
      </c>
      <c r="N464" s="3" t="str">
        <f t="shared" si="7"/>
        <v/>
      </c>
      <c r="O464">
        <v>291</v>
      </c>
      <c r="P464" s="3">
        <v>9.1702699999999995E-3</v>
      </c>
      <c r="Q464" s="3">
        <v>0.8</v>
      </c>
      <c r="R464">
        <v>4.7825152000000003E-2</v>
      </c>
    </row>
    <row r="465" spans="1:18" x14ac:dyDescent="0.35">
      <c r="A465">
        <v>5</v>
      </c>
      <c r="B465" s="29">
        <v>40</v>
      </c>
      <c r="C465" s="29">
        <v>500</v>
      </c>
      <c r="D465">
        <v>3</v>
      </c>
      <c r="E465">
        <v>28922.27954</v>
      </c>
      <c r="F465">
        <v>4814.5365970000003</v>
      </c>
      <c r="G465">
        <v>8789.508382</v>
      </c>
      <c r="H465">
        <v>7832.7846440000003</v>
      </c>
      <c r="I465">
        <v>5581.7383209999998</v>
      </c>
      <c r="J465">
        <v>613.87430119999999</v>
      </c>
      <c r="K465">
        <v>1289.8372910000001</v>
      </c>
      <c r="L465">
        <v>7</v>
      </c>
      <c r="M465" s="3">
        <v>0.715531311</v>
      </c>
      <c r="N465" s="3">
        <f t="shared" si="7"/>
        <v>0.2900680850772534</v>
      </c>
      <c r="O465">
        <v>165</v>
      </c>
      <c r="P465" s="3">
        <v>8.6775250000000002E-3</v>
      </c>
      <c r="Q465" s="3">
        <v>0.8</v>
      </c>
      <c r="R465">
        <v>4.7825152000000003E-2</v>
      </c>
    </row>
    <row r="466" spans="1:18" x14ac:dyDescent="0.35">
      <c r="A466">
        <v>5</v>
      </c>
      <c r="B466" s="29">
        <v>40</v>
      </c>
      <c r="C466" s="29">
        <v>500</v>
      </c>
      <c r="D466">
        <v>1</v>
      </c>
      <c r="E466">
        <v>21375.32951</v>
      </c>
      <c r="F466">
        <v>4260.374221</v>
      </c>
      <c r="G466">
        <v>6582.3037839999997</v>
      </c>
      <c r="H466">
        <v>6467.9762000000001</v>
      </c>
      <c r="I466">
        <v>2362.1974449999998</v>
      </c>
      <c r="J466">
        <v>613.87430119999999</v>
      </c>
      <c r="K466">
        <v>1088.60356</v>
      </c>
      <c r="L466">
        <v>5</v>
      </c>
      <c r="M466" s="3">
        <v>0.590854938</v>
      </c>
      <c r="N466" s="3" t="str">
        <f t="shared" si="7"/>
        <v/>
      </c>
      <c r="O466">
        <v>184</v>
      </c>
      <c r="P466" s="3">
        <v>9.281236E-3</v>
      </c>
      <c r="Q466" s="3">
        <v>0.6</v>
      </c>
      <c r="R466">
        <v>0.12753373900000001</v>
      </c>
    </row>
    <row r="467" spans="1:18" x14ac:dyDescent="0.35">
      <c r="A467">
        <v>5</v>
      </c>
      <c r="B467" s="29">
        <v>40</v>
      </c>
      <c r="C467" s="29">
        <v>500</v>
      </c>
      <c r="D467">
        <v>2</v>
      </c>
      <c r="E467">
        <v>21535.07706</v>
      </c>
      <c r="F467">
        <v>4232.9552050000002</v>
      </c>
      <c r="G467">
        <v>6667.538031</v>
      </c>
      <c r="H467">
        <v>6623.6570709999996</v>
      </c>
      <c r="I467">
        <v>2322.259791</v>
      </c>
      <c r="J467">
        <v>613.87430119999999</v>
      </c>
      <c r="K467">
        <v>1074.7926620000001</v>
      </c>
      <c r="L467">
        <v>5</v>
      </c>
      <c r="M467" s="3">
        <v>0.60507651399999995</v>
      </c>
      <c r="N467" s="3" t="str">
        <f t="shared" si="7"/>
        <v/>
      </c>
      <c r="O467">
        <v>286</v>
      </c>
      <c r="P467" s="3">
        <v>9.952163E-3</v>
      </c>
      <c r="Q467" s="3">
        <v>0.6</v>
      </c>
      <c r="R467">
        <v>0.12753373900000001</v>
      </c>
    </row>
    <row r="468" spans="1:18" x14ac:dyDescent="0.35">
      <c r="A468">
        <v>5</v>
      </c>
      <c r="B468" s="29">
        <v>40</v>
      </c>
      <c r="C468" s="29">
        <v>500</v>
      </c>
      <c r="D468">
        <v>3</v>
      </c>
      <c r="E468">
        <v>31009.844959999999</v>
      </c>
      <c r="F468">
        <v>5455.1568230000003</v>
      </c>
      <c r="G468">
        <v>10683.610849999999</v>
      </c>
      <c r="H468">
        <v>8464.3107579999996</v>
      </c>
      <c r="I468">
        <v>4705.0952029999999</v>
      </c>
      <c r="J468">
        <v>613.87430119999999</v>
      </c>
      <c r="K468">
        <v>1087.797022</v>
      </c>
      <c r="L468">
        <v>5</v>
      </c>
      <c r="M468" s="3">
        <v>0.77322173999999999</v>
      </c>
      <c r="N468" s="3">
        <f t="shared" si="7"/>
        <v>0.27733509330857875</v>
      </c>
      <c r="O468">
        <v>301</v>
      </c>
      <c r="P468" s="3">
        <v>1.6504516E-2</v>
      </c>
      <c r="Q468" s="3">
        <v>0.6</v>
      </c>
      <c r="R468">
        <v>0.12753373900000001</v>
      </c>
    </row>
    <row r="469" spans="1:18" x14ac:dyDescent="0.35">
      <c r="A469">
        <v>5</v>
      </c>
      <c r="B469" s="29">
        <v>40</v>
      </c>
      <c r="C469" s="29">
        <v>500</v>
      </c>
      <c r="D469">
        <v>1</v>
      </c>
      <c r="E469">
        <v>23547.193439999999</v>
      </c>
      <c r="F469">
        <v>5523.2598109999999</v>
      </c>
      <c r="G469">
        <v>7351.0100679999996</v>
      </c>
      <c r="H469">
        <v>6989.4826130000001</v>
      </c>
      <c r="I469">
        <v>2099.76928</v>
      </c>
      <c r="J469">
        <v>613.87430119999999</v>
      </c>
      <c r="K469">
        <v>969.79737</v>
      </c>
      <c r="L469">
        <v>4</v>
      </c>
      <c r="M469" s="3">
        <v>0.63849497700000002</v>
      </c>
      <c r="N469" s="3" t="str">
        <f t="shared" si="7"/>
        <v/>
      </c>
      <c r="O469">
        <v>302</v>
      </c>
      <c r="P469" s="3">
        <v>1.6849184999999999E-2</v>
      </c>
      <c r="Q469" s="3">
        <v>0.4</v>
      </c>
      <c r="R469">
        <v>0.28695091299999997</v>
      </c>
    </row>
    <row r="470" spans="1:18" x14ac:dyDescent="0.35">
      <c r="A470">
        <v>5</v>
      </c>
      <c r="B470" s="29">
        <v>40</v>
      </c>
      <c r="C470" s="29">
        <v>500</v>
      </c>
      <c r="D470">
        <v>2</v>
      </c>
      <c r="E470">
        <v>23770.27074</v>
      </c>
      <c r="F470">
        <v>5513.5690450000002</v>
      </c>
      <c r="G470">
        <v>7326.376886</v>
      </c>
      <c r="H470">
        <v>7255.3267340000002</v>
      </c>
      <c r="I470">
        <v>2090.7832279999998</v>
      </c>
      <c r="J470">
        <v>613.87430119999999</v>
      </c>
      <c r="K470">
        <v>970.34054370000001</v>
      </c>
      <c r="L470">
        <v>4</v>
      </c>
      <c r="M470" s="3">
        <v>0.66278005600000001</v>
      </c>
      <c r="N470" s="3" t="str">
        <f t="shared" si="7"/>
        <v/>
      </c>
      <c r="O470">
        <v>300</v>
      </c>
      <c r="P470" s="3">
        <v>2.9948865000000002E-2</v>
      </c>
      <c r="Q470" s="3">
        <v>0.4</v>
      </c>
      <c r="R470">
        <v>0.28695091299999997</v>
      </c>
    </row>
    <row r="471" spans="1:18" x14ac:dyDescent="0.35">
      <c r="A471">
        <v>5</v>
      </c>
      <c r="B471" s="29">
        <v>40</v>
      </c>
      <c r="C471" s="29">
        <v>500</v>
      </c>
      <c r="D471">
        <v>3</v>
      </c>
      <c r="E471">
        <v>35878.878539999998</v>
      </c>
      <c r="F471">
        <v>9043.6907339999998</v>
      </c>
      <c r="G471">
        <v>11635.570390000001</v>
      </c>
      <c r="H471">
        <v>8884.6890039999998</v>
      </c>
      <c r="I471">
        <v>4634.3073800000002</v>
      </c>
      <c r="J471">
        <v>613.87430119999999</v>
      </c>
      <c r="K471">
        <v>1066.7467360000001</v>
      </c>
      <c r="L471">
        <v>5</v>
      </c>
      <c r="M471" s="3">
        <v>0.81162363800000004</v>
      </c>
      <c r="N471" s="3">
        <f t="shared" si="7"/>
        <v>0.24174130710991956</v>
      </c>
      <c r="O471">
        <v>300</v>
      </c>
      <c r="P471" s="3">
        <v>0.117008109</v>
      </c>
      <c r="Q471" s="3">
        <v>0.4</v>
      </c>
      <c r="R471">
        <v>0.28695091299999997</v>
      </c>
    </row>
    <row r="472" spans="1:18" x14ac:dyDescent="0.35">
      <c r="A472">
        <v>5</v>
      </c>
      <c r="B472" s="29">
        <v>40</v>
      </c>
      <c r="C472" s="29">
        <v>1000</v>
      </c>
      <c r="D472">
        <v>1</v>
      </c>
      <c r="E472">
        <v>23037.680199999999</v>
      </c>
      <c r="F472">
        <v>5003.0910139999996</v>
      </c>
      <c r="G472">
        <v>7261.9506739999997</v>
      </c>
      <c r="H472">
        <v>7075.5464359999996</v>
      </c>
      <c r="I472">
        <v>2110.865992</v>
      </c>
      <c r="J472">
        <v>613.87430119999999</v>
      </c>
      <c r="K472">
        <v>972.35178310000003</v>
      </c>
      <c r="L472">
        <v>4</v>
      </c>
      <c r="M472" s="3">
        <v>0.64635697800000003</v>
      </c>
      <c r="N472" s="3" t="str">
        <f t="shared" si="7"/>
        <v/>
      </c>
      <c r="O472">
        <v>66</v>
      </c>
      <c r="P472" s="3">
        <v>8.6868129999999998E-3</v>
      </c>
      <c r="Q472" s="3">
        <v>0.8</v>
      </c>
      <c r="R472">
        <v>8.1334751999999996E-2</v>
      </c>
    </row>
    <row r="473" spans="1:18" x14ac:dyDescent="0.35">
      <c r="A473">
        <v>5</v>
      </c>
      <c r="B473" s="29">
        <v>40</v>
      </c>
      <c r="C473" s="29">
        <v>1000</v>
      </c>
      <c r="D473">
        <v>2</v>
      </c>
      <c r="E473">
        <v>23202.31726</v>
      </c>
      <c r="F473">
        <v>4995.4819610000004</v>
      </c>
      <c r="G473">
        <v>7308.1494039999998</v>
      </c>
      <c r="H473">
        <v>7224.9818889999997</v>
      </c>
      <c r="I473">
        <v>2089.4510869999999</v>
      </c>
      <c r="J473">
        <v>613.87430119999999</v>
      </c>
      <c r="K473">
        <v>970.37861369999996</v>
      </c>
      <c r="L473">
        <v>4</v>
      </c>
      <c r="M473" s="3">
        <v>0.66000802999999997</v>
      </c>
      <c r="N473" s="3" t="str">
        <f t="shared" si="7"/>
        <v/>
      </c>
      <c r="O473">
        <v>80</v>
      </c>
      <c r="P473" s="3">
        <v>9.8068270000000006E-3</v>
      </c>
      <c r="Q473" s="3">
        <v>0.8</v>
      </c>
      <c r="R473">
        <v>8.1334751999999996E-2</v>
      </c>
    </row>
    <row r="474" spans="1:18" x14ac:dyDescent="0.35">
      <c r="A474">
        <v>5</v>
      </c>
      <c r="B474" s="29">
        <v>40</v>
      </c>
      <c r="C474" s="29">
        <v>1000</v>
      </c>
      <c r="D474">
        <v>3</v>
      </c>
      <c r="E474">
        <v>32405.586950000001</v>
      </c>
      <c r="F474">
        <v>6887.71983</v>
      </c>
      <c r="G474">
        <v>10645.100200000001</v>
      </c>
      <c r="H474">
        <v>8456.5763179999994</v>
      </c>
      <c r="I474">
        <v>4712.385295</v>
      </c>
      <c r="J474">
        <v>613.87430119999999</v>
      </c>
      <c r="K474">
        <v>1089.9310009999999</v>
      </c>
      <c r="L474">
        <v>5</v>
      </c>
      <c r="M474" s="3">
        <v>0.77251519199999996</v>
      </c>
      <c r="N474" s="3">
        <f t="shared" si="7"/>
        <v>0.29918709493804541</v>
      </c>
      <c r="O474">
        <v>164</v>
      </c>
      <c r="P474" s="3">
        <v>7.4694899999999996E-3</v>
      </c>
      <c r="Q474" s="3">
        <v>0.8</v>
      </c>
      <c r="R474">
        <v>8.1334751999999996E-2</v>
      </c>
    </row>
    <row r="475" spans="1:18" x14ac:dyDescent="0.35">
      <c r="A475">
        <v>5</v>
      </c>
      <c r="B475" s="29">
        <v>40</v>
      </c>
      <c r="C475" s="29">
        <v>1000</v>
      </c>
      <c r="D475">
        <v>1</v>
      </c>
      <c r="E475">
        <v>24725.888180000002</v>
      </c>
      <c r="F475">
        <v>6664.188263</v>
      </c>
      <c r="G475">
        <v>7272.5192040000002</v>
      </c>
      <c r="H475">
        <v>7104.4462560000002</v>
      </c>
      <c r="I475">
        <v>2101.1406379999999</v>
      </c>
      <c r="J475">
        <v>613.87430119999999</v>
      </c>
      <c r="K475">
        <v>969.71951939999997</v>
      </c>
      <c r="L475">
        <v>4</v>
      </c>
      <c r="M475" s="3">
        <v>0.64899700100000002</v>
      </c>
      <c r="N475" s="3" t="str">
        <f t="shared" si="7"/>
        <v/>
      </c>
      <c r="O475">
        <v>301</v>
      </c>
      <c r="P475" s="3">
        <v>1.8142564E-2</v>
      </c>
      <c r="Q475" s="3">
        <v>0.6</v>
      </c>
      <c r="R475">
        <v>0.21689267200000001</v>
      </c>
    </row>
    <row r="476" spans="1:18" x14ac:dyDescent="0.35">
      <c r="A476">
        <v>5</v>
      </c>
      <c r="B476" s="29">
        <v>40</v>
      </c>
      <c r="C476" s="29">
        <v>1000</v>
      </c>
      <c r="D476">
        <v>2</v>
      </c>
      <c r="E476">
        <v>24568.135139999999</v>
      </c>
      <c r="F476">
        <v>5288.7198019999996</v>
      </c>
      <c r="G476">
        <v>8222.0680549999997</v>
      </c>
      <c r="H476">
        <v>7805.3942239999997</v>
      </c>
      <c r="I476">
        <v>1804.569731</v>
      </c>
      <c r="J476">
        <v>613.87430119999999</v>
      </c>
      <c r="K476">
        <v>833.50902240000005</v>
      </c>
      <c r="L476">
        <v>3</v>
      </c>
      <c r="M476" s="3">
        <v>0.71302917300000002</v>
      </c>
      <c r="N476" s="3" t="str">
        <f t="shared" si="7"/>
        <v/>
      </c>
      <c r="O476">
        <v>176</v>
      </c>
      <c r="P476" s="3">
        <v>8.0169530000000003E-3</v>
      </c>
      <c r="Q476" s="3">
        <v>0.6</v>
      </c>
      <c r="R476">
        <v>0.21689267200000001</v>
      </c>
    </row>
    <row r="477" spans="1:18" x14ac:dyDescent="0.35">
      <c r="A477">
        <v>5</v>
      </c>
      <c r="B477" s="29">
        <v>40</v>
      </c>
      <c r="C477" s="29">
        <v>1000</v>
      </c>
      <c r="D477">
        <v>3</v>
      </c>
      <c r="E477">
        <v>35236.895750000003</v>
      </c>
      <c r="F477">
        <v>8502.2196060000006</v>
      </c>
      <c r="G477">
        <v>11765.89633</v>
      </c>
      <c r="H477">
        <v>9165.4498719999992</v>
      </c>
      <c r="I477">
        <v>4214.2245359999997</v>
      </c>
      <c r="J477">
        <v>613.87430119999999</v>
      </c>
      <c r="K477">
        <v>975.23110440000005</v>
      </c>
      <c r="L477">
        <v>4</v>
      </c>
      <c r="M477" s="3">
        <v>0.83727137399999996</v>
      </c>
      <c r="N477" s="3">
        <f t="shared" si="7"/>
        <v>0.28516900474416373</v>
      </c>
      <c r="O477">
        <v>270</v>
      </c>
      <c r="P477" s="3">
        <v>9.9480880000000008E-3</v>
      </c>
      <c r="Q477" s="3">
        <v>0.6</v>
      </c>
      <c r="R477">
        <v>0.21689267200000001</v>
      </c>
    </row>
    <row r="478" spans="1:18" x14ac:dyDescent="0.35">
      <c r="A478">
        <v>5</v>
      </c>
      <c r="B478" s="29">
        <v>40</v>
      </c>
      <c r="C478" s="29">
        <v>1000</v>
      </c>
      <c r="D478">
        <v>1</v>
      </c>
      <c r="E478">
        <v>27377.800729999999</v>
      </c>
      <c r="F478">
        <v>6235.8303729999998</v>
      </c>
      <c r="G478">
        <v>9863.4670860000006</v>
      </c>
      <c r="H478">
        <v>8494.6717480000007</v>
      </c>
      <c r="I478">
        <v>1483.5009709999999</v>
      </c>
      <c r="J478">
        <v>613.87430119999999</v>
      </c>
      <c r="K478">
        <v>686.45624459999999</v>
      </c>
      <c r="L478">
        <v>2</v>
      </c>
      <c r="M478" s="3">
        <v>0.77599524099999995</v>
      </c>
      <c r="N478" s="3" t="str">
        <f t="shared" si="7"/>
        <v/>
      </c>
      <c r="O478">
        <v>271</v>
      </c>
      <c r="P478" s="3">
        <v>6.7881879999999997E-3</v>
      </c>
      <c r="Q478" s="3">
        <v>0.4</v>
      </c>
      <c r="R478">
        <v>0.48800851299999998</v>
      </c>
    </row>
    <row r="479" spans="1:18" x14ac:dyDescent="0.35">
      <c r="A479">
        <v>5</v>
      </c>
      <c r="B479" s="29">
        <v>40</v>
      </c>
      <c r="C479" s="29">
        <v>1000</v>
      </c>
      <c r="D479">
        <v>2</v>
      </c>
      <c r="E479">
        <v>27888.628820000002</v>
      </c>
      <c r="F479">
        <v>6076.3605070000003</v>
      </c>
      <c r="G479">
        <v>10369.864890000001</v>
      </c>
      <c r="H479">
        <v>8740.2661090000001</v>
      </c>
      <c r="I479">
        <v>1428.282876</v>
      </c>
      <c r="J479">
        <v>613.87430119999999</v>
      </c>
      <c r="K479">
        <v>659.98013619999995</v>
      </c>
      <c r="L479">
        <v>2</v>
      </c>
      <c r="M479" s="3">
        <v>0.79843048800000005</v>
      </c>
      <c r="N479" s="3" t="str">
        <f t="shared" si="7"/>
        <v/>
      </c>
      <c r="O479">
        <v>300</v>
      </c>
      <c r="P479" s="3">
        <v>4.2583030000000001E-2</v>
      </c>
      <c r="Q479" s="3">
        <v>0.4</v>
      </c>
      <c r="R479">
        <v>0.48800851299999998</v>
      </c>
    </row>
    <row r="480" spans="1:18" x14ac:dyDescent="0.35">
      <c r="A480">
        <v>5</v>
      </c>
      <c r="B480" s="29">
        <v>40</v>
      </c>
      <c r="C480" s="29">
        <v>1000</v>
      </c>
      <c r="D480">
        <v>3</v>
      </c>
      <c r="E480">
        <v>40635.503349999999</v>
      </c>
      <c r="F480">
        <v>11778.29171</v>
      </c>
      <c r="G480">
        <v>13805.79053</v>
      </c>
      <c r="H480">
        <v>9940.5495809999993</v>
      </c>
      <c r="I480">
        <v>3652.0056479999998</v>
      </c>
      <c r="J480">
        <v>613.87430119999999</v>
      </c>
      <c r="K480">
        <v>844.99157939999998</v>
      </c>
      <c r="L480">
        <v>3</v>
      </c>
      <c r="M480" s="3">
        <v>0.90807736900000002</v>
      </c>
      <c r="N480" s="3">
        <f t="shared" si="7"/>
        <v>0.26473442049957796</v>
      </c>
      <c r="O480">
        <v>300</v>
      </c>
      <c r="P480" s="3">
        <v>2.3030783999999999E-2</v>
      </c>
      <c r="Q480" s="3">
        <v>0.4</v>
      </c>
      <c r="R480">
        <v>0.48800851299999998</v>
      </c>
    </row>
    <row r="481" spans="1:18" x14ac:dyDescent="0.35">
      <c r="A481">
        <v>5</v>
      </c>
      <c r="B481" s="29">
        <v>40</v>
      </c>
      <c r="C481" s="29">
        <v>2000</v>
      </c>
      <c r="D481">
        <v>1</v>
      </c>
      <c r="E481">
        <v>26142.57141</v>
      </c>
      <c r="F481">
        <v>4997.5161459999999</v>
      </c>
      <c r="G481">
        <v>9815.8385450000005</v>
      </c>
      <c r="H481">
        <v>8539.7536170000003</v>
      </c>
      <c r="I481">
        <v>1488.1858319999999</v>
      </c>
      <c r="J481">
        <v>613.87430119999999</v>
      </c>
      <c r="K481">
        <v>687.40296909999995</v>
      </c>
      <c r="L481">
        <v>2</v>
      </c>
      <c r="M481" s="3">
        <v>0.78011350700000004</v>
      </c>
      <c r="N481" s="3" t="str">
        <f t="shared" si="7"/>
        <v/>
      </c>
      <c r="O481">
        <v>105</v>
      </c>
      <c r="P481" s="3">
        <v>7.2194429999999999E-3</v>
      </c>
      <c r="Q481" s="3">
        <v>0.8</v>
      </c>
      <c r="R481">
        <v>0.11462599800000001</v>
      </c>
    </row>
    <row r="482" spans="1:18" x14ac:dyDescent="0.35">
      <c r="A482">
        <v>5</v>
      </c>
      <c r="B482" s="29">
        <v>40</v>
      </c>
      <c r="C482" s="29">
        <v>2000</v>
      </c>
      <c r="D482">
        <v>2</v>
      </c>
      <c r="E482">
        <v>26012.256560000002</v>
      </c>
      <c r="F482">
        <v>4993.3231960000003</v>
      </c>
      <c r="G482">
        <v>9662.8651499999996</v>
      </c>
      <c r="H482">
        <v>8575.7499650000009</v>
      </c>
      <c r="I482">
        <v>1479.79034</v>
      </c>
      <c r="J482">
        <v>613.87430119999999</v>
      </c>
      <c r="K482">
        <v>686.65361110000003</v>
      </c>
      <c r="L482">
        <v>2</v>
      </c>
      <c r="M482" s="3">
        <v>0.78340180299999995</v>
      </c>
      <c r="N482" s="3" t="str">
        <f t="shared" si="7"/>
        <v/>
      </c>
      <c r="O482">
        <v>49</v>
      </c>
      <c r="P482" s="3">
        <v>9.6365960000000007E-3</v>
      </c>
      <c r="Q482" s="3">
        <v>0.8</v>
      </c>
      <c r="R482">
        <v>0.11462599800000001</v>
      </c>
    </row>
    <row r="483" spans="1:18" x14ac:dyDescent="0.35">
      <c r="A483">
        <v>5</v>
      </c>
      <c r="B483" s="29">
        <v>40</v>
      </c>
      <c r="C483" s="29">
        <v>2000</v>
      </c>
      <c r="D483">
        <v>3</v>
      </c>
      <c r="E483">
        <v>36826.733269999997</v>
      </c>
      <c r="F483">
        <v>8067.4453670000003</v>
      </c>
      <c r="G483">
        <v>13644.3272</v>
      </c>
      <c r="H483">
        <v>9991.9754410000005</v>
      </c>
      <c r="I483">
        <v>3661.68037</v>
      </c>
      <c r="J483">
        <v>613.87430119999999</v>
      </c>
      <c r="K483">
        <v>847.43059089999997</v>
      </c>
      <c r="L483">
        <v>3</v>
      </c>
      <c r="M483" s="3">
        <v>0.91277516299999994</v>
      </c>
      <c r="N483" s="3">
        <f t="shared" si="7"/>
        <v>0.29389598809178091</v>
      </c>
      <c r="O483">
        <v>113</v>
      </c>
      <c r="P483" s="3">
        <v>4.6477070000000001E-3</v>
      </c>
      <c r="Q483" s="3">
        <v>0.8</v>
      </c>
      <c r="R483">
        <v>0.11462599800000001</v>
      </c>
    </row>
    <row r="484" spans="1:18" x14ac:dyDescent="0.35">
      <c r="A484">
        <v>5</v>
      </c>
      <c r="B484" s="29">
        <v>40</v>
      </c>
      <c r="C484" s="29">
        <v>2000</v>
      </c>
      <c r="D484">
        <v>1</v>
      </c>
      <c r="E484">
        <v>27756.726460000002</v>
      </c>
      <c r="F484">
        <v>3899.0805719999998</v>
      </c>
      <c r="G484">
        <v>12267.64798</v>
      </c>
      <c r="H484">
        <v>9422.9087380000001</v>
      </c>
      <c r="I484">
        <v>1062.8969910000001</v>
      </c>
      <c r="J484">
        <v>613.87430119999999</v>
      </c>
      <c r="K484">
        <v>490.31787709999998</v>
      </c>
      <c r="L484">
        <v>1</v>
      </c>
      <c r="M484" s="3">
        <v>0.86079045300000001</v>
      </c>
      <c r="N484" s="3" t="str">
        <f t="shared" si="7"/>
        <v/>
      </c>
      <c r="O484">
        <v>15</v>
      </c>
      <c r="P484" s="3">
        <v>3.7355829999999998E-3</v>
      </c>
      <c r="Q484" s="3">
        <v>0.6</v>
      </c>
      <c r="R484">
        <v>0.30566932699999999</v>
      </c>
    </row>
    <row r="485" spans="1:18" x14ac:dyDescent="0.35">
      <c r="A485">
        <v>5</v>
      </c>
      <c r="B485" s="29">
        <v>40</v>
      </c>
      <c r="C485" s="29">
        <v>2000</v>
      </c>
      <c r="D485">
        <v>2</v>
      </c>
      <c r="E485">
        <v>27613.54033</v>
      </c>
      <c r="F485">
        <v>6649.1911769999997</v>
      </c>
      <c r="G485">
        <v>9641.8940060000004</v>
      </c>
      <c r="H485">
        <v>8541.8675500000008</v>
      </c>
      <c r="I485">
        <v>1479.770495</v>
      </c>
      <c r="J485">
        <v>613.87430119999999</v>
      </c>
      <c r="K485">
        <v>686.94280130000004</v>
      </c>
      <c r="L485">
        <v>2</v>
      </c>
      <c r="M485" s="3">
        <v>0.78030661599999995</v>
      </c>
      <c r="N485" s="3" t="str">
        <f t="shared" si="7"/>
        <v/>
      </c>
      <c r="O485">
        <v>299</v>
      </c>
      <c r="P485" s="3">
        <v>8.7726169999999999E-3</v>
      </c>
      <c r="Q485" s="3">
        <v>0.6</v>
      </c>
      <c r="R485">
        <v>0.30566932699999999</v>
      </c>
    </row>
    <row r="486" spans="1:18" x14ac:dyDescent="0.35">
      <c r="A486">
        <v>5</v>
      </c>
      <c r="B486" s="29">
        <v>40</v>
      </c>
      <c r="C486" s="29">
        <v>2000</v>
      </c>
      <c r="D486">
        <v>3</v>
      </c>
      <c r="E486">
        <v>40059.055650000002</v>
      </c>
      <c r="F486">
        <v>8484.5233029999999</v>
      </c>
      <c r="G486">
        <v>17151.258279999998</v>
      </c>
      <c r="H486">
        <v>10141.61</v>
      </c>
      <c r="I486">
        <v>2978.6787100000001</v>
      </c>
      <c r="J486">
        <v>613.87430119999999</v>
      </c>
      <c r="K486">
        <v>689.11104739999996</v>
      </c>
      <c r="L486">
        <v>2</v>
      </c>
      <c r="M486" s="3">
        <v>0.92644440400000005</v>
      </c>
      <c r="N486" s="3">
        <f t="shared" si="7"/>
        <v>0.27652406296090376</v>
      </c>
      <c r="O486">
        <v>300</v>
      </c>
      <c r="P486" s="3">
        <v>1.3807111E-2</v>
      </c>
      <c r="Q486" s="3">
        <v>0.6</v>
      </c>
      <c r="R486">
        <v>0.30566932699999999</v>
      </c>
    </row>
    <row r="487" spans="1:18" x14ac:dyDescent="0.35">
      <c r="A487">
        <v>5</v>
      </c>
      <c r="B487" s="29">
        <v>40</v>
      </c>
      <c r="C487" s="29">
        <v>2000</v>
      </c>
      <c r="D487">
        <v>1</v>
      </c>
      <c r="E487">
        <v>30130.577140000001</v>
      </c>
      <c r="F487">
        <v>6272.9312630000004</v>
      </c>
      <c r="G487">
        <v>12267.64798</v>
      </c>
      <c r="H487">
        <v>9422.9087380000001</v>
      </c>
      <c r="I487">
        <v>1062.896988</v>
      </c>
      <c r="J487">
        <v>613.87430119999999</v>
      </c>
      <c r="K487">
        <v>490.31787159999999</v>
      </c>
      <c r="L487">
        <v>1</v>
      </c>
      <c r="M487" s="3">
        <v>0.86079045300000001</v>
      </c>
      <c r="N487" s="3" t="str">
        <f t="shared" si="7"/>
        <v/>
      </c>
      <c r="O487">
        <v>301</v>
      </c>
      <c r="P487" s="3">
        <v>2.0685325000000001E-2</v>
      </c>
      <c r="Q487" s="3">
        <v>0.4</v>
      </c>
      <c r="R487">
        <v>0.68775598500000001</v>
      </c>
    </row>
    <row r="488" spans="1:18" x14ac:dyDescent="0.35">
      <c r="A488">
        <v>5</v>
      </c>
      <c r="B488" s="29">
        <v>40</v>
      </c>
      <c r="C488" s="29">
        <v>2000</v>
      </c>
      <c r="D488">
        <v>2</v>
      </c>
      <c r="E488">
        <v>30849.493289999999</v>
      </c>
      <c r="F488">
        <v>9970.4457430000002</v>
      </c>
      <c r="G488">
        <v>9554.8615829999999</v>
      </c>
      <c r="H488">
        <v>8540.0485599999993</v>
      </c>
      <c r="I488">
        <v>1482.411523</v>
      </c>
      <c r="J488">
        <v>613.87430119999999</v>
      </c>
      <c r="K488">
        <v>687.85157660000004</v>
      </c>
      <c r="L488">
        <v>2</v>
      </c>
      <c r="M488" s="3">
        <v>0.78014044999999999</v>
      </c>
      <c r="N488" s="3" t="str">
        <f t="shared" si="7"/>
        <v/>
      </c>
      <c r="O488">
        <v>300</v>
      </c>
      <c r="P488" s="3">
        <v>0.131806654</v>
      </c>
      <c r="Q488" s="3">
        <v>0.4</v>
      </c>
      <c r="R488">
        <v>0.68775598500000001</v>
      </c>
    </row>
    <row r="489" spans="1:18" x14ac:dyDescent="0.35">
      <c r="A489">
        <v>5</v>
      </c>
      <c r="B489" s="29">
        <v>40</v>
      </c>
      <c r="C489" s="29">
        <v>2000</v>
      </c>
      <c r="D489">
        <v>3</v>
      </c>
      <c r="E489">
        <v>46291.406629999998</v>
      </c>
      <c r="F489">
        <v>14128.9002</v>
      </c>
      <c r="G489">
        <v>17832.326300000001</v>
      </c>
      <c r="H489">
        <v>10034.44031</v>
      </c>
      <c r="I489">
        <v>2989.8328820000002</v>
      </c>
      <c r="J489">
        <v>613.87430119999999</v>
      </c>
      <c r="K489">
        <v>692.03263979999997</v>
      </c>
      <c r="L489">
        <v>2</v>
      </c>
      <c r="M489" s="3">
        <v>0.916654364</v>
      </c>
      <c r="N489" s="3">
        <f t="shared" si="7"/>
        <v>0.24087646498967813</v>
      </c>
      <c r="O489">
        <v>301</v>
      </c>
      <c r="P489" s="3">
        <v>7.0066175999999994E-2</v>
      </c>
      <c r="Q489" s="3">
        <v>0.4</v>
      </c>
      <c r="R489">
        <v>0.68775598500000001</v>
      </c>
    </row>
    <row r="490" spans="1:18" x14ac:dyDescent="0.35">
      <c r="A490">
        <v>5</v>
      </c>
      <c r="B490" s="29">
        <v>70</v>
      </c>
      <c r="C490" s="29">
        <v>500</v>
      </c>
      <c r="D490">
        <v>1</v>
      </c>
      <c r="E490">
        <v>20313.85557</v>
      </c>
      <c r="F490">
        <v>3755.423851</v>
      </c>
      <c r="G490">
        <v>6035.2014140000001</v>
      </c>
      <c r="H490">
        <v>6129.2194380000001</v>
      </c>
      <c r="I490">
        <v>2588.677983</v>
      </c>
      <c r="J490">
        <v>613.87430119999999</v>
      </c>
      <c r="K490">
        <v>1191.4585810000001</v>
      </c>
      <c r="L490">
        <v>6</v>
      </c>
      <c r="M490" s="3">
        <v>0.41765275200000002</v>
      </c>
      <c r="N490" s="3" t="str">
        <f t="shared" si="7"/>
        <v/>
      </c>
      <c r="O490">
        <v>56</v>
      </c>
      <c r="P490" s="3">
        <v>9.3963529999999997E-3</v>
      </c>
      <c r="Q490" s="3">
        <v>0.8</v>
      </c>
      <c r="R490">
        <v>4.9960089999999999E-2</v>
      </c>
    </row>
    <row r="491" spans="1:18" x14ac:dyDescent="0.35">
      <c r="A491">
        <v>5</v>
      </c>
      <c r="B491" s="29">
        <v>70</v>
      </c>
      <c r="C491" s="29">
        <v>500</v>
      </c>
      <c r="D491">
        <v>2</v>
      </c>
      <c r="E491">
        <v>20477.87573</v>
      </c>
      <c r="F491">
        <v>3177.1459770000001</v>
      </c>
      <c r="G491">
        <v>6613.7806899999996</v>
      </c>
      <c r="H491">
        <v>6684.6402319999997</v>
      </c>
      <c r="I491">
        <v>2316.57152</v>
      </c>
      <c r="J491">
        <v>613.87430119999999</v>
      </c>
      <c r="K491">
        <v>1071.863014</v>
      </c>
      <c r="L491">
        <v>5</v>
      </c>
      <c r="M491" s="3">
        <v>0.455499826</v>
      </c>
      <c r="N491" s="3" t="str">
        <f t="shared" si="7"/>
        <v/>
      </c>
      <c r="O491">
        <v>236</v>
      </c>
      <c r="P491" s="3">
        <v>9.5171089999999993E-3</v>
      </c>
      <c r="Q491" s="3">
        <v>0.8</v>
      </c>
      <c r="R491">
        <v>4.9960089999999999E-2</v>
      </c>
    </row>
    <row r="492" spans="1:18" x14ac:dyDescent="0.35">
      <c r="A492">
        <v>5</v>
      </c>
      <c r="B492" s="29">
        <v>70</v>
      </c>
      <c r="C492" s="29">
        <v>500</v>
      </c>
      <c r="D492">
        <v>3</v>
      </c>
      <c r="E492">
        <v>28778.194780000002</v>
      </c>
      <c r="F492">
        <v>4266.9203530000004</v>
      </c>
      <c r="G492">
        <v>8840.6585049999994</v>
      </c>
      <c r="H492">
        <v>8717.0795290000005</v>
      </c>
      <c r="I492">
        <v>5149.7711870000003</v>
      </c>
      <c r="J492">
        <v>613.87430119999999</v>
      </c>
      <c r="K492">
        <v>1189.890901</v>
      </c>
      <c r="L492">
        <v>6</v>
      </c>
      <c r="M492" s="3">
        <v>0.59399280600000004</v>
      </c>
      <c r="N492" s="3">
        <f t="shared" si="7"/>
        <v>0.29450911096779064</v>
      </c>
      <c r="O492">
        <v>300</v>
      </c>
      <c r="P492" s="3">
        <v>1.1463797E-2</v>
      </c>
      <c r="Q492" s="3">
        <v>0.8</v>
      </c>
      <c r="R492">
        <v>4.9960089999999999E-2</v>
      </c>
    </row>
    <row r="493" spans="1:18" x14ac:dyDescent="0.35">
      <c r="A493">
        <v>5</v>
      </c>
      <c r="B493" s="29">
        <v>70</v>
      </c>
      <c r="C493" s="29">
        <v>500</v>
      </c>
      <c r="D493">
        <v>1</v>
      </c>
      <c r="E493">
        <v>21436.887170000002</v>
      </c>
      <c r="F493">
        <v>4345.8158540000004</v>
      </c>
      <c r="G493">
        <v>6464.9857629999997</v>
      </c>
      <c r="H493">
        <v>6548.5418259999997</v>
      </c>
      <c r="I493">
        <v>2371.1841909999998</v>
      </c>
      <c r="J493">
        <v>613.87430119999999</v>
      </c>
      <c r="K493">
        <v>1092.4852370000001</v>
      </c>
      <c r="L493">
        <v>5</v>
      </c>
      <c r="M493" s="3">
        <v>0.44622590899999998</v>
      </c>
      <c r="N493" s="3" t="str">
        <f t="shared" si="7"/>
        <v/>
      </c>
      <c r="O493">
        <v>280</v>
      </c>
      <c r="P493" s="3">
        <v>9.5232649999999995E-3</v>
      </c>
      <c r="Q493" s="3">
        <v>0.6</v>
      </c>
      <c r="R493">
        <v>0.13322690700000001</v>
      </c>
    </row>
    <row r="494" spans="1:18" x14ac:dyDescent="0.35">
      <c r="A494">
        <v>5</v>
      </c>
      <c r="B494" s="29">
        <v>70</v>
      </c>
      <c r="C494" s="29">
        <v>500</v>
      </c>
      <c r="D494">
        <v>2</v>
      </c>
      <c r="E494">
        <v>21615.39385</v>
      </c>
      <c r="F494">
        <v>4330.4142869999996</v>
      </c>
      <c r="G494">
        <v>6585.5316359999997</v>
      </c>
      <c r="H494">
        <v>6650.8051999999998</v>
      </c>
      <c r="I494">
        <v>2344.791827</v>
      </c>
      <c r="J494">
        <v>613.87430119999999</v>
      </c>
      <c r="K494">
        <v>1089.9765950000001</v>
      </c>
      <c r="L494">
        <v>5</v>
      </c>
      <c r="M494" s="3">
        <v>0.45319426400000001</v>
      </c>
      <c r="N494" s="3" t="str">
        <f t="shared" si="7"/>
        <v/>
      </c>
      <c r="O494">
        <v>300</v>
      </c>
      <c r="P494" s="3">
        <v>1.0639849999999999E-2</v>
      </c>
      <c r="Q494" s="3">
        <v>0.6</v>
      </c>
      <c r="R494">
        <v>0.13322690700000001</v>
      </c>
    </row>
    <row r="495" spans="1:18" x14ac:dyDescent="0.35">
      <c r="A495">
        <v>5</v>
      </c>
      <c r="B495" s="29">
        <v>70</v>
      </c>
      <c r="C495" s="29">
        <v>500</v>
      </c>
      <c r="D495">
        <v>3</v>
      </c>
      <c r="E495">
        <v>30882.24022</v>
      </c>
      <c r="F495">
        <v>5591.4886900000001</v>
      </c>
      <c r="G495">
        <v>9519.9180830000005</v>
      </c>
      <c r="H495">
        <v>9355.7873540000001</v>
      </c>
      <c r="I495">
        <v>4710.9602969999996</v>
      </c>
      <c r="J495">
        <v>613.87430119999999</v>
      </c>
      <c r="K495">
        <v>1090.211495</v>
      </c>
      <c r="L495">
        <v>5</v>
      </c>
      <c r="M495" s="3">
        <v>0.63751516399999997</v>
      </c>
      <c r="N495" s="3">
        <f t="shared" si="7"/>
        <v>0.28268051103602132</v>
      </c>
      <c r="O495">
        <v>300</v>
      </c>
      <c r="P495" s="3">
        <v>1.9306597000000002E-2</v>
      </c>
      <c r="Q495" s="3">
        <v>0.6</v>
      </c>
      <c r="R495">
        <v>0.13322690700000001</v>
      </c>
    </row>
    <row r="496" spans="1:18" x14ac:dyDescent="0.35">
      <c r="A496">
        <v>5</v>
      </c>
      <c r="B496" s="29">
        <v>70</v>
      </c>
      <c r="C496" s="29">
        <v>500</v>
      </c>
      <c r="D496">
        <v>1</v>
      </c>
      <c r="E496">
        <v>23708.798559999999</v>
      </c>
      <c r="F496">
        <v>5656.4749259999999</v>
      </c>
      <c r="G496">
        <v>7160.6177559999996</v>
      </c>
      <c r="H496">
        <v>7228.3350270000001</v>
      </c>
      <c r="I496">
        <v>2090.2593489999999</v>
      </c>
      <c r="J496">
        <v>613.87430119999999</v>
      </c>
      <c r="K496">
        <v>959.23719919999996</v>
      </c>
      <c r="L496">
        <v>4</v>
      </c>
      <c r="M496" s="3">
        <v>0.492547876</v>
      </c>
      <c r="N496" s="3" t="str">
        <f t="shared" si="7"/>
        <v/>
      </c>
      <c r="O496">
        <v>300</v>
      </c>
      <c r="P496" s="3">
        <v>1.9068656999999999E-2</v>
      </c>
      <c r="Q496" s="3">
        <v>0.4</v>
      </c>
      <c r="R496">
        <v>0.29976054000000002</v>
      </c>
    </row>
    <row r="497" spans="1:18" x14ac:dyDescent="0.35">
      <c r="A497">
        <v>5</v>
      </c>
      <c r="B497" s="29">
        <v>70</v>
      </c>
      <c r="C497" s="29">
        <v>500</v>
      </c>
      <c r="D497">
        <v>2</v>
      </c>
      <c r="E497">
        <v>23858.66318</v>
      </c>
      <c r="F497">
        <v>6522.983851</v>
      </c>
      <c r="G497">
        <v>6647.8904259999999</v>
      </c>
      <c r="H497">
        <v>6718.7499680000001</v>
      </c>
      <c r="I497">
        <v>2291.9772149999999</v>
      </c>
      <c r="J497">
        <v>613.87430119999999</v>
      </c>
      <c r="K497">
        <v>1063.1874210000001</v>
      </c>
      <c r="L497">
        <v>5</v>
      </c>
      <c r="M497" s="3">
        <v>0.45782410699999998</v>
      </c>
      <c r="N497" s="3" t="str">
        <f t="shared" si="7"/>
        <v/>
      </c>
      <c r="O497">
        <v>300</v>
      </c>
      <c r="P497" s="3">
        <v>2.0978232999999999E-2</v>
      </c>
      <c r="Q497" s="3">
        <v>0.4</v>
      </c>
      <c r="R497">
        <v>0.29976054000000002</v>
      </c>
    </row>
    <row r="498" spans="1:18" x14ac:dyDescent="0.35">
      <c r="A498">
        <v>5</v>
      </c>
      <c r="B498" s="29">
        <v>70</v>
      </c>
      <c r="C498" s="29">
        <v>500</v>
      </c>
      <c r="D498">
        <v>3</v>
      </c>
      <c r="E498">
        <v>34787.000659999998</v>
      </c>
      <c r="F498">
        <v>9471.5886709999995</v>
      </c>
      <c r="G498">
        <v>9522.3918589999994</v>
      </c>
      <c r="H498">
        <v>9364.8476279999995</v>
      </c>
      <c r="I498">
        <v>4721.8128930000003</v>
      </c>
      <c r="J498">
        <v>613.87430119999999</v>
      </c>
      <c r="K498">
        <v>1092.485308</v>
      </c>
      <c r="L498">
        <v>5</v>
      </c>
      <c r="M498" s="3">
        <v>0.638132543</v>
      </c>
      <c r="N498" s="3">
        <f t="shared" si="7"/>
        <v>0.26868074546119353</v>
      </c>
      <c r="O498">
        <v>300</v>
      </c>
      <c r="P498" s="3">
        <v>3.7120499000000001E-2</v>
      </c>
      <c r="Q498" s="3">
        <v>0.4</v>
      </c>
      <c r="R498">
        <v>0.29976054000000002</v>
      </c>
    </row>
    <row r="499" spans="1:18" x14ac:dyDescent="0.35">
      <c r="A499">
        <v>5</v>
      </c>
      <c r="B499" s="29">
        <v>70</v>
      </c>
      <c r="C499" s="29">
        <v>1000</v>
      </c>
      <c r="D499">
        <v>1</v>
      </c>
      <c r="E499">
        <v>22981.55877</v>
      </c>
      <c r="F499">
        <v>5000.8654150000002</v>
      </c>
      <c r="G499">
        <v>7111.3626640000002</v>
      </c>
      <c r="H499">
        <v>7179.0799349999998</v>
      </c>
      <c r="I499">
        <v>2105.6693839999998</v>
      </c>
      <c r="J499">
        <v>613.87430119999999</v>
      </c>
      <c r="K499">
        <v>970.70707089999996</v>
      </c>
      <c r="L499">
        <v>4</v>
      </c>
      <c r="M499" s="3">
        <v>0.48919157200000002</v>
      </c>
      <c r="N499" s="3" t="str">
        <f t="shared" si="7"/>
        <v/>
      </c>
      <c r="O499">
        <v>46</v>
      </c>
      <c r="P499" s="3">
        <v>8.3967260000000002E-3</v>
      </c>
      <c r="Q499" s="3">
        <v>0.8</v>
      </c>
      <c r="R499">
        <v>8.1334764000000004E-2</v>
      </c>
    </row>
    <row r="500" spans="1:18" x14ac:dyDescent="0.35">
      <c r="A500">
        <v>5</v>
      </c>
      <c r="B500" s="29">
        <v>70</v>
      </c>
      <c r="C500" s="29">
        <v>1000</v>
      </c>
      <c r="D500">
        <v>2</v>
      </c>
      <c r="E500">
        <v>23151.10025</v>
      </c>
      <c r="F500">
        <v>4992.0279259999998</v>
      </c>
      <c r="G500">
        <v>7224.8613249999999</v>
      </c>
      <c r="H500">
        <v>7271.1241819999996</v>
      </c>
      <c r="I500">
        <v>2082.8039760000001</v>
      </c>
      <c r="J500">
        <v>613.87430119999999</v>
      </c>
      <c r="K500">
        <v>966.40854349999995</v>
      </c>
      <c r="L500">
        <v>4</v>
      </c>
      <c r="M500" s="3">
        <v>0.49546358299999999</v>
      </c>
      <c r="N500" s="3" t="str">
        <f t="shared" si="7"/>
        <v/>
      </c>
      <c r="O500">
        <v>300</v>
      </c>
      <c r="P500" s="3">
        <v>1.295439E-2</v>
      </c>
      <c r="Q500" s="3">
        <v>0.8</v>
      </c>
      <c r="R500">
        <v>8.1334764000000004E-2</v>
      </c>
    </row>
    <row r="501" spans="1:18" x14ac:dyDescent="0.35">
      <c r="A501">
        <v>5</v>
      </c>
      <c r="B501" s="29">
        <v>70</v>
      </c>
      <c r="C501" s="29">
        <v>1000</v>
      </c>
      <c r="D501">
        <v>3</v>
      </c>
      <c r="E501">
        <v>32033.177380000001</v>
      </c>
      <c r="F501">
        <v>5683.5788220000004</v>
      </c>
      <c r="G501">
        <v>10442.71731</v>
      </c>
      <c r="H501">
        <v>10118.16308</v>
      </c>
      <c r="I501">
        <v>4202.8105429999996</v>
      </c>
      <c r="J501">
        <v>613.87430119999999</v>
      </c>
      <c r="K501">
        <v>972.03331679999997</v>
      </c>
      <c r="L501">
        <v>4</v>
      </c>
      <c r="M501" s="3">
        <v>0.68946440899999994</v>
      </c>
      <c r="N501" s="3">
        <f t="shared" si="7"/>
        <v>0.30562906928662875</v>
      </c>
      <c r="O501">
        <v>255</v>
      </c>
      <c r="P501" s="3">
        <v>9.3687419999999993E-3</v>
      </c>
      <c r="Q501" s="3">
        <v>0.8</v>
      </c>
      <c r="R501">
        <v>8.1334764000000004E-2</v>
      </c>
    </row>
    <row r="502" spans="1:18" x14ac:dyDescent="0.35">
      <c r="A502">
        <v>5</v>
      </c>
      <c r="B502" s="29">
        <v>70</v>
      </c>
      <c r="C502" s="29">
        <v>1000</v>
      </c>
      <c r="D502">
        <v>1</v>
      </c>
      <c r="E502">
        <v>24645.052049999998</v>
      </c>
      <c r="F502">
        <v>6651.0927650000003</v>
      </c>
      <c r="G502">
        <v>7129.2761899999996</v>
      </c>
      <c r="H502">
        <v>7195.0435379999999</v>
      </c>
      <c r="I502">
        <v>2091.4448029999999</v>
      </c>
      <c r="J502">
        <v>613.87430119999999</v>
      </c>
      <c r="K502">
        <v>964.32045129999995</v>
      </c>
      <c r="L502">
        <v>4</v>
      </c>
      <c r="M502" s="3">
        <v>0.490279352</v>
      </c>
      <c r="N502" s="3" t="str">
        <f t="shared" si="7"/>
        <v/>
      </c>
      <c r="O502">
        <v>300</v>
      </c>
      <c r="P502" s="3">
        <v>1.0579751E-2</v>
      </c>
      <c r="Q502" s="3">
        <v>0.6</v>
      </c>
      <c r="R502">
        <v>0.21689270499999999</v>
      </c>
    </row>
    <row r="503" spans="1:18" x14ac:dyDescent="0.35">
      <c r="A503">
        <v>5</v>
      </c>
      <c r="B503" s="29">
        <v>70</v>
      </c>
      <c r="C503" s="29">
        <v>1000</v>
      </c>
      <c r="D503">
        <v>2</v>
      </c>
      <c r="E503">
        <v>24568.069510000001</v>
      </c>
      <c r="F503">
        <v>5293.7299190000003</v>
      </c>
      <c r="G503">
        <v>8002.1701139999996</v>
      </c>
      <c r="H503">
        <v>8014.4419379999999</v>
      </c>
      <c r="I503">
        <v>1808.892527</v>
      </c>
      <c r="J503">
        <v>613.87430119999999</v>
      </c>
      <c r="K503">
        <v>834.9607105</v>
      </c>
      <c r="L503">
        <v>3</v>
      </c>
      <c r="M503" s="3">
        <v>0.54611419400000005</v>
      </c>
      <c r="N503" s="3" t="str">
        <f t="shared" si="7"/>
        <v/>
      </c>
      <c r="O503">
        <v>169</v>
      </c>
      <c r="P503" s="3">
        <v>6.7485100000000001E-3</v>
      </c>
      <c r="Q503" s="3">
        <v>0.6</v>
      </c>
      <c r="R503">
        <v>0.21689270499999999</v>
      </c>
    </row>
    <row r="504" spans="1:18" x14ac:dyDescent="0.35">
      <c r="A504">
        <v>5</v>
      </c>
      <c r="B504" s="29">
        <v>70</v>
      </c>
      <c r="C504" s="29">
        <v>1000</v>
      </c>
      <c r="D504">
        <v>3</v>
      </c>
      <c r="E504">
        <v>34900.121529999997</v>
      </c>
      <c r="F504">
        <v>8496.2640620000002</v>
      </c>
      <c r="G504">
        <v>10509.35169</v>
      </c>
      <c r="H504">
        <v>10098.04124</v>
      </c>
      <c r="I504">
        <v>4208.362376</v>
      </c>
      <c r="J504">
        <v>613.87430119999999</v>
      </c>
      <c r="K504">
        <v>974.22786570000005</v>
      </c>
      <c r="L504">
        <v>4</v>
      </c>
      <c r="M504" s="3">
        <v>0.688093281</v>
      </c>
      <c r="N504" s="3">
        <f t="shared" si="7"/>
        <v>0.29083706898270573</v>
      </c>
      <c r="O504">
        <v>300</v>
      </c>
      <c r="P504" s="3">
        <v>1.519241E-2</v>
      </c>
      <c r="Q504" s="3">
        <v>0.6</v>
      </c>
      <c r="R504">
        <v>0.21689270499999999</v>
      </c>
    </row>
    <row r="505" spans="1:18" x14ac:dyDescent="0.35">
      <c r="A505">
        <v>5</v>
      </c>
      <c r="B505" s="29">
        <v>70</v>
      </c>
      <c r="C505" s="29">
        <v>1000</v>
      </c>
      <c r="D505">
        <v>1</v>
      </c>
      <c r="E505">
        <v>27340.27895</v>
      </c>
      <c r="F505">
        <v>6205.5023339999998</v>
      </c>
      <c r="G505">
        <v>9268.3001349999995</v>
      </c>
      <c r="H505">
        <v>9098.1819240000004</v>
      </c>
      <c r="I505">
        <v>1474.4679900000001</v>
      </c>
      <c r="J505">
        <v>613.87430119999999</v>
      </c>
      <c r="K505">
        <v>679.95226849999995</v>
      </c>
      <c r="L505">
        <v>2</v>
      </c>
      <c r="M505" s="3">
        <v>0.61996160499999997</v>
      </c>
      <c r="N505" s="3" t="str">
        <f t="shared" si="7"/>
        <v/>
      </c>
      <c r="O505">
        <v>300</v>
      </c>
      <c r="P505" s="3">
        <v>1.3883291000000001E-2</v>
      </c>
      <c r="Q505" s="3">
        <v>0.4</v>
      </c>
      <c r="R505">
        <v>0.48800858600000002</v>
      </c>
    </row>
    <row r="506" spans="1:18" x14ac:dyDescent="0.35">
      <c r="A506">
        <v>5</v>
      </c>
      <c r="B506" s="29">
        <v>70</v>
      </c>
      <c r="C506" s="29">
        <v>1000</v>
      </c>
      <c r="D506">
        <v>2</v>
      </c>
      <c r="E506">
        <v>26991.884150000002</v>
      </c>
      <c r="F506">
        <v>6249.3922759999996</v>
      </c>
      <c r="G506">
        <v>8960.3965200000002</v>
      </c>
      <c r="H506">
        <v>8991.3165850000005</v>
      </c>
      <c r="I506">
        <v>1487.2259550000001</v>
      </c>
      <c r="J506">
        <v>613.87430119999999</v>
      </c>
      <c r="K506">
        <v>689.67850940000005</v>
      </c>
      <c r="L506">
        <v>2</v>
      </c>
      <c r="M506" s="3">
        <v>0.61267966600000001</v>
      </c>
      <c r="N506" s="3" t="str">
        <f t="shared" si="7"/>
        <v/>
      </c>
      <c r="O506">
        <v>210</v>
      </c>
      <c r="P506" s="3">
        <v>7.0819330000000003E-3</v>
      </c>
      <c r="Q506" s="3">
        <v>0.4</v>
      </c>
      <c r="R506">
        <v>0.48800858600000002</v>
      </c>
    </row>
    <row r="507" spans="1:18" x14ac:dyDescent="0.35">
      <c r="A507">
        <v>5</v>
      </c>
      <c r="B507" s="29">
        <v>70</v>
      </c>
      <c r="C507" s="29">
        <v>1000</v>
      </c>
      <c r="D507">
        <v>3</v>
      </c>
      <c r="E507">
        <v>39720.489849999998</v>
      </c>
      <c r="F507">
        <v>9154.9654530000007</v>
      </c>
      <c r="G507">
        <v>14025.747499999999</v>
      </c>
      <c r="H507">
        <v>12260.51348</v>
      </c>
      <c r="I507">
        <v>2976.4031930000001</v>
      </c>
      <c r="J507">
        <v>613.87430119999999</v>
      </c>
      <c r="K507">
        <v>688.98593210000001</v>
      </c>
      <c r="L507">
        <v>2</v>
      </c>
      <c r="M507" s="3">
        <v>0.83544686999999995</v>
      </c>
      <c r="N507" s="3">
        <f t="shared" si="7"/>
        <v>0.26893229380738581</v>
      </c>
      <c r="O507">
        <v>300</v>
      </c>
      <c r="P507" s="3">
        <v>4.9202106000000002E-2</v>
      </c>
      <c r="Q507" s="3">
        <v>0.4</v>
      </c>
      <c r="R507">
        <v>0.48800858600000002</v>
      </c>
    </row>
    <row r="508" spans="1:18" x14ac:dyDescent="0.35">
      <c r="A508">
        <v>5</v>
      </c>
      <c r="B508" s="29">
        <v>70</v>
      </c>
      <c r="C508" s="29">
        <v>2000</v>
      </c>
      <c r="D508">
        <v>1</v>
      </c>
      <c r="E508">
        <v>25977.387149999999</v>
      </c>
      <c r="F508">
        <v>5007.4440930000001</v>
      </c>
      <c r="G508">
        <v>9079.3507960000006</v>
      </c>
      <c r="H508">
        <v>9089.8462720000007</v>
      </c>
      <c r="I508">
        <v>1496.378148</v>
      </c>
      <c r="J508">
        <v>613.87430119999999</v>
      </c>
      <c r="K508">
        <v>690.49354229999994</v>
      </c>
      <c r="L508">
        <v>2</v>
      </c>
      <c r="M508" s="3">
        <v>0.61939360300000001</v>
      </c>
      <c r="N508" s="3" t="str">
        <f t="shared" si="7"/>
        <v/>
      </c>
      <c r="O508">
        <v>66</v>
      </c>
      <c r="P508" s="3">
        <v>8.9850980000000004E-3</v>
      </c>
      <c r="Q508" s="3">
        <v>0.8</v>
      </c>
      <c r="R508">
        <v>0.115169548</v>
      </c>
    </row>
    <row r="509" spans="1:18" x14ac:dyDescent="0.35">
      <c r="A509">
        <v>5</v>
      </c>
      <c r="B509" s="29">
        <v>70</v>
      </c>
      <c r="C509" s="29">
        <v>2000</v>
      </c>
      <c r="D509">
        <v>2</v>
      </c>
      <c r="E509">
        <v>25877.745050000001</v>
      </c>
      <c r="F509">
        <v>5004.9423349999997</v>
      </c>
      <c r="G509">
        <v>9027.5588100000004</v>
      </c>
      <c r="H509">
        <v>9049.9285110000001</v>
      </c>
      <c r="I509">
        <v>1489.5039489999999</v>
      </c>
      <c r="J509">
        <v>613.87430119999999</v>
      </c>
      <c r="K509">
        <v>691.9371433</v>
      </c>
      <c r="L509">
        <v>2</v>
      </c>
      <c r="M509" s="3">
        <v>0.61667355599999996</v>
      </c>
      <c r="N509" s="3" t="str">
        <f t="shared" si="7"/>
        <v/>
      </c>
      <c r="O509">
        <v>69</v>
      </c>
      <c r="P509" s="3">
        <v>9.6635639999999995E-3</v>
      </c>
      <c r="Q509" s="3">
        <v>0.8</v>
      </c>
      <c r="R509">
        <v>0.115169548</v>
      </c>
    </row>
    <row r="510" spans="1:18" x14ac:dyDescent="0.35">
      <c r="A510">
        <v>5</v>
      </c>
      <c r="B510" s="29">
        <v>70</v>
      </c>
      <c r="C510" s="29">
        <v>2000</v>
      </c>
      <c r="D510">
        <v>3</v>
      </c>
      <c r="E510">
        <v>36079.541649999999</v>
      </c>
      <c r="F510">
        <v>5688.5649119999998</v>
      </c>
      <c r="G510">
        <v>13955.57459</v>
      </c>
      <c r="H510">
        <v>12156.13855</v>
      </c>
      <c r="I510">
        <v>2976.4032889999999</v>
      </c>
      <c r="J510">
        <v>613.87430119999999</v>
      </c>
      <c r="K510">
        <v>688.98601540000004</v>
      </c>
      <c r="L510">
        <v>2</v>
      </c>
      <c r="M510" s="3">
        <v>0.82833463100000004</v>
      </c>
      <c r="N510" s="3">
        <f t="shared" si="7"/>
        <v>0.30422428563396858</v>
      </c>
      <c r="O510">
        <v>300</v>
      </c>
      <c r="P510" s="3">
        <v>1.7014425E-2</v>
      </c>
      <c r="Q510" s="3">
        <v>0.8</v>
      </c>
      <c r="R510">
        <v>0.115169548</v>
      </c>
    </row>
    <row r="511" spans="1:18" x14ac:dyDescent="0.35">
      <c r="A511">
        <v>5</v>
      </c>
      <c r="B511" s="29">
        <v>70</v>
      </c>
      <c r="C511" s="29">
        <v>2000</v>
      </c>
      <c r="D511">
        <v>1</v>
      </c>
      <c r="E511">
        <v>27390.5926</v>
      </c>
      <c r="F511">
        <v>3908.0861249999998</v>
      </c>
      <c r="G511">
        <v>10770.87601</v>
      </c>
      <c r="H511">
        <v>10544.54112</v>
      </c>
      <c r="I511">
        <v>1062.8970509999999</v>
      </c>
      <c r="J511">
        <v>613.87430119999999</v>
      </c>
      <c r="K511">
        <v>490.31799549999999</v>
      </c>
      <c r="L511">
        <v>1</v>
      </c>
      <c r="M511" s="3">
        <v>0.71851834699999995</v>
      </c>
      <c r="N511" s="3" t="str">
        <f t="shared" si="7"/>
        <v/>
      </c>
      <c r="O511">
        <v>24</v>
      </c>
      <c r="P511" s="3">
        <v>1.209538E-3</v>
      </c>
      <c r="Q511" s="3">
        <v>0.6</v>
      </c>
      <c r="R511">
        <v>0.30711879399999997</v>
      </c>
    </row>
    <row r="512" spans="1:18" x14ac:dyDescent="0.35">
      <c r="A512">
        <v>5</v>
      </c>
      <c r="B512" s="29">
        <v>70</v>
      </c>
      <c r="C512" s="29">
        <v>2000</v>
      </c>
      <c r="D512">
        <v>2</v>
      </c>
      <c r="E512">
        <v>27274.130410000002</v>
      </c>
      <c r="F512">
        <v>3896.2581960000002</v>
      </c>
      <c r="G512">
        <v>10779.31998</v>
      </c>
      <c r="H512">
        <v>10441.09103</v>
      </c>
      <c r="I512">
        <v>1053.2688290000001</v>
      </c>
      <c r="J512">
        <v>613.87430119999999</v>
      </c>
      <c r="K512">
        <v>490.31807950000001</v>
      </c>
      <c r="L512">
        <v>1</v>
      </c>
      <c r="M512" s="3">
        <v>0.71146912699999998</v>
      </c>
      <c r="N512" s="3" t="str">
        <f t="shared" si="7"/>
        <v/>
      </c>
      <c r="O512">
        <v>282</v>
      </c>
      <c r="P512" s="3">
        <v>8.1200560000000005E-3</v>
      </c>
      <c r="Q512" s="3">
        <v>0.6</v>
      </c>
      <c r="R512">
        <v>0.30711879399999997</v>
      </c>
    </row>
    <row r="513" spans="1:18" x14ac:dyDescent="0.35">
      <c r="A513">
        <v>5</v>
      </c>
      <c r="B513" s="29">
        <v>70</v>
      </c>
      <c r="C513" s="29">
        <v>2000</v>
      </c>
      <c r="D513">
        <v>3</v>
      </c>
      <c r="E513">
        <v>39093.894590000004</v>
      </c>
      <c r="F513">
        <v>8495.8396599999996</v>
      </c>
      <c r="G513">
        <v>14255.814130000001</v>
      </c>
      <c r="H513">
        <v>12068.67539</v>
      </c>
      <c r="I513">
        <v>2971.4130759999998</v>
      </c>
      <c r="J513">
        <v>613.87430119999999</v>
      </c>
      <c r="K513">
        <v>688.27802220000001</v>
      </c>
      <c r="L513">
        <v>2</v>
      </c>
      <c r="M513" s="3">
        <v>0.82237478100000005</v>
      </c>
      <c r="N513" s="3">
        <f t="shared" si="7"/>
        <v>0.28484235467820029</v>
      </c>
      <c r="O513">
        <v>300</v>
      </c>
      <c r="P513" s="3">
        <v>2.004015E-2</v>
      </c>
      <c r="Q513" s="3">
        <v>0.6</v>
      </c>
      <c r="R513">
        <v>0.30711879399999997</v>
      </c>
    </row>
    <row r="514" spans="1:18" x14ac:dyDescent="0.35">
      <c r="A514">
        <v>5</v>
      </c>
      <c r="B514" s="29">
        <v>70</v>
      </c>
      <c r="C514" s="29">
        <v>2000</v>
      </c>
      <c r="D514">
        <v>1</v>
      </c>
      <c r="E514">
        <v>29775.699799999999</v>
      </c>
      <c r="F514">
        <v>6293.1934490000003</v>
      </c>
      <c r="G514">
        <v>10770.87601</v>
      </c>
      <c r="H514">
        <v>10544.54112</v>
      </c>
      <c r="I514">
        <v>1062.897013</v>
      </c>
      <c r="J514">
        <v>613.87430119999999</v>
      </c>
      <c r="K514">
        <v>490.3179131</v>
      </c>
      <c r="L514">
        <v>1</v>
      </c>
      <c r="M514" s="3">
        <v>0.71851834699999995</v>
      </c>
      <c r="N514" s="3" t="str">
        <f t="shared" si="7"/>
        <v/>
      </c>
      <c r="O514">
        <v>16</v>
      </c>
      <c r="P514" s="3">
        <v>6.0684900000000002E-4</v>
      </c>
      <c r="Q514" s="3">
        <v>0.4</v>
      </c>
      <c r="R514">
        <v>0.69101728600000001</v>
      </c>
    </row>
    <row r="515" spans="1:18" x14ac:dyDescent="0.35">
      <c r="A515">
        <v>5</v>
      </c>
      <c r="B515" s="29">
        <v>70</v>
      </c>
      <c r="C515" s="29">
        <v>2000</v>
      </c>
      <c r="D515">
        <v>2</v>
      </c>
      <c r="E515">
        <v>29650.02909</v>
      </c>
      <c r="F515">
        <v>6266.5965779999997</v>
      </c>
      <c r="G515">
        <v>10819.47661</v>
      </c>
      <c r="H515">
        <v>10406.48904</v>
      </c>
      <c r="I515">
        <v>1053.270305</v>
      </c>
      <c r="J515">
        <v>613.87430119999999</v>
      </c>
      <c r="K515">
        <v>490.32226050000003</v>
      </c>
      <c r="L515">
        <v>1</v>
      </c>
      <c r="M515" s="3">
        <v>0.70911130300000003</v>
      </c>
      <c r="N515" s="3" t="str">
        <f t="shared" si="7"/>
        <v/>
      </c>
      <c r="O515">
        <v>13</v>
      </c>
      <c r="P515" s="3">
        <v>1.88099E-4</v>
      </c>
      <c r="Q515" s="3">
        <v>0.4</v>
      </c>
      <c r="R515">
        <v>0.69101728600000001</v>
      </c>
    </row>
    <row r="516" spans="1:18" x14ac:dyDescent="0.35">
      <c r="A516">
        <v>5</v>
      </c>
      <c r="B516" s="29">
        <v>70</v>
      </c>
      <c r="C516" s="29">
        <v>2000</v>
      </c>
      <c r="D516">
        <v>3</v>
      </c>
      <c r="E516">
        <v>43395.088609999999</v>
      </c>
      <c r="F516">
        <v>9204.5010330000005</v>
      </c>
      <c r="G516">
        <v>17769.46082</v>
      </c>
      <c r="H516">
        <v>13200.7688</v>
      </c>
      <c r="I516">
        <v>2116.1657460000001</v>
      </c>
      <c r="J516">
        <v>613.87430119999999</v>
      </c>
      <c r="K516">
        <v>490.31790549999999</v>
      </c>
      <c r="L516">
        <v>1</v>
      </c>
      <c r="M516" s="3">
        <v>0.89951705500000001</v>
      </c>
      <c r="N516" s="3">
        <f t="shared" ref="N516:N543" si="8">IF(D516&lt;&gt;3,"",(SUMIFS($E:$E,$A:$A,A516,$B:$B,B516,$C:$C,C516,$Q:$Q,Q516,$D:$D,1)+SUMIFS($E:$E,$A:$A,A516,$B:$B,B516,$C:$C,C516,$Q:$Q,Q516,$D:$D,2)-E516)/(SUMIFS($E:$E,$A:$A,A516,$B:$B,B516,$C:$C,C516,$Q:$Q,Q516,$D:$D,1)+SUMIFS($E:$E,$A:$A,A516,$B:$B,B516,$C:$C,C516,$Q:$Q,Q516,$D:$D,2)))</f>
        <v>0.26975925376823762</v>
      </c>
      <c r="O516">
        <v>143</v>
      </c>
      <c r="P516" s="25">
        <v>6.8504300000000003E-7</v>
      </c>
      <c r="Q516" s="3">
        <v>0.4</v>
      </c>
      <c r="R516">
        <v>0.69101728600000001</v>
      </c>
    </row>
    <row r="517" spans="1:18" x14ac:dyDescent="0.35">
      <c r="A517">
        <v>5</v>
      </c>
      <c r="B517" s="29">
        <v>100</v>
      </c>
      <c r="C517" s="29">
        <v>500</v>
      </c>
      <c r="D517">
        <v>1</v>
      </c>
      <c r="E517">
        <v>20298.052500000002</v>
      </c>
      <c r="F517">
        <v>3753.2137170000001</v>
      </c>
      <c r="G517">
        <v>6024.395434</v>
      </c>
      <c r="H517">
        <v>6115.440364</v>
      </c>
      <c r="I517">
        <v>2595.8972739999999</v>
      </c>
      <c r="J517">
        <v>613.87430119999999</v>
      </c>
      <c r="K517">
        <v>1195.2314120000001</v>
      </c>
      <c r="L517">
        <v>6</v>
      </c>
      <c r="M517" s="3">
        <v>0.24672243299999999</v>
      </c>
      <c r="N517" s="3" t="str">
        <f t="shared" si="8"/>
        <v/>
      </c>
      <c r="O517">
        <v>76</v>
      </c>
      <c r="P517" s="3">
        <v>8.6674349999999994E-3</v>
      </c>
      <c r="Q517" s="3">
        <v>0.8</v>
      </c>
      <c r="R517">
        <v>4.9669489999999997E-2</v>
      </c>
    </row>
    <row r="518" spans="1:18" x14ac:dyDescent="0.35">
      <c r="A518">
        <v>5</v>
      </c>
      <c r="B518" s="29">
        <v>100</v>
      </c>
      <c r="C518" s="29">
        <v>500</v>
      </c>
      <c r="D518">
        <v>2</v>
      </c>
      <c r="E518">
        <v>20485.58438</v>
      </c>
      <c r="F518">
        <v>3173.2072309999999</v>
      </c>
      <c r="G518">
        <v>6617.685031</v>
      </c>
      <c r="H518">
        <v>6692.3834509999997</v>
      </c>
      <c r="I518">
        <v>2316.5714619999999</v>
      </c>
      <c r="J518">
        <v>613.87430119999999</v>
      </c>
      <c r="K518">
        <v>1071.862907</v>
      </c>
      <c r="L518">
        <v>5</v>
      </c>
      <c r="M518" s="3">
        <v>0.26999872899999999</v>
      </c>
      <c r="N518" s="3" t="str">
        <f t="shared" si="8"/>
        <v/>
      </c>
      <c r="O518">
        <v>97</v>
      </c>
      <c r="P518" s="3">
        <v>9.9761880000000004E-3</v>
      </c>
      <c r="Q518" s="3">
        <v>0.8</v>
      </c>
      <c r="R518">
        <v>4.9669489999999997E-2</v>
      </c>
    </row>
    <row r="519" spans="1:18" x14ac:dyDescent="0.35">
      <c r="A519">
        <v>5</v>
      </c>
      <c r="B519" s="29">
        <v>100</v>
      </c>
      <c r="C519" s="29">
        <v>500</v>
      </c>
      <c r="D519">
        <v>3</v>
      </c>
      <c r="E519">
        <v>28755.484520000002</v>
      </c>
      <c r="F519">
        <v>4259.5511409999999</v>
      </c>
      <c r="G519">
        <v>8716.2365559999998</v>
      </c>
      <c r="H519">
        <v>8826.1604200000002</v>
      </c>
      <c r="I519">
        <v>5149.7711859999999</v>
      </c>
      <c r="J519">
        <v>613.87430119999999</v>
      </c>
      <c r="K519">
        <v>1189.8909200000001</v>
      </c>
      <c r="L519">
        <v>6</v>
      </c>
      <c r="M519" s="3">
        <v>0.35608421299999998</v>
      </c>
      <c r="N519" s="3">
        <f t="shared" si="8"/>
        <v>0.29492593795377087</v>
      </c>
      <c r="O519">
        <v>301</v>
      </c>
      <c r="P519" s="3">
        <v>1.1852008000000001E-2</v>
      </c>
      <c r="Q519" s="3">
        <v>0.8</v>
      </c>
      <c r="R519">
        <v>4.9669489999999997E-2</v>
      </c>
    </row>
    <row r="520" spans="1:18" x14ac:dyDescent="0.35">
      <c r="A520">
        <v>5</v>
      </c>
      <c r="B520" s="29">
        <v>100</v>
      </c>
      <c r="C520" s="29">
        <v>500</v>
      </c>
      <c r="D520">
        <v>1</v>
      </c>
      <c r="E520">
        <v>21431.57372</v>
      </c>
      <c r="F520">
        <v>4334.1874580000003</v>
      </c>
      <c r="G520">
        <v>6468.9850070000002</v>
      </c>
      <c r="H520">
        <v>6552.5410700000002</v>
      </c>
      <c r="I520">
        <v>2369.8696730000001</v>
      </c>
      <c r="J520">
        <v>613.87430119999999</v>
      </c>
      <c r="K520">
        <v>1092.1162119999999</v>
      </c>
      <c r="L520">
        <v>5</v>
      </c>
      <c r="M520" s="3">
        <v>0.26435690299999998</v>
      </c>
      <c r="N520" s="3" t="str">
        <f t="shared" si="8"/>
        <v/>
      </c>
      <c r="O520">
        <v>300</v>
      </c>
      <c r="P520" s="3">
        <v>1.0490345999999999E-2</v>
      </c>
      <c r="Q520" s="3">
        <v>0.6</v>
      </c>
      <c r="R520">
        <v>0.132451974</v>
      </c>
    </row>
    <row r="521" spans="1:18" x14ac:dyDescent="0.35">
      <c r="A521">
        <v>5</v>
      </c>
      <c r="B521" s="29">
        <v>100</v>
      </c>
      <c r="C521" s="29">
        <v>500</v>
      </c>
      <c r="D521">
        <v>2</v>
      </c>
      <c r="E521">
        <v>21627.715110000001</v>
      </c>
      <c r="F521">
        <v>4312.3093790000003</v>
      </c>
      <c r="G521">
        <v>6606.5112010000003</v>
      </c>
      <c r="H521">
        <v>6674.328708</v>
      </c>
      <c r="I521">
        <v>2335.5095219999998</v>
      </c>
      <c r="J521">
        <v>613.87430119999999</v>
      </c>
      <c r="K521">
        <v>1085.182002</v>
      </c>
      <c r="L521">
        <v>5</v>
      </c>
      <c r="M521" s="3">
        <v>0.26927032499999998</v>
      </c>
      <c r="N521" s="3" t="str">
        <f t="shared" si="8"/>
        <v/>
      </c>
      <c r="O521">
        <v>300</v>
      </c>
      <c r="P521" s="3">
        <v>1.2960566E-2</v>
      </c>
      <c r="Q521" s="3">
        <v>0.6</v>
      </c>
      <c r="R521">
        <v>0.132451974</v>
      </c>
    </row>
    <row r="522" spans="1:18" x14ac:dyDescent="0.35">
      <c r="A522">
        <v>5</v>
      </c>
      <c r="B522" s="29">
        <v>100</v>
      </c>
      <c r="C522" s="29">
        <v>500</v>
      </c>
      <c r="D522">
        <v>3</v>
      </c>
      <c r="E522">
        <v>31243.781620000002</v>
      </c>
      <c r="F522">
        <v>6311.8960310000002</v>
      </c>
      <c r="G522">
        <v>8980.9297289999995</v>
      </c>
      <c r="H522">
        <v>9085.9553390000001</v>
      </c>
      <c r="I522">
        <v>5078.5993340000005</v>
      </c>
      <c r="J522">
        <v>613.87430119999999</v>
      </c>
      <c r="K522">
        <v>1172.5268860000001</v>
      </c>
      <c r="L522">
        <v>6</v>
      </c>
      <c r="M522" s="3">
        <v>0.36656542600000003</v>
      </c>
      <c r="N522" s="3">
        <f t="shared" si="8"/>
        <v>0.27440089074968593</v>
      </c>
      <c r="O522">
        <v>300</v>
      </c>
      <c r="P522" s="3">
        <v>3.6549994000000002E-2</v>
      </c>
      <c r="Q522" s="3">
        <v>0.6</v>
      </c>
      <c r="R522">
        <v>0.132451974</v>
      </c>
    </row>
    <row r="523" spans="1:18" x14ac:dyDescent="0.35">
      <c r="A523">
        <v>5</v>
      </c>
      <c r="B523" s="29">
        <v>100</v>
      </c>
      <c r="C523" s="29">
        <v>500</v>
      </c>
      <c r="D523">
        <v>1</v>
      </c>
      <c r="E523">
        <v>23676.20695</v>
      </c>
      <c r="F523">
        <v>5678.7314809999998</v>
      </c>
      <c r="G523">
        <v>7114.9376030000003</v>
      </c>
      <c r="H523">
        <v>7182.6548750000002</v>
      </c>
      <c r="I523">
        <v>2111.9458589999999</v>
      </c>
      <c r="J523">
        <v>613.87430119999999</v>
      </c>
      <c r="K523">
        <v>974.06282729999998</v>
      </c>
      <c r="L523">
        <v>4</v>
      </c>
      <c r="M523" s="3">
        <v>0.28977832799999997</v>
      </c>
      <c r="N523" s="3" t="str">
        <f t="shared" si="8"/>
        <v/>
      </c>
      <c r="O523">
        <v>300</v>
      </c>
      <c r="P523" s="3">
        <v>1.9946953E-2</v>
      </c>
      <c r="Q523" s="3">
        <v>0.4</v>
      </c>
      <c r="R523">
        <v>0.29801694200000001</v>
      </c>
    </row>
    <row r="524" spans="1:18" x14ac:dyDescent="0.35">
      <c r="A524">
        <v>5</v>
      </c>
      <c r="B524" s="29">
        <v>100</v>
      </c>
      <c r="C524" s="29">
        <v>500</v>
      </c>
      <c r="D524">
        <v>2</v>
      </c>
      <c r="E524">
        <v>23871.101770000001</v>
      </c>
      <c r="F524">
        <v>6505.567513</v>
      </c>
      <c r="G524">
        <v>6661.8772019999997</v>
      </c>
      <c r="H524">
        <v>6729.5983530000003</v>
      </c>
      <c r="I524">
        <v>2293.3709570000001</v>
      </c>
      <c r="J524">
        <v>613.87430119999999</v>
      </c>
      <c r="K524">
        <v>1066.813445</v>
      </c>
      <c r="L524">
        <v>5</v>
      </c>
      <c r="M524" s="3">
        <v>0.271500134</v>
      </c>
      <c r="N524" s="3" t="str">
        <f t="shared" si="8"/>
        <v/>
      </c>
      <c r="O524">
        <v>300</v>
      </c>
      <c r="P524" s="3">
        <v>2.1310079999999999E-2</v>
      </c>
      <c r="Q524" s="3">
        <v>0.4</v>
      </c>
      <c r="R524">
        <v>0.29801694200000001</v>
      </c>
    </row>
    <row r="525" spans="1:18" x14ac:dyDescent="0.35">
      <c r="A525">
        <v>5</v>
      </c>
      <c r="B525" s="29">
        <v>100</v>
      </c>
      <c r="C525" s="29">
        <v>500</v>
      </c>
      <c r="D525">
        <v>3</v>
      </c>
      <c r="E525">
        <v>34948.325380000002</v>
      </c>
      <c r="F525">
        <v>9355.0371859999996</v>
      </c>
      <c r="G525">
        <v>9567.1425039999995</v>
      </c>
      <c r="H525">
        <v>9661.7281860000003</v>
      </c>
      <c r="I525">
        <v>4671.6363600000004</v>
      </c>
      <c r="J525">
        <v>613.87430119999999</v>
      </c>
      <c r="K525">
        <v>1078.9068400000001</v>
      </c>
      <c r="L525">
        <v>5</v>
      </c>
      <c r="M525" s="3">
        <v>0.38979450999999998</v>
      </c>
      <c r="N525" s="3">
        <f t="shared" si="8"/>
        <v>0.26497784373441186</v>
      </c>
      <c r="O525">
        <v>300</v>
      </c>
      <c r="P525" s="3">
        <v>3.9584231999999997E-2</v>
      </c>
      <c r="Q525" s="3">
        <v>0.4</v>
      </c>
      <c r="R525">
        <v>0.29801694200000001</v>
      </c>
    </row>
    <row r="526" spans="1:18" x14ac:dyDescent="0.35">
      <c r="A526">
        <v>5</v>
      </c>
      <c r="B526" s="29">
        <v>100</v>
      </c>
      <c r="C526" s="29">
        <v>1000</v>
      </c>
      <c r="D526">
        <v>1</v>
      </c>
      <c r="E526">
        <v>23021.84664</v>
      </c>
      <c r="F526">
        <v>5001.3699660000002</v>
      </c>
      <c r="G526">
        <v>7134.6142520000003</v>
      </c>
      <c r="H526">
        <v>7202.3315229999998</v>
      </c>
      <c r="I526">
        <v>2100.588405</v>
      </c>
      <c r="J526">
        <v>613.87430119999999</v>
      </c>
      <c r="K526">
        <v>969.06818859999998</v>
      </c>
      <c r="L526">
        <v>4</v>
      </c>
      <c r="M526" s="3">
        <v>0.29057216600000002</v>
      </c>
      <c r="N526" s="3" t="str">
        <f t="shared" si="8"/>
        <v/>
      </c>
      <c r="O526">
        <v>85</v>
      </c>
      <c r="P526" s="3">
        <v>8.9089259999999993E-3</v>
      </c>
      <c r="Q526" s="3">
        <v>0.8</v>
      </c>
      <c r="R526">
        <v>8.1553907999999994E-2</v>
      </c>
    </row>
    <row r="527" spans="1:18" x14ac:dyDescent="0.35">
      <c r="A527">
        <v>5</v>
      </c>
      <c r="B527" s="29">
        <v>100</v>
      </c>
      <c r="C527" s="29">
        <v>1000</v>
      </c>
      <c r="D527">
        <v>2</v>
      </c>
      <c r="E527">
        <v>23171.40121</v>
      </c>
      <c r="F527">
        <v>3862.1610139999998</v>
      </c>
      <c r="G527">
        <v>8002.4323409999997</v>
      </c>
      <c r="H527">
        <v>8050.0160230000001</v>
      </c>
      <c r="I527">
        <v>1807.033007</v>
      </c>
      <c r="J527">
        <v>613.87430119999999</v>
      </c>
      <c r="K527">
        <v>835.88452749999999</v>
      </c>
      <c r="L527">
        <v>3</v>
      </c>
      <c r="M527" s="3">
        <v>0.32477130300000001</v>
      </c>
      <c r="N527" s="3" t="str">
        <f t="shared" si="8"/>
        <v/>
      </c>
      <c r="O527">
        <v>69</v>
      </c>
      <c r="P527" s="3">
        <v>9.5788769999999995E-3</v>
      </c>
      <c r="Q527" s="3">
        <v>0.8</v>
      </c>
      <c r="R527">
        <v>8.1553907999999994E-2</v>
      </c>
    </row>
    <row r="528" spans="1:18" x14ac:dyDescent="0.35">
      <c r="A528">
        <v>5</v>
      </c>
      <c r="B528" s="29">
        <v>100</v>
      </c>
      <c r="C528" s="29">
        <v>1000</v>
      </c>
      <c r="D528">
        <v>3</v>
      </c>
      <c r="E528">
        <v>32025.528679999999</v>
      </c>
      <c r="F528">
        <v>5678.7958239999998</v>
      </c>
      <c r="G528">
        <v>10250.653179999999</v>
      </c>
      <c r="H528">
        <v>10335.92893</v>
      </c>
      <c r="I528">
        <v>4180.1757669999997</v>
      </c>
      <c r="J528">
        <v>613.87430119999999</v>
      </c>
      <c r="K528">
        <v>966.10067879999997</v>
      </c>
      <c r="L528">
        <v>4</v>
      </c>
      <c r="M528" s="3">
        <v>0.41699458700000003</v>
      </c>
      <c r="N528" s="3">
        <f t="shared" si="8"/>
        <v>0.30670541322415373</v>
      </c>
      <c r="O528">
        <v>128</v>
      </c>
      <c r="P528" s="3">
        <v>9.8968819999999992E-3</v>
      </c>
      <c r="Q528" s="3">
        <v>0.8</v>
      </c>
      <c r="R528">
        <v>8.1553907999999994E-2</v>
      </c>
    </row>
    <row r="529" spans="1:18" x14ac:dyDescent="0.35">
      <c r="A529">
        <v>5</v>
      </c>
      <c r="B529" s="29">
        <v>100</v>
      </c>
      <c r="C529" s="29">
        <v>1000</v>
      </c>
      <c r="D529">
        <v>1</v>
      </c>
      <c r="E529">
        <v>24662.965209999998</v>
      </c>
      <c r="F529">
        <v>6683.9698909999997</v>
      </c>
      <c r="G529">
        <v>7106.0279300000002</v>
      </c>
      <c r="H529">
        <v>7173.7452020000001</v>
      </c>
      <c r="I529">
        <v>2111.1437019999998</v>
      </c>
      <c r="J529">
        <v>613.87430119999999</v>
      </c>
      <c r="K529">
        <v>974.20417840000005</v>
      </c>
      <c r="L529">
        <v>4</v>
      </c>
      <c r="M529" s="3">
        <v>0.28941887399999999</v>
      </c>
      <c r="N529" s="3" t="str">
        <f t="shared" si="8"/>
        <v/>
      </c>
      <c r="O529">
        <v>300</v>
      </c>
      <c r="P529" s="3">
        <v>1.1162450000000001E-2</v>
      </c>
      <c r="Q529" s="3">
        <v>0.6</v>
      </c>
      <c r="R529">
        <v>0.21747708800000001</v>
      </c>
    </row>
    <row r="530" spans="1:18" x14ac:dyDescent="0.35">
      <c r="A530">
        <v>5</v>
      </c>
      <c r="B530" s="29">
        <v>100</v>
      </c>
      <c r="C530" s="29">
        <v>1000</v>
      </c>
      <c r="D530">
        <v>2</v>
      </c>
      <c r="E530">
        <v>24598.391149999999</v>
      </c>
      <c r="F530">
        <v>5324.259669</v>
      </c>
      <c r="G530">
        <v>7973.0922330000003</v>
      </c>
      <c r="H530">
        <v>8015.3206559999999</v>
      </c>
      <c r="I530">
        <v>1823.76063</v>
      </c>
      <c r="J530">
        <v>613.87430119999999</v>
      </c>
      <c r="K530">
        <v>848.08366539999997</v>
      </c>
      <c r="L530">
        <v>3</v>
      </c>
      <c r="M530" s="3">
        <v>0.32337154699999998</v>
      </c>
      <c r="N530" s="3" t="str">
        <f t="shared" si="8"/>
        <v/>
      </c>
      <c r="O530">
        <v>205</v>
      </c>
      <c r="P530" s="3">
        <v>9.4940930000000003E-3</v>
      </c>
      <c r="Q530" s="3">
        <v>0.6</v>
      </c>
      <c r="R530">
        <v>0.21747708800000001</v>
      </c>
    </row>
    <row r="531" spans="1:18" x14ac:dyDescent="0.35">
      <c r="A531">
        <v>5</v>
      </c>
      <c r="B531" s="29">
        <v>100</v>
      </c>
      <c r="C531" s="29">
        <v>1000</v>
      </c>
      <c r="D531">
        <v>3</v>
      </c>
      <c r="E531">
        <v>34903.12257</v>
      </c>
      <c r="F531">
        <v>8500.1094799999992</v>
      </c>
      <c r="G531">
        <v>10270.280479999999</v>
      </c>
      <c r="H531">
        <v>10345.773730000001</v>
      </c>
      <c r="I531">
        <v>4201.5152120000002</v>
      </c>
      <c r="J531">
        <v>613.87430119999999</v>
      </c>
      <c r="K531">
        <v>971.56936280000002</v>
      </c>
      <c r="L531">
        <v>4</v>
      </c>
      <c r="M531" s="3">
        <v>0.41739176700000002</v>
      </c>
      <c r="N531" s="3">
        <f t="shared" si="8"/>
        <v>0.29147053290759206</v>
      </c>
      <c r="O531">
        <v>300</v>
      </c>
      <c r="P531" s="3">
        <v>1.7553193000000002E-2</v>
      </c>
      <c r="Q531" s="3">
        <v>0.6</v>
      </c>
      <c r="R531">
        <v>0.21747708800000001</v>
      </c>
    </row>
    <row r="532" spans="1:18" x14ac:dyDescent="0.35">
      <c r="A532">
        <v>5</v>
      </c>
      <c r="B532" s="29">
        <v>100</v>
      </c>
      <c r="C532" s="29">
        <v>1000</v>
      </c>
      <c r="D532">
        <v>1</v>
      </c>
      <c r="E532">
        <v>27725.456340000001</v>
      </c>
      <c r="F532">
        <v>8108.8616240000001</v>
      </c>
      <c r="G532">
        <v>8173.5495490000003</v>
      </c>
      <c r="H532">
        <v>8219.0049099999997</v>
      </c>
      <c r="I532">
        <v>1784.780704</v>
      </c>
      <c r="J532">
        <v>613.87430119999999</v>
      </c>
      <c r="K532">
        <v>825.38525200000004</v>
      </c>
      <c r="L532">
        <v>3</v>
      </c>
      <c r="M532" s="3">
        <v>0.33158902099999998</v>
      </c>
      <c r="N532" s="3" t="str">
        <f t="shared" si="8"/>
        <v/>
      </c>
      <c r="O532">
        <v>300</v>
      </c>
      <c r="P532" s="3">
        <v>5.3504889E-2</v>
      </c>
      <c r="Q532" s="3">
        <v>0.4</v>
      </c>
      <c r="R532">
        <v>0.48932344799999999</v>
      </c>
    </row>
    <row r="533" spans="1:18" x14ac:dyDescent="0.35">
      <c r="A533">
        <v>5</v>
      </c>
      <c r="B533" s="29">
        <v>100</v>
      </c>
      <c r="C533" s="29">
        <v>1000</v>
      </c>
      <c r="D533">
        <v>2</v>
      </c>
      <c r="E533">
        <v>27377.164700000001</v>
      </c>
      <c r="F533">
        <v>4021.252763</v>
      </c>
      <c r="G533">
        <v>10594.581899999999</v>
      </c>
      <c r="H533">
        <v>10603.868979999999</v>
      </c>
      <c r="I533">
        <v>1053.268777</v>
      </c>
      <c r="J533">
        <v>613.87430119999999</v>
      </c>
      <c r="K533">
        <v>490.3179725</v>
      </c>
      <c r="L533">
        <v>1</v>
      </c>
      <c r="M533" s="3">
        <v>0.427804409</v>
      </c>
      <c r="N533" s="3" t="str">
        <f t="shared" si="8"/>
        <v/>
      </c>
      <c r="O533">
        <v>300</v>
      </c>
      <c r="P533" s="3">
        <v>5.3127974000000001E-2</v>
      </c>
      <c r="Q533" s="3">
        <v>0.4</v>
      </c>
      <c r="R533">
        <v>0.48932344799999999</v>
      </c>
    </row>
    <row r="534" spans="1:18" x14ac:dyDescent="0.35">
      <c r="A534">
        <v>5</v>
      </c>
      <c r="B534" s="29">
        <v>100</v>
      </c>
      <c r="C534" s="29">
        <v>1000</v>
      </c>
      <c r="D534">
        <v>3</v>
      </c>
      <c r="E534">
        <v>39352.090340000002</v>
      </c>
      <c r="F534">
        <v>9203.8065029999998</v>
      </c>
      <c r="G534">
        <v>12904.460639999999</v>
      </c>
      <c r="H534">
        <v>12949.4557</v>
      </c>
      <c r="I534">
        <v>2988.4772870000002</v>
      </c>
      <c r="J534">
        <v>613.87430119999999</v>
      </c>
      <c r="K534">
        <v>692.01591629999996</v>
      </c>
      <c r="L534">
        <v>2</v>
      </c>
      <c r="M534" s="3">
        <v>0.522435184</v>
      </c>
      <c r="N534" s="3">
        <f t="shared" si="8"/>
        <v>0.28583995466506751</v>
      </c>
      <c r="O534">
        <v>300</v>
      </c>
      <c r="P534" s="3">
        <v>2.5588640999999999E-2</v>
      </c>
      <c r="Q534" s="3">
        <v>0.4</v>
      </c>
      <c r="R534">
        <v>0.48932344799999999</v>
      </c>
    </row>
    <row r="535" spans="1:18" x14ac:dyDescent="0.35">
      <c r="A535">
        <v>5</v>
      </c>
      <c r="B535" s="29">
        <v>100</v>
      </c>
      <c r="C535" s="29">
        <v>2000</v>
      </c>
      <c r="D535">
        <v>1</v>
      </c>
      <c r="E535">
        <v>26097.10295</v>
      </c>
      <c r="F535">
        <v>5001.5180460000001</v>
      </c>
      <c r="G535">
        <v>9138.6994670000004</v>
      </c>
      <c r="H535">
        <v>9171.3844669999999</v>
      </c>
      <c r="I535">
        <v>1484.9695999999999</v>
      </c>
      <c r="J535">
        <v>613.87430119999999</v>
      </c>
      <c r="K535">
        <v>686.65707320000001</v>
      </c>
      <c r="L535">
        <v>2</v>
      </c>
      <c r="M535" s="3">
        <v>0.37001199400000001</v>
      </c>
      <c r="N535" s="3" t="str">
        <f t="shared" si="8"/>
        <v/>
      </c>
      <c r="O535">
        <v>79</v>
      </c>
      <c r="P535" s="3">
        <v>9.8315610000000008E-3</v>
      </c>
      <c r="Q535" s="3">
        <v>0.8</v>
      </c>
      <c r="R535">
        <v>0.115295835</v>
      </c>
    </row>
    <row r="536" spans="1:18" x14ac:dyDescent="0.35">
      <c r="A536">
        <v>5</v>
      </c>
      <c r="B536" s="29">
        <v>100</v>
      </c>
      <c r="C536" s="29">
        <v>2000</v>
      </c>
      <c r="D536">
        <v>2</v>
      </c>
      <c r="E536">
        <v>25733.917379999999</v>
      </c>
      <c r="F536">
        <v>5003.1802619999999</v>
      </c>
      <c r="G536">
        <v>8955.3559189999996</v>
      </c>
      <c r="H536">
        <v>8986.2759839999999</v>
      </c>
      <c r="I536">
        <v>1485.8601160000001</v>
      </c>
      <c r="J536">
        <v>613.87430119999999</v>
      </c>
      <c r="K536">
        <v>689.37079749999998</v>
      </c>
      <c r="L536">
        <v>2</v>
      </c>
      <c r="M536" s="3">
        <v>0.36254394400000001</v>
      </c>
      <c r="N536" s="3" t="str">
        <f t="shared" si="8"/>
        <v/>
      </c>
      <c r="O536">
        <v>122</v>
      </c>
      <c r="P536" s="3">
        <v>7.9442290000000006E-3</v>
      </c>
      <c r="Q536" s="3">
        <v>0.8</v>
      </c>
      <c r="R536">
        <v>0.115295835</v>
      </c>
    </row>
    <row r="537" spans="1:18" x14ac:dyDescent="0.35">
      <c r="A537">
        <v>5</v>
      </c>
      <c r="B537" s="29">
        <v>100</v>
      </c>
      <c r="C537" s="29">
        <v>2000</v>
      </c>
      <c r="D537">
        <v>3</v>
      </c>
      <c r="E537">
        <v>35891.654900000001</v>
      </c>
      <c r="F537">
        <v>5686.8704459999999</v>
      </c>
      <c r="G537">
        <v>12948.789849999999</v>
      </c>
      <c r="H537">
        <v>12984.42</v>
      </c>
      <c r="I537">
        <v>2970.2108929999999</v>
      </c>
      <c r="J537">
        <v>613.87430119999999</v>
      </c>
      <c r="K537">
        <v>687.48940340000001</v>
      </c>
      <c r="L537">
        <v>2</v>
      </c>
      <c r="M537" s="3">
        <v>0.52384578999999998</v>
      </c>
      <c r="N537" s="3">
        <f t="shared" si="8"/>
        <v>0.30752559622628595</v>
      </c>
      <c r="O537">
        <v>158</v>
      </c>
      <c r="P537" s="3">
        <v>8.7483609999999996E-3</v>
      </c>
      <c r="Q537" s="3">
        <v>0.8</v>
      </c>
      <c r="R537">
        <v>0.115295835</v>
      </c>
    </row>
    <row r="538" spans="1:18" x14ac:dyDescent="0.35">
      <c r="A538">
        <v>5</v>
      </c>
      <c r="B538" s="29">
        <v>100</v>
      </c>
      <c r="C538" s="29">
        <v>2000</v>
      </c>
      <c r="D538">
        <v>1</v>
      </c>
      <c r="E538">
        <v>27355.032279999999</v>
      </c>
      <c r="F538">
        <v>3910.1781799999999</v>
      </c>
      <c r="G538">
        <v>10633.49151</v>
      </c>
      <c r="H538">
        <v>10644.273440000001</v>
      </c>
      <c r="I538">
        <v>1062.8969870000001</v>
      </c>
      <c r="J538">
        <v>613.87430119999999</v>
      </c>
      <c r="K538">
        <v>490.31786840000001</v>
      </c>
      <c r="L538">
        <v>1</v>
      </c>
      <c r="M538" s="3">
        <v>0.429434494</v>
      </c>
      <c r="N538" s="3" t="str">
        <f t="shared" si="8"/>
        <v/>
      </c>
      <c r="O538">
        <v>300</v>
      </c>
      <c r="P538" s="3">
        <v>1.8442681999999998E-2</v>
      </c>
      <c r="Q538" s="3">
        <v>0.6</v>
      </c>
      <c r="R538">
        <v>0.30745556099999999</v>
      </c>
    </row>
    <row r="539" spans="1:18" x14ac:dyDescent="0.35">
      <c r="A539">
        <v>5</v>
      </c>
      <c r="B539" s="29">
        <v>100</v>
      </c>
      <c r="C539" s="29">
        <v>2000</v>
      </c>
      <c r="D539">
        <v>2</v>
      </c>
      <c r="E539">
        <v>27250.605009999999</v>
      </c>
      <c r="F539">
        <v>3898.3406890000001</v>
      </c>
      <c r="G539">
        <v>10591.86628</v>
      </c>
      <c r="H539">
        <v>10602.93425</v>
      </c>
      <c r="I539">
        <v>1053.269029</v>
      </c>
      <c r="J539">
        <v>613.87430119999999</v>
      </c>
      <c r="K539">
        <v>490.32045890000001</v>
      </c>
      <c r="L539">
        <v>1</v>
      </c>
      <c r="M539" s="3">
        <v>0.427766698</v>
      </c>
      <c r="N539" s="3" t="str">
        <f t="shared" si="8"/>
        <v/>
      </c>
      <c r="O539">
        <v>301</v>
      </c>
      <c r="P539" s="3">
        <v>2.4391982999999999E-2</v>
      </c>
      <c r="Q539" s="3">
        <v>0.6</v>
      </c>
      <c r="R539">
        <v>0.30745556099999999</v>
      </c>
    </row>
    <row r="540" spans="1:18" x14ac:dyDescent="0.35">
      <c r="A540">
        <v>5</v>
      </c>
      <c r="B540" s="29">
        <v>100</v>
      </c>
      <c r="C540" s="29">
        <v>2000</v>
      </c>
      <c r="D540">
        <v>3</v>
      </c>
      <c r="E540">
        <v>38656.922359999997</v>
      </c>
      <c r="F540">
        <v>8521.2889070000001</v>
      </c>
      <c r="G540">
        <v>12900.194079999999</v>
      </c>
      <c r="H540">
        <v>12945.18914</v>
      </c>
      <c r="I540">
        <v>2985.1052070000001</v>
      </c>
      <c r="J540">
        <v>613.87430119999999</v>
      </c>
      <c r="K540">
        <v>691.27072950000002</v>
      </c>
      <c r="L540">
        <v>2</v>
      </c>
      <c r="M540" s="3">
        <v>0.52226305299999998</v>
      </c>
      <c r="N540" s="3">
        <f t="shared" si="8"/>
        <v>0.29207085058451854</v>
      </c>
      <c r="O540">
        <v>294</v>
      </c>
      <c r="P540" s="3">
        <v>7.5197750000000002E-3</v>
      </c>
      <c r="Q540" s="3">
        <v>0.6</v>
      </c>
      <c r="R540">
        <v>0.30745556099999999</v>
      </c>
    </row>
    <row r="541" spans="1:18" x14ac:dyDescent="0.35">
      <c r="A541">
        <v>5</v>
      </c>
      <c r="B541" s="29">
        <v>100</v>
      </c>
      <c r="C541" s="29">
        <v>2000</v>
      </c>
      <c r="D541">
        <v>1</v>
      </c>
      <c r="E541">
        <v>29742.755740000001</v>
      </c>
      <c r="F541">
        <v>6297.9014450000004</v>
      </c>
      <c r="G541">
        <v>10633.49151</v>
      </c>
      <c r="H541">
        <v>10644.273440000001</v>
      </c>
      <c r="I541">
        <v>1062.897052</v>
      </c>
      <c r="J541">
        <v>613.87430119999999</v>
      </c>
      <c r="K541">
        <v>490.31799849999999</v>
      </c>
      <c r="L541">
        <v>1</v>
      </c>
      <c r="M541" s="3">
        <v>0.429434494</v>
      </c>
      <c r="N541" s="3" t="str">
        <f t="shared" si="8"/>
        <v/>
      </c>
      <c r="O541">
        <v>300</v>
      </c>
      <c r="P541" s="3">
        <v>2.0347006000000001E-2</v>
      </c>
      <c r="Q541" s="3">
        <v>0.4</v>
      </c>
      <c r="R541">
        <v>0.69177501299999999</v>
      </c>
    </row>
    <row r="542" spans="1:18" x14ac:dyDescent="0.35">
      <c r="A542">
        <v>5</v>
      </c>
      <c r="B542" s="29">
        <v>100</v>
      </c>
      <c r="C542" s="29">
        <v>2000</v>
      </c>
      <c r="D542">
        <v>2</v>
      </c>
      <c r="E542">
        <v>29627.191739999998</v>
      </c>
      <c r="F542">
        <v>6271.2742770000004</v>
      </c>
      <c r="G542">
        <v>10594.581899999999</v>
      </c>
      <c r="H542">
        <v>10603.868979999999</v>
      </c>
      <c r="I542">
        <v>1053.270301</v>
      </c>
      <c r="J542">
        <v>613.87430119999999</v>
      </c>
      <c r="K542">
        <v>490.32197910000002</v>
      </c>
      <c r="L542">
        <v>1</v>
      </c>
      <c r="M542" s="3">
        <v>0.427804409</v>
      </c>
      <c r="N542" s="3" t="str">
        <f t="shared" si="8"/>
        <v/>
      </c>
      <c r="O542">
        <v>154</v>
      </c>
      <c r="P542" s="3">
        <v>6.886596E-3</v>
      </c>
      <c r="Q542" s="3">
        <v>0.4</v>
      </c>
      <c r="R542">
        <v>0.69177501299999999</v>
      </c>
    </row>
    <row r="543" spans="1:18" x14ac:dyDescent="0.35">
      <c r="A543">
        <v>5</v>
      </c>
      <c r="B543" s="29">
        <v>100</v>
      </c>
      <c r="C543" s="29">
        <v>2000</v>
      </c>
      <c r="D543">
        <v>3</v>
      </c>
      <c r="E543">
        <v>44218.510730000002</v>
      </c>
      <c r="F543">
        <v>14115.63233</v>
      </c>
      <c r="G543">
        <v>12896.16365</v>
      </c>
      <c r="H543">
        <v>12937.160449999999</v>
      </c>
      <c r="I543">
        <v>2968.5470919999998</v>
      </c>
      <c r="J543">
        <v>613.87430119999999</v>
      </c>
      <c r="K543">
        <v>687.13291330000004</v>
      </c>
      <c r="L543">
        <v>2</v>
      </c>
      <c r="M543" s="3">
        <v>0.52193914200000002</v>
      </c>
      <c r="N543" s="3">
        <f t="shared" si="8"/>
        <v>0.25520380921852887</v>
      </c>
      <c r="O543">
        <v>300</v>
      </c>
      <c r="P543" s="3">
        <v>0.140266738</v>
      </c>
      <c r="Q543" s="3">
        <v>0.4</v>
      </c>
      <c r="R543">
        <v>0.69177501299999999</v>
      </c>
    </row>
    <row r="544" spans="1:18" ht="16" x14ac:dyDescent="0.4">
      <c r="E544" s="2" t="s">
        <v>5</v>
      </c>
      <c r="F544" s="2" t="s">
        <v>6</v>
      </c>
      <c r="G544" s="2" t="s">
        <v>7</v>
      </c>
      <c r="H544" s="2" t="s">
        <v>8</v>
      </c>
      <c r="I544" s="2" t="s">
        <v>9</v>
      </c>
      <c r="J544" s="2" t="s">
        <v>10</v>
      </c>
      <c r="K544" s="2" t="s">
        <v>11</v>
      </c>
    </row>
    <row r="545" spans="4:16" x14ac:dyDescent="0.35">
      <c r="D545" t="s">
        <v>19</v>
      </c>
      <c r="E545">
        <f>SUMIF(Tableau1[[#All],[Scenario]],1,Tableau1[[#All],[TotalCost]])+SUMIF(Tableau1[[#All],[Scenario]],2,Tableau1[[#All],[TotalCost]])</f>
        <v>8966555.1869699974</v>
      </c>
      <c r="F545">
        <f>SUMIF(Tableau1[[#All],[Scenario]],1,Tableau1[[#All],[OpenCost]])+SUMIF(Tableau1[[#All],[Scenario]],2,Tableau1[[#All],[OpenCost]])</f>
        <v>2104929.9120399994</v>
      </c>
      <c r="G545">
        <f>SUMIF(Tableau1[[#All],[Scenario]],1,Tableau1[[#All],[TransCost]])+SUMIF(Tableau1[[#All],[Scenario]],2,Tableau1[[#All],[TransCost]])</f>
        <v>3056755.585126</v>
      </c>
      <c r="H545">
        <f>SUMIF(Tableau1[[#All],[Scenario]],1,Tableau1[[#All],[StockRCost]])+SUMIF(Tableau1[[#All],[Scenario]],2,Tableau1[[#All],[StockRCost]])</f>
        <v>2628786.7290409999</v>
      </c>
      <c r="I545">
        <f>SUMIF(Tableau1[[#All],[Scenario]],1,Tableau1[[#All],[StockDCCost]])+SUMIF(Tableau1[[#All],[Scenario]],2,Tableau1[[#All],[StockDCCost]])</f>
        <v>672430.9717679997</v>
      </c>
      <c r="J545">
        <f>SUMIF(Tableau1[[#All],[Scenario]],1,Tableau1[[#All],[SafetyRCost]])+SUMIF(Tableau1[[#All],[Scenario]],2,Tableau1[[#All],[SafetyRCost]])</f>
        <v>209134.40864440068</v>
      </c>
      <c r="K545">
        <f>SUMIF(Tableau1[[#All],[Scenario]],1,Tableau1[[#All],[SafetyDCCost]])+SUMIF(Tableau1[[#All],[Scenario]],2,Tableau1[[#All],[SafetyDCCost]])</f>
        <v>294517.58039929997</v>
      </c>
      <c r="N545" s="24"/>
      <c r="O545" s="23">
        <f>AVERAGE(Tableau1[[#All],[Tps RUN]])</f>
        <v>173.75740740740741</v>
      </c>
      <c r="P545" s="3">
        <f>AVERAGE(Tableau1[[#All],[GAP]])</f>
        <v>1.5827912683355556E-2</v>
      </c>
    </row>
    <row r="546" spans="4:16" x14ac:dyDescent="0.35">
      <c r="D546" t="s">
        <v>18</v>
      </c>
      <c r="E546">
        <f>SUMIF(Tableau1[[#All],[Scenario]],3,Tableau1[[#All],[TotalCost]])</f>
        <v>6542946.4191899989</v>
      </c>
      <c r="F546">
        <f>SUMIF(Tableau1[[#All],[Scenario]],3,Tableau1[[#All],[OpenCost]])</f>
        <v>1626994.7205689996</v>
      </c>
      <c r="G546">
        <f>SUMIF(Tableau1[[#All],[Scenario]],3,Tableau1[[#All],[TransCost]])</f>
        <v>2266582.792103</v>
      </c>
      <c r="H546">
        <f>SUMIF(Tableau1[[#All],[Scenario]],3,Tableau1[[#All],[StockRCost]])</f>
        <v>1639154.6678209994</v>
      </c>
      <c r="I546">
        <f>SUMIF(Tableau1[[#All],[Scenario]],3,Tableau1[[#All],[StockDCCost]])</f>
        <v>742914.23530400021</v>
      </c>
      <c r="J546">
        <f>SUMIF(Tableau1[[#All],[Scenario]],3,Tableau1[[#All],[SafetyRCost]])</f>
        <v>104567.20432220034</v>
      </c>
      <c r="K546">
        <f>SUMIF(Tableau1[[#All],[Scenario]],3,Tableau1[[#All],[SafetyDCCost]])</f>
        <v>162732.79909019999</v>
      </c>
    </row>
    <row r="547" spans="4:16" x14ac:dyDescent="0.35">
      <c r="D547" t="s">
        <v>35</v>
      </c>
      <c r="E547" s="24">
        <f>(E546-E545)/E545</f>
        <v>-0.2702943011271412</v>
      </c>
      <c r="F547" s="3">
        <f t="shared" ref="F547:K547" si="9">(F546-F545)/F545</f>
        <v>-0.22705515691389808</v>
      </c>
      <c r="G547" s="3">
        <f t="shared" si="9"/>
        <v>-0.2585004822982695</v>
      </c>
      <c r="H547" s="3">
        <f t="shared" si="9"/>
        <v>-0.37645962309807662</v>
      </c>
      <c r="I547" s="3">
        <f t="shared" si="9"/>
        <v>0.10481858584038936</v>
      </c>
      <c r="J547" s="3">
        <f t="shared" si="9"/>
        <v>-0.5</v>
      </c>
      <c r="K547" s="3">
        <f t="shared" si="9"/>
        <v>-0.44745981251927064</v>
      </c>
    </row>
    <row r="548" spans="4:16" x14ac:dyDescent="0.35">
      <c r="E548" t="s">
        <v>19</v>
      </c>
      <c r="F548" s="6">
        <f t="shared" ref="F548:K548" si="10">F545/$E$545</f>
        <v>0.23475346642586192</v>
      </c>
      <c r="G548" s="6">
        <f t="shared" si="10"/>
        <v>0.3409063482448656</v>
      </c>
      <c r="H548" s="6">
        <f t="shared" si="10"/>
        <v>0.29317688613137577</v>
      </c>
      <c r="I548" s="6">
        <f t="shared" si="10"/>
        <v>7.4993234051039109E-2</v>
      </c>
      <c r="J548" s="6">
        <f t="shared" si="10"/>
        <v>2.3323829975229533E-2</v>
      </c>
      <c r="K548" s="6">
        <f t="shared" si="10"/>
        <v>3.2846235177059584E-2</v>
      </c>
    </row>
    <row r="549" spans="4:16" x14ac:dyDescent="0.35">
      <c r="E549" t="s">
        <v>18</v>
      </c>
      <c r="F549" s="6">
        <f t="shared" ref="F549:K549" si="11">F546/$E$546</f>
        <v>0.24866392238780058</v>
      </c>
      <c r="G549" s="6">
        <f t="shared" si="11"/>
        <v>0.34641622395917426</v>
      </c>
      <c r="H549" s="6">
        <f t="shared" si="11"/>
        <v>0.25052240425100758</v>
      </c>
      <c r="I549" s="6">
        <f t="shared" si="11"/>
        <v>0.11354429452839249</v>
      </c>
      <c r="J549" s="6">
        <f t="shared" si="11"/>
        <v>1.5981669055933598E-2</v>
      </c>
      <c r="K549" s="6">
        <f t="shared" si="11"/>
        <v>2.4871485820656607E-2</v>
      </c>
    </row>
    <row r="552" spans="4:16" x14ac:dyDescent="0.35">
      <c r="H552" t="s">
        <v>20</v>
      </c>
      <c r="I552" t="s">
        <v>21</v>
      </c>
    </row>
    <row r="553" spans="4:16" ht="16" x14ac:dyDescent="0.4">
      <c r="H553" s="2" t="s">
        <v>23</v>
      </c>
      <c r="I553" s="6">
        <f>F548</f>
        <v>0.23475346642586192</v>
      </c>
      <c r="J553" s="6"/>
    </row>
    <row r="554" spans="4:16" ht="16" x14ac:dyDescent="0.4">
      <c r="H554" s="2" t="s">
        <v>26</v>
      </c>
      <c r="I554" s="6">
        <f>G548</f>
        <v>0.3409063482448656</v>
      </c>
      <c r="J554" s="6"/>
    </row>
    <row r="555" spans="4:16" ht="16" x14ac:dyDescent="0.4">
      <c r="H555" s="2" t="s">
        <v>36</v>
      </c>
      <c r="I555" s="6">
        <f>H548</f>
        <v>0.29317688613137577</v>
      </c>
      <c r="J555" s="6"/>
    </row>
    <row r="556" spans="4:16" ht="16" x14ac:dyDescent="0.4">
      <c r="H556" s="2" t="s">
        <v>37</v>
      </c>
      <c r="I556" s="6">
        <f>I548</f>
        <v>7.4993234051039109E-2</v>
      </c>
      <c r="J556" s="6"/>
    </row>
    <row r="557" spans="4:16" ht="16" x14ac:dyDescent="0.4">
      <c r="H557" s="2" t="s">
        <v>24</v>
      </c>
      <c r="I557" s="6">
        <f>J548</f>
        <v>2.3323829975229533E-2</v>
      </c>
      <c r="J557" s="6"/>
    </row>
    <row r="558" spans="4:16" ht="16" x14ac:dyDescent="0.4">
      <c r="H558" s="2" t="s">
        <v>25</v>
      </c>
      <c r="I558" s="6">
        <f>K548</f>
        <v>3.2846235177059584E-2</v>
      </c>
      <c r="J558" s="6"/>
    </row>
    <row r="560" spans="4:16" x14ac:dyDescent="0.35">
      <c r="H560" t="s">
        <v>20</v>
      </c>
      <c r="J560" t="s">
        <v>22</v>
      </c>
    </row>
    <row r="561" spans="8:11" ht="16" x14ac:dyDescent="0.4">
      <c r="H561" s="2" t="s">
        <v>58</v>
      </c>
      <c r="I561" s="6"/>
      <c r="J561" s="6">
        <f>F549</f>
        <v>0.24866392238780058</v>
      </c>
      <c r="K561" s="7"/>
    </row>
    <row r="562" spans="8:11" ht="16" x14ac:dyDescent="0.4">
      <c r="H562" s="2" t="s">
        <v>59</v>
      </c>
      <c r="I562" s="6"/>
      <c r="J562" s="6">
        <f>G549</f>
        <v>0.34641622395917426</v>
      </c>
      <c r="K562" s="7"/>
    </row>
    <row r="563" spans="8:11" ht="16" x14ac:dyDescent="0.4">
      <c r="H563" s="2" t="s">
        <v>60</v>
      </c>
      <c r="I563" s="6"/>
      <c r="J563" s="6">
        <f>H549</f>
        <v>0.25052240425100758</v>
      </c>
      <c r="K563" s="7"/>
    </row>
    <row r="564" spans="8:11" ht="16" x14ac:dyDescent="0.4">
      <c r="H564" s="2" t="s">
        <v>61</v>
      </c>
      <c r="I564" s="6"/>
      <c r="J564" s="6">
        <f>I549</f>
        <v>0.11354429452839249</v>
      </c>
      <c r="K564" s="7"/>
    </row>
    <row r="565" spans="8:11" ht="16" x14ac:dyDescent="0.4">
      <c r="H565" s="2" t="s">
        <v>27</v>
      </c>
      <c r="I565" s="6"/>
      <c r="J565" s="6">
        <f>J549</f>
        <v>1.5981669055933598E-2</v>
      </c>
      <c r="K565" s="7"/>
    </row>
    <row r="566" spans="8:11" ht="16" x14ac:dyDescent="0.4">
      <c r="H566" s="2" t="s">
        <v>38</v>
      </c>
      <c r="I566" s="6"/>
      <c r="J566" s="6">
        <f>K549</f>
        <v>2.4871485820656607E-2</v>
      </c>
      <c r="K566" s="7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961D-1890-4687-B67B-AB3309334A3F}">
  <sheetPr>
    <tabColor theme="9"/>
  </sheetPr>
  <dimension ref="A1:V784"/>
  <sheetViews>
    <sheetView topLeftCell="M28" zoomScale="91" workbookViewId="0">
      <selection activeCell="R35" sqref="R35"/>
    </sheetView>
  </sheetViews>
  <sheetFormatPr baseColWidth="10" defaultRowHeight="14.5" x14ac:dyDescent="0.35"/>
  <cols>
    <col min="1" max="1" width="6.36328125" customWidth="1"/>
    <col min="2" max="2" width="7.7265625" customWidth="1"/>
    <col min="3" max="3" width="7.36328125" bestFit="1" customWidth="1"/>
    <col min="4" max="4" width="14.1796875" style="3" customWidth="1"/>
    <col min="5" max="5" width="11.81640625" bestFit="1" customWidth="1"/>
    <col min="6" max="6" width="10.1796875" customWidth="1"/>
    <col min="7" max="7" width="11.81640625" bestFit="1" customWidth="1"/>
    <col min="8" max="8" width="21" customWidth="1"/>
    <col min="9" max="9" width="20.26953125" customWidth="1"/>
    <col min="10" max="10" width="23.90625" customWidth="1"/>
    <col min="11" max="11" width="17.54296875" style="3" customWidth="1"/>
    <col min="12" max="12" width="19.1796875" customWidth="1"/>
    <col min="13" max="13" width="17.26953125" customWidth="1"/>
    <col min="14" max="14" width="24.36328125" customWidth="1"/>
    <col min="15" max="15" width="20" customWidth="1"/>
    <col min="16" max="16" width="31.08984375" customWidth="1"/>
    <col min="17" max="17" width="26.7265625" customWidth="1"/>
    <col min="18" max="18" width="21.36328125" customWidth="1"/>
    <col min="19" max="19" width="25.54296875" style="3" customWidth="1"/>
    <col min="20" max="20" width="22.1796875" customWidth="1"/>
    <col min="21" max="21" width="6.1796875" style="3" customWidth="1"/>
  </cols>
  <sheetData>
    <row r="1" spans="1:22" x14ac:dyDescent="0.35">
      <c r="D1"/>
      <c r="K1"/>
      <c r="S1"/>
      <c r="U1"/>
    </row>
    <row r="2" spans="1:22" x14ac:dyDescent="0.35">
      <c r="A2" t="s">
        <v>1</v>
      </c>
      <c r="B2" s="29" t="s">
        <v>28</v>
      </c>
      <c r="C2" t="s">
        <v>3</v>
      </c>
      <c r="D2" s="3" t="s">
        <v>40</v>
      </c>
      <c r="E2" t="s">
        <v>39</v>
      </c>
      <c r="F2" t="s">
        <v>41</v>
      </c>
      <c r="G2" t="s">
        <v>42</v>
      </c>
      <c r="H2" t="s">
        <v>47</v>
      </c>
      <c r="I2" t="s">
        <v>48</v>
      </c>
      <c r="J2" t="s">
        <v>49</v>
      </c>
      <c r="K2" t="s">
        <v>43</v>
      </c>
      <c r="L2" t="s">
        <v>50</v>
      </c>
      <c r="M2" t="s">
        <v>26</v>
      </c>
      <c r="N2" t="s">
        <v>51</v>
      </c>
      <c r="O2" t="s">
        <v>52</v>
      </c>
      <c r="P2" t="s">
        <v>53</v>
      </c>
      <c r="Q2" t="s">
        <v>54</v>
      </c>
      <c r="R2" t="s">
        <v>45</v>
      </c>
      <c r="S2" t="s">
        <v>44</v>
      </c>
      <c r="T2" t="s">
        <v>55</v>
      </c>
      <c r="U2" t="s">
        <v>46</v>
      </c>
      <c r="V2" t="s">
        <v>56</v>
      </c>
    </row>
    <row r="3" spans="1:22" x14ac:dyDescent="0.35">
      <c r="A3">
        <v>1</v>
      </c>
      <c r="B3" s="29">
        <v>10</v>
      </c>
      <c r="C3" s="29">
        <v>500</v>
      </c>
      <c r="D3" s="3">
        <v>0.8</v>
      </c>
      <c r="E3">
        <v>5.3618080999999998E-2</v>
      </c>
      <c r="F3">
        <v>1</v>
      </c>
      <c r="G3">
        <v>20580.288619999999</v>
      </c>
      <c r="H3">
        <v>3816.0181910000001</v>
      </c>
      <c r="I3">
        <v>3000</v>
      </c>
      <c r="J3">
        <v>816.01819120000005</v>
      </c>
      <c r="K3" s="3">
        <v>0.78615977400000003</v>
      </c>
      <c r="L3">
        <v>15219.08618</v>
      </c>
      <c r="M3">
        <v>6952.0224399999997</v>
      </c>
      <c r="N3">
        <v>5371.726463</v>
      </c>
      <c r="O3">
        <v>2616.6089590000001</v>
      </c>
      <c r="P3">
        <v>635.74997919999998</v>
      </c>
      <c r="Q3">
        <v>1188.162585</v>
      </c>
      <c r="R3">
        <v>6</v>
      </c>
      <c r="S3" s="3">
        <v>0.77238547300000004</v>
      </c>
      <c r="T3">
        <v>13</v>
      </c>
      <c r="U3" s="3">
        <v>6.6939039999999997E-3</v>
      </c>
      <c r="V3" s="3" t="str">
        <f>IF($F3&lt;&gt;3,"",(
SUMIFS($G:$G,$A:$A,$A3,$B:$B,$B3,$C:$C,$C3,$D:$D,$D3,$E:$E,$E3,$F:$F,1)
+
SUMIFS($G:$G,$A:$A,$A3,$B:$B,$B3,$C:$C,$C3,$D:$D,$D3,$E:$E,$E3,$F:$F,2)
-
$G3
)
/
(
SUMIFS($G:$G,$A:$A,$A3,$B:$B,$B3,$C:$C,$C3,$D:$D,$D3,$E:$E,$E3,$F:$F,1)
+
SUMIFS($G:$G,$A:$A,$A3,$B:$B,$B3,$C:$C,$C3,$D:$D,$D3,$E:$E,$E3,$F:$F,2)
))</f>
        <v/>
      </c>
    </row>
    <row r="4" spans="1:22" x14ac:dyDescent="0.35">
      <c r="A4">
        <v>1</v>
      </c>
      <c r="B4" s="29">
        <v>10</v>
      </c>
      <c r="C4" s="29">
        <v>500</v>
      </c>
      <c r="D4" s="3">
        <v>0.8</v>
      </c>
      <c r="E4">
        <v>5.3618080999999998E-2</v>
      </c>
      <c r="F4">
        <v>2</v>
      </c>
      <c r="G4">
        <v>20426.0118</v>
      </c>
      <c r="H4">
        <v>4366.1629220000004</v>
      </c>
      <c r="I4">
        <v>3500</v>
      </c>
      <c r="J4">
        <v>866.16292239999996</v>
      </c>
      <c r="K4" s="3">
        <v>0.80161919299999995</v>
      </c>
      <c r="L4">
        <v>16154.30673</v>
      </c>
      <c r="M4">
        <v>6202.3470459999999</v>
      </c>
      <c r="N4">
        <v>5183.1751679999998</v>
      </c>
      <c r="O4">
        <v>2754.1415259999999</v>
      </c>
      <c r="P4">
        <v>635.74997919999998</v>
      </c>
      <c r="Q4">
        <v>1284.4351569999999</v>
      </c>
      <c r="R4">
        <v>7</v>
      </c>
      <c r="S4" s="3">
        <v>0.74527421199999999</v>
      </c>
      <c r="T4">
        <v>25</v>
      </c>
      <c r="U4" s="3">
        <v>9.3557899999999992E-3</v>
      </c>
      <c r="V4" s="3" t="str">
        <f t="shared" ref="V4:V66" si="0">IF($F4&lt;&gt;3,"",(
SUMIFS($G:$G,$A:$A,$A4,$B:$B,$B4,$C:$C,$C4,$D:$D,$D4,$E:$E,$E4,$F:$F,1)
+
SUMIFS($G:$G,$A:$A,$A4,$B:$B,$B4,$C:$C,$C4,$D:$D,$D4,$E:$E,$E4,$F:$F,2)
-
$G4
)
/
(
SUMIFS($G:$G,$A:$A,$A4,$B:$B,$B4,$C:$C,$C4,$D:$D,$D4,$E:$E,$E4,$F:$F,1)
+
SUMIFS($G:$G,$A:$A,$A4,$B:$B,$B4,$C:$C,$C4,$D:$D,$D4,$E:$E,$E4,$F:$F,2)
))</f>
        <v/>
      </c>
    </row>
    <row r="5" spans="1:22" x14ac:dyDescent="0.35">
      <c r="A5">
        <v>1</v>
      </c>
      <c r="B5" s="29">
        <v>10</v>
      </c>
      <c r="C5" s="29">
        <v>500</v>
      </c>
      <c r="D5" s="3">
        <v>0.8</v>
      </c>
      <c r="E5">
        <v>5.3618080999999998E-2</v>
      </c>
      <c r="F5">
        <v>3</v>
      </c>
      <c r="G5">
        <v>29941.091189999999</v>
      </c>
      <c r="H5">
        <v>5546.0311760000004</v>
      </c>
      <c r="I5">
        <v>4000</v>
      </c>
      <c r="J5">
        <v>1546.031176</v>
      </c>
      <c r="K5" s="3">
        <v>0.72123647899999999</v>
      </c>
      <c r="L5">
        <v>28834.13869</v>
      </c>
      <c r="M5">
        <v>10679.59512</v>
      </c>
      <c r="N5">
        <v>5871.180241</v>
      </c>
      <c r="O5">
        <v>5858.4330250000003</v>
      </c>
      <c r="P5">
        <v>635.74997919999998</v>
      </c>
      <c r="Q5">
        <v>1350.1016480000001</v>
      </c>
      <c r="R5">
        <v>8</v>
      </c>
      <c r="S5" s="3">
        <v>0.84420053100000003</v>
      </c>
      <c r="T5">
        <v>28</v>
      </c>
      <c r="U5" s="3">
        <v>9.6783990000000007E-3</v>
      </c>
      <c r="V5" s="3">
        <f t="shared" si="0"/>
        <v>0.26984168570845191</v>
      </c>
    </row>
    <row r="6" spans="1:22" x14ac:dyDescent="0.35">
      <c r="A6">
        <v>1</v>
      </c>
      <c r="B6" s="29">
        <v>10</v>
      </c>
      <c r="C6" s="29">
        <v>500</v>
      </c>
      <c r="D6" s="3">
        <v>0.6</v>
      </c>
      <c r="E6">
        <v>0.14298154900000001</v>
      </c>
      <c r="F6">
        <v>1</v>
      </c>
      <c r="G6">
        <v>21972.200690000001</v>
      </c>
      <c r="H6">
        <v>5180.7733340000004</v>
      </c>
      <c r="I6">
        <v>3000</v>
      </c>
      <c r="J6">
        <v>2180.773334</v>
      </c>
      <c r="K6" s="3">
        <v>0.57906412900000004</v>
      </c>
      <c r="L6">
        <v>15252.131170000001</v>
      </c>
      <c r="M6">
        <v>6960.7302820000004</v>
      </c>
      <c r="N6">
        <v>5381.9143050000002</v>
      </c>
      <c r="O6">
        <v>2621.0770729999999</v>
      </c>
      <c r="P6">
        <v>635.74997919999998</v>
      </c>
      <c r="Q6">
        <v>1191.955719</v>
      </c>
      <c r="R6">
        <v>6</v>
      </c>
      <c r="S6" s="3">
        <v>0.77385035499999999</v>
      </c>
      <c r="T6">
        <v>20</v>
      </c>
      <c r="U6" s="3">
        <v>8.7343649999999991E-3</v>
      </c>
      <c r="V6" s="3" t="str">
        <f t="shared" si="0"/>
        <v/>
      </c>
    </row>
    <row r="7" spans="1:22" x14ac:dyDescent="0.35">
      <c r="A7">
        <v>1</v>
      </c>
      <c r="B7" s="29">
        <v>10</v>
      </c>
      <c r="C7" s="29">
        <v>500</v>
      </c>
      <c r="D7" s="3">
        <v>0.6</v>
      </c>
      <c r="E7">
        <v>0.14298154900000001</v>
      </c>
      <c r="F7">
        <v>2</v>
      </c>
      <c r="G7">
        <v>21726.75477</v>
      </c>
      <c r="H7">
        <v>5142.5811290000001</v>
      </c>
      <c r="I7">
        <v>3000</v>
      </c>
      <c r="J7">
        <v>2142.5811290000001</v>
      </c>
      <c r="K7" s="3">
        <v>0.58336464200000004</v>
      </c>
      <c r="L7">
        <v>14985.01835</v>
      </c>
      <c r="M7">
        <v>6839.9577579999996</v>
      </c>
      <c r="N7">
        <v>5362.2113140000001</v>
      </c>
      <c r="O7">
        <v>2554.7837199999999</v>
      </c>
      <c r="P7">
        <v>635.74997919999998</v>
      </c>
      <c r="Q7">
        <v>1191.470867</v>
      </c>
      <c r="R7">
        <v>6</v>
      </c>
      <c r="S7" s="3">
        <v>0.77101731699999998</v>
      </c>
      <c r="T7">
        <v>46</v>
      </c>
      <c r="U7" s="3">
        <v>9.3787539999999996E-3</v>
      </c>
      <c r="V7" s="3" t="str">
        <f t="shared" si="0"/>
        <v/>
      </c>
    </row>
    <row r="8" spans="1:22" x14ac:dyDescent="0.35">
      <c r="A8">
        <v>1</v>
      </c>
      <c r="B8" s="29">
        <v>10</v>
      </c>
      <c r="C8" s="29">
        <v>500</v>
      </c>
      <c r="D8" s="3">
        <v>0.6</v>
      </c>
      <c r="E8">
        <v>0.14298154900000001</v>
      </c>
      <c r="F8">
        <v>3</v>
      </c>
      <c r="G8">
        <v>32319.37931</v>
      </c>
      <c r="H8">
        <v>7435.2481239999997</v>
      </c>
      <c r="I8">
        <v>3500</v>
      </c>
      <c r="J8">
        <v>3935.2481240000002</v>
      </c>
      <c r="K8" s="3">
        <v>0.47073076000000003</v>
      </c>
      <c r="L8">
        <v>27522.768940000002</v>
      </c>
      <c r="M8">
        <v>11343.67822</v>
      </c>
      <c r="N8">
        <v>6024.0107559999997</v>
      </c>
      <c r="O8">
        <v>5591.2532460000002</v>
      </c>
      <c r="P8">
        <v>635.74997919999998</v>
      </c>
      <c r="Q8">
        <v>1289.438989</v>
      </c>
      <c r="R8">
        <v>7</v>
      </c>
      <c r="S8" s="3">
        <v>0.86617560100000002</v>
      </c>
      <c r="T8">
        <v>23</v>
      </c>
      <c r="U8" s="3">
        <v>5.3219269999999997E-3</v>
      </c>
      <c r="V8" s="3">
        <f t="shared" si="0"/>
        <v>0.26040842464567227</v>
      </c>
    </row>
    <row r="9" spans="1:22" x14ac:dyDescent="0.35">
      <c r="A9">
        <v>1</v>
      </c>
      <c r="B9" s="29">
        <v>10</v>
      </c>
      <c r="C9" s="29">
        <v>500</v>
      </c>
      <c r="D9" s="3">
        <v>0.4</v>
      </c>
      <c r="E9">
        <v>0.32170848400000002</v>
      </c>
      <c r="F9">
        <v>1</v>
      </c>
      <c r="G9">
        <v>24667.77954</v>
      </c>
      <c r="H9">
        <v>7900.95147</v>
      </c>
      <c r="I9">
        <v>3000</v>
      </c>
      <c r="J9">
        <v>4900.95147</v>
      </c>
      <c r="K9" s="3">
        <v>0.37970110499999998</v>
      </c>
      <c r="L9">
        <v>15234.138070000001</v>
      </c>
      <c r="M9">
        <v>6949.2042179999999</v>
      </c>
      <c r="N9">
        <v>5373.3393580000002</v>
      </c>
      <c r="O9">
        <v>2616.7872090000001</v>
      </c>
      <c r="P9">
        <v>635.74997919999998</v>
      </c>
      <c r="Q9">
        <v>1191.74731</v>
      </c>
      <c r="R9">
        <v>6</v>
      </c>
      <c r="S9" s="3">
        <v>0.77261738700000004</v>
      </c>
      <c r="T9">
        <v>145</v>
      </c>
      <c r="U9" s="3">
        <v>9.6479949999999995E-3</v>
      </c>
      <c r="V9" s="3" t="str">
        <f t="shared" si="0"/>
        <v/>
      </c>
    </row>
    <row r="10" spans="1:22" x14ac:dyDescent="0.35">
      <c r="A10">
        <v>1</v>
      </c>
      <c r="B10" s="29">
        <v>10</v>
      </c>
      <c r="C10" s="29">
        <v>500</v>
      </c>
      <c r="D10" s="3">
        <v>0.4</v>
      </c>
      <c r="E10">
        <v>0.32170848400000002</v>
      </c>
      <c r="F10">
        <v>2</v>
      </c>
      <c r="G10">
        <v>24352.752100000002</v>
      </c>
      <c r="H10">
        <v>7792.5908140000001</v>
      </c>
      <c r="I10">
        <v>3000</v>
      </c>
      <c r="J10">
        <v>4792.5908140000001</v>
      </c>
      <c r="K10" s="3">
        <v>0.38498107599999998</v>
      </c>
      <c r="L10">
        <v>14897.309359999999</v>
      </c>
      <c r="M10">
        <v>6844.5810730000003</v>
      </c>
      <c r="N10">
        <v>5355.5028920000004</v>
      </c>
      <c r="O10">
        <v>2540.6331030000001</v>
      </c>
      <c r="P10">
        <v>635.74997919999998</v>
      </c>
      <c r="Q10">
        <v>1183.6942369999999</v>
      </c>
      <c r="R10">
        <v>6</v>
      </c>
      <c r="S10" s="3">
        <v>0.77005273200000002</v>
      </c>
      <c r="T10">
        <v>119</v>
      </c>
      <c r="U10" s="3">
        <v>9.7183849999999995E-3</v>
      </c>
      <c r="V10" s="3" t="str">
        <f t="shared" si="0"/>
        <v/>
      </c>
    </row>
    <row r="11" spans="1:22" x14ac:dyDescent="0.35">
      <c r="A11">
        <v>1</v>
      </c>
      <c r="B11" s="29">
        <v>10</v>
      </c>
      <c r="C11" s="29">
        <v>500</v>
      </c>
      <c r="D11" s="3">
        <v>0.4</v>
      </c>
      <c r="E11">
        <v>0.32170848400000002</v>
      </c>
      <c r="F11">
        <v>3</v>
      </c>
      <c r="G11">
        <v>37013.241099999999</v>
      </c>
      <c r="H11">
        <v>11163.577600000001</v>
      </c>
      <c r="I11">
        <v>3000</v>
      </c>
      <c r="J11">
        <v>8163.5776020000003</v>
      </c>
      <c r="K11" s="3">
        <v>0.26873105600000002</v>
      </c>
      <c r="L11">
        <v>25375.698810000002</v>
      </c>
      <c r="M11">
        <v>12724.63744</v>
      </c>
      <c r="N11">
        <v>6145.3513819999998</v>
      </c>
      <c r="O11">
        <v>5157.0417740000003</v>
      </c>
      <c r="P11">
        <v>635.74997919999998</v>
      </c>
      <c r="Q11">
        <v>1186.8829270000001</v>
      </c>
      <c r="R11">
        <v>6</v>
      </c>
      <c r="S11" s="3">
        <v>0.88362282999999997</v>
      </c>
      <c r="T11">
        <v>282</v>
      </c>
      <c r="U11" s="3">
        <v>9.1166770000000001E-3</v>
      </c>
      <c r="V11" s="3">
        <f t="shared" si="0"/>
        <v>0.24494411093253499</v>
      </c>
    </row>
    <row r="12" spans="1:22" x14ac:dyDescent="0.35">
      <c r="A12">
        <v>1</v>
      </c>
      <c r="B12" s="29">
        <v>10</v>
      </c>
      <c r="C12" s="29">
        <v>1000</v>
      </c>
      <c r="D12" s="3">
        <v>0.8</v>
      </c>
      <c r="E12">
        <v>9.0398145999999999E-2</v>
      </c>
      <c r="F12">
        <v>1</v>
      </c>
      <c r="G12">
        <v>24079.570739999999</v>
      </c>
      <c r="H12">
        <v>5115.0552340000004</v>
      </c>
      <c r="I12">
        <v>4000</v>
      </c>
      <c r="J12">
        <v>1115.0552339999999</v>
      </c>
      <c r="K12" s="3">
        <v>0.78200524100000002</v>
      </c>
      <c r="L12">
        <v>12334.934810000001</v>
      </c>
      <c r="M12">
        <v>9324.7677060000005</v>
      </c>
      <c r="N12">
        <v>5920.2641219999996</v>
      </c>
      <c r="O12">
        <v>2126.3541719999998</v>
      </c>
      <c r="P12">
        <v>635.74997919999998</v>
      </c>
      <c r="Q12">
        <v>957.37953070000003</v>
      </c>
      <c r="R12">
        <v>4</v>
      </c>
      <c r="S12" s="3">
        <v>0.85125816399999998</v>
      </c>
      <c r="T12">
        <v>42</v>
      </c>
      <c r="U12" s="3">
        <v>9.8323400000000002E-3</v>
      </c>
      <c r="V12" s="3" t="str">
        <f t="shared" si="0"/>
        <v/>
      </c>
    </row>
    <row r="13" spans="1:22" x14ac:dyDescent="0.35">
      <c r="A13">
        <v>1</v>
      </c>
      <c r="B13" s="29">
        <v>10</v>
      </c>
      <c r="C13" s="29">
        <v>1000</v>
      </c>
      <c r="D13" s="3">
        <v>0.8</v>
      </c>
      <c r="E13">
        <v>9.0398145999999999E-2</v>
      </c>
      <c r="F13">
        <v>2</v>
      </c>
      <c r="G13">
        <v>23792.709279999999</v>
      </c>
      <c r="H13">
        <v>6238.8129989999998</v>
      </c>
      <c r="I13">
        <v>5000</v>
      </c>
      <c r="J13">
        <v>1238.812999</v>
      </c>
      <c r="K13" s="3">
        <v>0.80143450400000005</v>
      </c>
      <c r="L13">
        <v>13703.96472</v>
      </c>
      <c r="M13">
        <v>7844.7969940000003</v>
      </c>
      <c r="N13">
        <v>5647.3581320000003</v>
      </c>
      <c r="O13">
        <v>2335.6208369999999</v>
      </c>
      <c r="P13">
        <v>635.74997919999998</v>
      </c>
      <c r="Q13">
        <v>1090.3703419999999</v>
      </c>
      <c r="R13">
        <v>5</v>
      </c>
      <c r="S13" s="3">
        <v>0.81201777799999997</v>
      </c>
      <c r="T13">
        <v>47</v>
      </c>
      <c r="U13" s="3">
        <v>9.8143099999999997E-3</v>
      </c>
      <c r="V13" s="3" t="str">
        <f t="shared" si="0"/>
        <v/>
      </c>
    </row>
    <row r="14" spans="1:22" x14ac:dyDescent="0.35">
      <c r="A14">
        <v>1</v>
      </c>
      <c r="B14" s="29">
        <v>10</v>
      </c>
      <c r="C14" s="29">
        <v>1000</v>
      </c>
      <c r="D14" s="3">
        <v>0.8</v>
      </c>
      <c r="E14">
        <v>9.0398145999999999E-2</v>
      </c>
      <c r="F14">
        <v>3</v>
      </c>
      <c r="G14">
        <v>34354.71759</v>
      </c>
      <c r="H14">
        <v>8299.1968120000001</v>
      </c>
      <c r="I14">
        <v>6000</v>
      </c>
      <c r="J14">
        <v>2299.1968120000001</v>
      </c>
      <c r="K14" s="3">
        <v>0.72296152700000005</v>
      </c>
      <c r="L14">
        <v>25434.11476</v>
      </c>
      <c r="M14">
        <v>12996.687970000001</v>
      </c>
      <c r="N14">
        <v>6064.5541400000002</v>
      </c>
      <c r="O14">
        <v>5168.6710910000002</v>
      </c>
      <c r="P14">
        <v>635.74997919999998</v>
      </c>
      <c r="Q14">
        <v>1189.8575989999999</v>
      </c>
      <c r="R14">
        <v>6</v>
      </c>
      <c r="S14" s="3">
        <v>0.872005221</v>
      </c>
      <c r="T14">
        <v>30</v>
      </c>
      <c r="U14" s="3">
        <v>9.8402539999999997E-3</v>
      </c>
      <c r="V14" s="3">
        <f t="shared" si="0"/>
        <v>0.28236721594109687</v>
      </c>
    </row>
    <row r="15" spans="1:22" x14ac:dyDescent="0.35">
      <c r="A15">
        <v>1</v>
      </c>
      <c r="B15" s="29">
        <v>10</v>
      </c>
      <c r="C15" s="29">
        <v>1000</v>
      </c>
      <c r="D15" s="3">
        <v>0.6</v>
      </c>
      <c r="E15">
        <v>0.24106172200000001</v>
      </c>
      <c r="F15">
        <v>1</v>
      </c>
      <c r="G15">
        <v>25922.12873</v>
      </c>
      <c r="H15">
        <v>6973.4803529999999</v>
      </c>
      <c r="I15">
        <v>4000</v>
      </c>
      <c r="J15">
        <v>2973.4803529999999</v>
      </c>
      <c r="K15" s="3">
        <v>0.57360167299999998</v>
      </c>
      <c r="L15">
        <v>12334.93368</v>
      </c>
      <c r="M15">
        <v>9334.6970130000009</v>
      </c>
      <c r="N15">
        <v>5894.4679599999999</v>
      </c>
      <c r="O15">
        <v>2126.354112</v>
      </c>
      <c r="P15">
        <v>635.74997919999998</v>
      </c>
      <c r="Q15">
        <v>957.37930900000003</v>
      </c>
      <c r="R15">
        <v>4</v>
      </c>
      <c r="S15" s="3">
        <v>0.84754900600000005</v>
      </c>
      <c r="T15">
        <v>65</v>
      </c>
      <c r="U15" s="3">
        <v>8.0530529999999993E-3</v>
      </c>
      <c r="V15" s="3" t="str">
        <f t="shared" si="0"/>
        <v/>
      </c>
    </row>
    <row r="16" spans="1:22" x14ac:dyDescent="0.35">
      <c r="A16">
        <v>1</v>
      </c>
      <c r="B16" s="29">
        <v>10</v>
      </c>
      <c r="C16" s="29">
        <v>1000</v>
      </c>
      <c r="D16" s="3">
        <v>0.6</v>
      </c>
      <c r="E16">
        <v>0.24106172200000001</v>
      </c>
      <c r="F16">
        <v>2</v>
      </c>
      <c r="G16">
        <v>25870.54463</v>
      </c>
      <c r="H16">
        <v>8286.3979080000008</v>
      </c>
      <c r="I16">
        <v>5000</v>
      </c>
      <c r="J16">
        <v>3286.3979079999999</v>
      </c>
      <c r="K16" s="3">
        <v>0.60339849199999995</v>
      </c>
      <c r="L16">
        <v>13633.01433</v>
      </c>
      <c r="M16">
        <v>7897.6957060000004</v>
      </c>
      <c r="N16">
        <v>5642.4474579999996</v>
      </c>
      <c r="O16">
        <v>2324.5976000000001</v>
      </c>
      <c r="P16">
        <v>635.74997919999998</v>
      </c>
      <c r="Q16">
        <v>1083.6559810000001</v>
      </c>
      <c r="R16">
        <v>5</v>
      </c>
      <c r="S16" s="3">
        <v>0.81131168600000003</v>
      </c>
      <c r="T16">
        <v>104</v>
      </c>
      <c r="U16" s="3">
        <v>7.6848159999999997E-3</v>
      </c>
      <c r="V16" s="3" t="str">
        <f t="shared" si="0"/>
        <v/>
      </c>
    </row>
    <row r="17" spans="1:22" x14ac:dyDescent="0.35">
      <c r="A17">
        <v>1</v>
      </c>
      <c r="B17" s="29">
        <v>10</v>
      </c>
      <c r="C17" s="29">
        <v>1000</v>
      </c>
      <c r="D17" s="3">
        <v>0.6</v>
      </c>
      <c r="E17">
        <v>0.24106172200000001</v>
      </c>
      <c r="F17">
        <v>3</v>
      </c>
      <c r="G17">
        <v>38168.414960000002</v>
      </c>
      <c r="H17">
        <v>12125.384330000001</v>
      </c>
      <c r="I17">
        <v>6000</v>
      </c>
      <c r="J17">
        <v>6125.3843290000004</v>
      </c>
      <c r="K17" s="3">
        <v>0.494829676</v>
      </c>
      <c r="L17">
        <v>25410.024789999999</v>
      </c>
      <c r="M17">
        <v>12909.423070000001</v>
      </c>
      <c r="N17">
        <v>6145.3513819999998</v>
      </c>
      <c r="O17">
        <v>5163.0693289999999</v>
      </c>
      <c r="P17">
        <v>635.74997919999998</v>
      </c>
      <c r="Q17">
        <v>1189.436868</v>
      </c>
      <c r="R17">
        <v>6</v>
      </c>
      <c r="S17" s="3">
        <v>0.88362282999999997</v>
      </c>
      <c r="T17">
        <v>33</v>
      </c>
      <c r="U17" s="3">
        <v>9.6900430000000006E-3</v>
      </c>
      <c r="V17" s="3">
        <f t="shared" si="0"/>
        <v>0.26305377799868795</v>
      </c>
    </row>
    <row r="18" spans="1:22" x14ac:dyDescent="0.35">
      <c r="A18">
        <v>1</v>
      </c>
      <c r="B18" s="29">
        <v>10</v>
      </c>
      <c r="C18" s="29">
        <v>1000</v>
      </c>
      <c r="D18" s="3">
        <v>0.4</v>
      </c>
      <c r="E18">
        <v>0.54238887400000002</v>
      </c>
      <c r="F18">
        <v>1</v>
      </c>
      <c r="G18">
        <v>29649.621220000001</v>
      </c>
      <c r="H18">
        <v>8721.0967720000008</v>
      </c>
      <c r="I18">
        <v>3000</v>
      </c>
      <c r="J18">
        <v>5721.0967719999999</v>
      </c>
      <c r="K18" s="3">
        <v>0.34399343100000002</v>
      </c>
      <c r="L18">
        <v>10547.961149999999</v>
      </c>
      <c r="M18">
        <v>11499.90703</v>
      </c>
      <c r="N18">
        <v>6155.8771550000001</v>
      </c>
      <c r="O18">
        <v>1820.724737</v>
      </c>
      <c r="P18">
        <v>635.74997919999998</v>
      </c>
      <c r="Q18">
        <v>816.26554980000003</v>
      </c>
      <c r="R18">
        <v>3</v>
      </c>
      <c r="S18" s="3">
        <v>0.88513630099999996</v>
      </c>
      <c r="T18">
        <v>150</v>
      </c>
      <c r="U18" s="3">
        <v>9.7446370000000004E-3</v>
      </c>
      <c r="V18" s="3" t="str">
        <f t="shared" si="0"/>
        <v/>
      </c>
    </row>
    <row r="19" spans="1:22" x14ac:dyDescent="0.35">
      <c r="A19">
        <v>1</v>
      </c>
      <c r="B19" s="29">
        <v>10</v>
      </c>
      <c r="C19" s="29">
        <v>1000</v>
      </c>
      <c r="D19" s="3">
        <v>0.4</v>
      </c>
      <c r="E19">
        <v>0.54238887400000002</v>
      </c>
      <c r="F19">
        <v>2</v>
      </c>
      <c r="G19">
        <v>29462.44267</v>
      </c>
      <c r="H19">
        <v>10498.194680000001</v>
      </c>
      <c r="I19">
        <v>4000</v>
      </c>
      <c r="J19">
        <v>6498.1946790000002</v>
      </c>
      <c r="K19" s="3">
        <v>0.381017891</v>
      </c>
      <c r="L19">
        <v>11980.693160000001</v>
      </c>
      <c r="M19">
        <v>9329.2008920000007</v>
      </c>
      <c r="N19">
        <v>6004.1238270000003</v>
      </c>
      <c r="O19">
        <v>2042.3070439999999</v>
      </c>
      <c r="P19">
        <v>635.74997919999998</v>
      </c>
      <c r="Q19">
        <v>952.86624749999999</v>
      </c>
      <c r="R19">
        <v>4</v>
      </c>
      <c r="S19" s="3">
        <v>0.86331611600000002</v>
      </c>
      <c r="T19">
        <v>230</v>
      </c>
      <c r="U19" s="3">
        <v>9.6611590000000008E-3</v>
      </c>
      <c r="V19" s="3" t="str">
        <f t="shared" si="0"/>
        <v/>
      </c>
    </row>
    <row r="20" spans="1:22" x14ac:dyDescent="0.35">
      <c r="A20">
        <v>1</v>
      </c>
      <c r="B20" s="29">
        <v>10</v>
      </c>
      <c r="C20" s="29">
        <v>1000</v>
      </c>
      <c r="D20" s="3">
        <v>0.4</v>
      </c>
      <c r="E20">
        <v>0.54238887400000002</v>
      </c>
      <c r="F20">
        <v>3</v>
      </c>
      <c r="G20">
        <v>45597.669569999998</v>
      </c>
      <c r="H20">
        <v>17597.58612</v>
      </c>
      <c r="I20">
        <v>5000</v>
      </c>
      <c r="J20">
        <v>12597.58612</v>
      </c>
      <c r="K20" s="3">
        <v>0.284129878</v>
      </c>
      <c r="L20">
        <v>23226.114549999998</v>
      </c>
      <c r="M20">
        <v>15375.54621</v>
      </c>
      <c r="N20">
        <v>6182.2586229999997</v>
      </c>
      <c r="O20">
        <v>4719.1310599999997</v>
      </c>
      <c r="P20">
        <v>635.74997919999998</v>
      </c>
      <c r="Q20">
        <v>1087.397577</v>
      </c>
      <c r="R20">
        <v>5</v>
      </c>
      <c r="S20" s="3">
        <v>0.88892961800000003</v>
      </c>
      <c r="T20">
        <v>300</v>
      </c>
      <c r="U20" s="3">
        <v>2.9096170000000001E-2</v>
      </c>
      <c r="V20" s="3">
        <f t="shared" si="0"/>
        <v>0.22862328652825534</v>
      </c>
    </row>
    <row r="21" spans="1:22" x14ac:dyDescent="0.35">
      <c r="A21">
        <v>1</v>
      </c>
      <c r="B21" s="29">
        <v>10</v>
      </c>
      <c r="C21" s="29">
        <v>2000</v>
      </c>
      <c r="D21" s="3">
        <v>0.8</v>
      </c>
      <c r="E21">
        <v>0.14145250600000001</v>
      </c>
      <c r="F21">
        <v>1</v>
      </c>
      <c r="G21">
        <v>28420.330129999998</v>
      </c>
      <c r="H21">
        <v>7507.6695369999998</v>
      </c>
      <c r="I21">
        <v>6000</v>
      </c>
      <c r="J21">
        <v>1507.669537</v>
      </c>
      <c r="K21" s="3">
        <v>0.799182752</v>
      </c>
      <c r="L21">
        <v>10658.485849999999</v>
      </c>
      <c r="M21">
        <v>11331.71357</v>
      </c>
      <c r="N21">
        <v>6280.5755829999998</v>
      </c>
      <c r="O21">
        <v>1839.001808</v>
      </c>
      <c r="P21">
        <v>635.74997919999998</v>
      </c>
      <c r="Q21">
        <v>825.61965420000001</v>
      </c>
      <c r="R21">
        <v>3</v>
      </c>
      <c r="S21" s="3">
        <v>0.90306633800000002</v>
      </c>
      <c r="T21">
        <v>34</v>
      </c>
      <c r="U21" s="3">
        <v>9.9551069999999995E-3</v>
      </c>
      <c r="V21" s="3" t="str">
        <f t="shared" si="0"/>
        <v/>
      </c>
    </row>
    <row r="22" spans="1:22" x14ac:dyDescent="0.35">
      <c r="A22">
        <v>1</v>
      </c>
      <c r="B22" s="29">
        <v>10</v>
      </c>
      <c r="C22" s="29">
        <v>2000</v>
      </c>
      <c r="D22" s="3">
        <v>0.8</v>
      </c>
      <c r="E22">
        <v>0.14145250600000001</v>
      </c>
      <c r="F22">
        <v>2</v>
      </c>
      <c r="G22">
        <v>28419.338489999998</v>
      </c>
      <c r="H22">
        <v>7462.6750570000004</v>
      </c>
      <c r="I22">
        <v>6000</v>
      </c>
      <c r="J22">
        <v>1462.6750569999999</v>
      </c>
      <c r="K22" s="3">
        <v>0.80400123999999995</v>
      </c>
      <c r="L22">
        <v>10340.3969</v>
      </c>
      <c r="M22">
        <v>11579.902899999999</v>
      </c>
      <c r="N22">
        <v>6155.9113280000001</v>
      </c>
      <c r="O22">
        <v>1762.230916</v>
      </c>
      <c r="P22">
        <v>635.74997919999998</v>
      </c>
      <c r="Q22">
        <v>822.86830869999994</v>
      </c>
      <c r="R22">
        <v>3</v>
      </c>
      <c r="S22" s="3">
        <v>0.88514121499999998</v>
      </c>
      <c r="T22">
        <v>58</v>
      </c>
      <c r="U22" s="3">
        <v>9.3650179999999993E-3</v>
      </c>
      <c r="V22" s="3" t="str">
        <f t="shared" si="0"/>
        <v/>
      </c>
    </row>
    <row r="23" spans="1:22" x14ac:dyDescent="0.35">
      <c r="A23">
        <v>1</v>
      </c>
      <c r="B23" s="29">
        <v>10</v>
      </c>
      <c r="C23" s="29">
        <v>2000</v>
      </c>
      <c r="D23" s="3">
        <v>0.8</v>
      </c>
      <c r="E23">
        <v>0.14145250600000001</v>
      </c>
      <c r="F23">
        <v>3</v>
      </c>
      <c r="G23">
        <v>41327.197899999999</v>
      </c>
      <c r="H23">
        <v>10890.805050000001</v>
      </c>
      <c r="I23">
        <v>8000</v>
      </c>
      <c r="J23">
        <v>2890.8050459999999</v>
      </c>
      <c r="K23" s="3">
        <v>0.73456461399999995</v>
      </c>
      <c r="L23">
        <v>20436.57706</v>
      </c>
      <c r="M23">
        <v>18305.42772</v>
      </c>
      <c r="N23">
        <v>6386.0708910000003</v>
      </c>
      <c r="O23">
        <v>4156.3008609999997</v>
      </c>
      <c r="P23">
        <v>635.74997919999998</v>
      </c>
      <c r="Q23">
        <v>952.84340499999996</v>
      </c>
      <c r="R23">
        <v>4</v>
      </c>
      <c r="S23" s="3">
        <v>0.91823521200000002</v>
      </c>
      <c r="T23">
        <v>60</v>
      </c>
      <c r="U23" s="3">
        <v>9.269968E-3</v>
      </c>
      <c r="V23" s="3">
        <f t="shared" si="0"/>
        <v>0.27291627654813022</v>
      </c>
    </row>
    <row r="24" spans="1:22" x14ac:dyDescent="0.35">
      <c r="A24">
        <v>1</v>
      </c>
      <c r="B24" s="29">
        <v>10</v>
      </c>
      <c r="C24" s="29">
        <v>2000</v>
      </c>
      <c r="D24" s="3">
        <v>0.6</v>
      </c>
      <c r="E24">
        <v>0.37720668299999999</v>
      </c>
      <c r="F24">
        <v>1</v>
      </c>
      <c r="G24">
        <v>30730.326779999999</v>
      </c>
      <c r="H24">
        <v>9994.4340929999998</v>
      </c>
      <c r="I24">
        <v>6000</v>
      </c>
      <c r="J24">
        <v>3994.4340929999998</v>
      </c>
      <c r="K24" s="3">
        <v>0.60033413999999996</v>
      </c>
      <c r="L24">
        <v>10589.510389999999</v>
      </c>
      <c r="M24">
        <v>11149.506149999999</v>
      </c>
      <c r="N24">
        <v>6303.258957</v>
      </c>
      <c r="O24">
        <v>1828.1068869999999</v>
      </c>
      <c r="P24">
        <v>635.74997919999998</v>
      </c>
      <c r="Q24">
        <v>819.27070960000003</v>
      </c>
      <c r="R24">
        <v>3</v>
      </c>
      <c r="S24" s="3">
        <v>0.90632791700000004</v>
      </c>
      <c r="T24">
        <v>48</v>
      </c>
      <c r="U24" s="3">
        <v>3.468278E-3</v>
      </c>
      <c r="V24" s="3" t="str">
        <f t="shared" si="0"/>
        <v/>
      </c>
    </row>
    <row r="25" spans="1:22" x14ac:dyDescent="0.35">
      <c r="A25">
        <v>1</v>
      </c>
      <c r="B25" s="29">
        <v>10</v>
      </c>
      <c r="C25" s="29">
        <v>2000</v>
      </c>
      <c r="D25" s="3">
        <v>0.6</v>
      </c>
      <c r="E25">
        <v>0.37720668299999999</v>
      </c>
      <c r="F25">
        <v>2</v>
      </c>
      <c r="G25">
        <v>30703.328699999998</v>
      </c>
      <c r="H25">
        <v>7285.6623980000004</v>
      </c>
      <c r="I25">
        <v>4000</v>
      </c>
      <c r="J25">
        <v>3285.6623979999999</v>
      </c>
      <c r="K25" s="3">
        <v>0.54902351800000004</v>
      </c>
      <c r="L25">
        <v>8710.5094950000002</v>
      </c>
      <c r="M25">
        <v>14147.91107</v>
      </c>
      <c r="N25">
        <v>6456.3778860000002</v>
      </c>
      <c r="O25">
        <v>1484.7066170000001</v>
      </c>
      <c r="P25">
        <v>635.74997919999998</v>
      </c>
      <c r="Q25">
        <v>692.92075690000001</v>
      </c>
      <c r="R25">
        <v>2</v>
      </c>
      <c r="S25" s="3">
        <v>0.92834445799999998</v>
      </c>
      <c r="T25">
        <v>164</v>
      </c>
      <c r="U25" s="3">
        <v>8.6758330000000008E-3</v>
      </c>
      <c r="V25" s="3" t="str">
        <f t="shared" si="0"/>
        <v/>
      </c>
    </row>
    <row r="26" spans="1:22" x14ac:dyDescent="0.35">
      <c r="A26">
        <v>1</v>
      </c>
      <c r="B26" s="29">
        <v>10</v>
      </c>
      <c r="C26" s="29">
        <v>2000</v>
      </c>
      <c r="D26" s="3">
        <v>0.6</v>
      </c>
      <c r="E26">
        <v>0.37720668299999999</v>
      </c>
      <c r="F26">
        <v>3</v>
      </c>
      <c r="G26">
        <v>46130.954429999998</v>
      </c>
      <c r="H26">
        <v>15711.42448</v>
      </c>
      <c r="I26">
        <v>8000</v>
      </c>
      <c r="J26">
        <v>7711.4244779999999</v>
      </c>
      <c r="K26" s="3">
        <v>0.50918362100000003</v>
      </c>
      <c r="L26">
        <v>20443.499059999998</v>
      </c>
      <c r="M26">
        <v>18281.918969999999</v>
      </c>
      <c r="N26">
        <v>6390.9862460000004</v>
      </c>
      <c r="O26">
        <v>4159.078399</v>
      </c>
      <c r="P26">
        <v>635.74997919999998</v>
      </c>
      <c r="Q26">
        <v>951.79636589999996</v>
      </c>
      <c r="R26">
        <v>4</v>
      </c>
      <c r="S26" s="3">
        <v>0.91894197700000002</v>
      </c>
      <c r="T26">
        <v>214</v>
      </c>
      <c r="U26" s="3">
        <v>9.8247000000000004E-3</v>
      </c>
      <c r="V26" s="3">
        <f t="shared" si="0"/>
        <v>0.24909312217277818</v>
      </c>
    </row>
    <row r="27" spans="1:22" x14ac:dyDescent="0.35">
      <c r="A27">
        <v>1</v>
      </c>
      <c r="B27" s="29">
        <v>10</v>
      </c>
      <c r="C27" s="29">
        <v>2000</v>
      </c>
      <c r="D27" s="3">
        <v>0.4</v>
      </c>
      <c r="E27">
        <v>0.84871503800000003</v>
      </c>
      <c r="F27">
        <v>1</v>
      </c>
      <c r="G27">
        <v>35712.988380000003</v>
      </c>
      <c r="H27">
        <v>11451.665230000001</v>
      </c>
      <c r="I27">
        <v>4000</v>
      </c>
      <c r="J27">
        <v>7451.6652309999999</v>
      </c>
      <c r="K27" s="3">
        <v>0.34929417899999998</v>
      </c>
      <c r="L27">
        <v>8779.9377879999993</v>
      </c>
      <c r="M27">
        <v>15175.84585</v>
      </c>
      <c r="N27">
        <v>6254.7428730000001</v>
      </c>
      <c r="O27">
        <v>1510.216694</v>
      </c>
      <c r="P27">
        <v>635.74997919999998</v>
      </c>
      <c r="Q27">
        <v>684.7677529</v>
      </c>
      <c r="R27">
        <v>2</v>
      </c>
      <c r="S27" s="3">
        <v>0.89935192500000005</v>
      </c>
      <c r="T27">
        <v>301</v>
      </c>
      <c r="U27" s="3">
        <v>3.6353746999999999E-2</v>
      </c>
      <c r="V27" s="3" t="str">
        <f t="shared" si="0"/>
        <v/>
      </c>
    </row>
    <row r="28" spans="1:22" x14ac:dyDescent="0.35">
      <c r="A28">
        <v>1</v>
      </c>
      <c r="B28" s="29">
        <v>10</v>
      </c>
      <c r="C28" s="29">
        <v>2000</v>
      </c>
      <c r="D28" s="3">
        <v>0.4</v>
      </c>
      <c r="E28">
        <v>0.84871503800000003</v>
      </c>
      <c r="F28">
        <v>2</v>
      </c>
      <c r="G28">
        <v>34794.75632</v>
      </c>
      <c r="H28">
        <v>11398.988729999999</v>
      </c>
      <c r="I28">
        <v>4000</v>
      </c>
      <c r="J28">
        <v>7398.9887339999996</v>
      </c>
      <c r="K28" s="3">
        <v>0.35090832100000002</v>
      </c>
      <c r="L28">
        <v>8717.8716110000005</v>
      </c>
      <c r="M28">
        <v>14124.17181</v>
      </c>
      <c r="N28">
        <v>6456.3778860000002</v>
      </c>
      <c r="O28">
        <v>1485.8120819999999</v>
      </c>
      <c r="P28">
        <v>635.74997919999998</v>
      </c>
      <c r="Q28">
        <v>693.6558205</v>
      </c>
      <c r="R28">
        <v>2</v>
      </c>
      <c r="S28" s="3">
        <v>0.92834445799999998</v>
      </c>
      <c r="T28">
        <v>300</v>
      </c>
      <c r="U28" s="3">
        <v>1.0921986999999999E-2</v>
      </c>
      <c r="V28" s="3" t="str">
        <f t="shared" si="0"/>
        <v/>
      </c>
    </row>
    <row r="29" spans="1:22" x14ac:dyDescent="0.35">
      <c r="A29">
        <v>1</v>
      </c>
      <c r="B29" s="29">
        <v>10</v>
      </c>
      <c r="C29" s="29">
        <v>2000</v>
      </c>
      <c r="D29" s="3">
        <v>0.4</v>
      </c>
      <c r="E29">
        <v>0.84871503800000003</v>
      </c>
      <c r="F29">
        <v>3</v>
      </c>
      <c r="G29">
        <v>54737.455869999998</v>
      </c>
      <c r="H29">
        <v>20992.303779999998</v>
      </c>
      <c r="I29">
        <v>6000</v>
      </c>
      <c r="J29">
        <v>14992.30378</v>
      </c>
      <c r="K29" s="3">
        <v>0.285819035</v>
      </c>
      <c r="L29">
        <v>17664.70854</v>
      </c>
      <c r="M29">
        <v>22094.59636</v>
      </c>
      <c r="N29">
        <v>6598.6286209999998</v>
      </c>
      <c r="O29">
        <v>3593.8060860000001</v>
      </c>
      <c r="P29">
        <v>635.74997919999998</v>
      </c>
      <c r="Q29">
        <v>822.37104980000004</v>
      </c>
      <c r="R29">
        <v>3</v>
      </c>
      <c r="S29" s="3">
        <v>0.94879829199999999</v>
      </c>
      <c r="T29">
        <v>300</v>
      </c>
      <c r="U29" s="3">
        <v>1.3937546E-2</v>
      </c>
      <c r="V29" s="3">
        <f t="shared" si="0"/>
        <v>0.223667469397869</v>
      </c>
    </row>
    <row r="30" spans="1:22" x14ac:dyDescent="0.35">
      <c r="A30">
        <v>1</v>
      </c>
      <c r="B30" s="29">
        <v>40</v>
      </c>
      <c r="C30" s="29">
        <v>500</v>
      </c>
      <c r="D30" s="3">
        <v>0.8</v>
      </c>
      <c r="E30">
        <v>4.9731235999999998E-2</v>
      </c>
      <c r="F30">
        <v>1</v>
      </c>
      <c r="G30">
        <v>20267.433540000002</v>
      </c>
      <c r="H30">
        <v>3753.0470150000001</v>
      </c>
      <c r="I30">
        <v>3000</v>
      </c>
      <c r="J30">
        <v>753.04701469999998</v>
      </c>
      <c r="K30" s="3">
        <v>0.79935049800000002</v>
      </c>
      <c r="L30">
        <v>15142.334489999999</v>
      </c>
      <c r="M30">
        <v>6006.0429190000004</v>
      </c>
      <c r="N30">
        <v>6087.01001</v>
      </c>
      <c r="O30">
        <v>2600.770642</v>
      </c>
      <c r="P30">
        <v>635.74997919999998</v>
      </c>
      <c r="Q30">
        <v>1184.812979</v>
      </c>
      <c r="R30">
        <v>6</v>
      </c>
      <c r="S30" s="3">
        <v>0.53627453000000003</v>
      </c>
      <c r="T30">
        <v>30</v>
      </c>
      <c r="U30" s="3">
        <v>6.3727339999999997E-3</v>
      </c>
      <c r="V30" s="3" t="str">
        <f t="shared" si="0"/>
        <v/>
      </c>
    </row>
    <row r="31" spans="1:22" x14ac:dyDescent="0.35">
      <c r="A31">
        <v>1</v>
      </c>
      <c r="B31" s="29">
        <v>40</v>
      </c>
      <c r="C31" s="29">
        <v>500</v>
      </c>
      <c r="D31" s="3">
        <v>0.8</v>
      </c>
      <c r="E31">
        <v>4.9731235999999998E-2</v>
      </c>
      <c r="F31">
        <v>2</v>
      </c>
      <c r="G31">
        <v>19997.01886</v>
      </c>
      <c r="H31">
        <v>3744.2720100000001</v>
      </c>
      <c r="I31">
        <v>3000</v>
      </c>
      <c r="J31">
        <v>744.27200970000001</v>
      </c>
      <c r="K31" s="3">
        <v>0.80122384099999999</v>
      </c>
      <c r="L31">
        <v>14965.88593</v>
      </c>
      <c r="M31">
        <v>5915.1208770000003</v>
      </c>
      <c r="N31">
        <v>5960.4045079999996</v>
      </c>
      <c r="O31">
        <v>2552.6147999999998</v>
      </c>
      <c r="P31">
        <v>635.74997919999998</v>
      </c>
      <c r="Q31">
        <v>1188.856681</v>
      </c>
      <c r="R31">
        <v>6</v>
      </c>
      <c r="S31" s="3">
        <v>0.52512039899999996</v>
      </c>
      <c r="T31">
        <v>21</v>
      </c>
      <c r="U31" s="3">
        <v>8.9975679999999992E-3</v>
      </c>
      <c r="V31" s="3" t="str">
        <f t="shared" si="0"/>
        <v/>
      </c>
    </row>
    <row r="32" spans="1:22" x14ac:dyDescent="0.35">
      <c r="A32">
        <v>1</v>
      </c>
      <c r="B32" s="29">
        <v>40</v>
      </c>
      <c r="C32" s="29">
        <v>500</v>
      </c>
      <c r="D32" s="3">
        <v>0.8</v>
      </c>
      <c r="E32">
        <v>4.9731235999999998E-2</v>
      </c>
      <c r="F32">
        <v>3</v>
      </c>
      <c r="G32">
        <v>28522.591219999998</v>
      </c>
      <c r="H32">
        <v>4261.7473049999999</v>
      </c>
      <c r="I32">
        <v>3000</v>
      </c>
      <c r="J32">
        <v>1261.7473050000001</v>
      </c>
      <c r="K32" s="3">
        <v>0.70393662199999996</v>
      </c>
      <c r="L32">
        <v>25371.323919999999</v>
      </c>
      <c r="M32">
        <v>9155.4152169999998</v>
      </c>
      <c r="N32">
        <v>8126.8477380000004</v>
      </c>
      <c r="O32">
        <v>5154.8276020000003</v>
      </c>
      <c r="P32">
        <v>635.74997919999998</v>
      </c>
      <c r="Q32">
        <v>1188.003377</v>
      </c>
      <c r="R32">
        <v>6</v>
      </c>
      <c r="S32" s="3">
        <v>0.715987233</v>
      </c>
      <c r="T32">
        <v>48</v>
      </c>
      <c r="U32" s="3">
        <v>9.3006140000000005E-3</v>
      </c>
      <c r="V32" s="3">
        <f t="shared" si="0"/>
        <v>0.29161854887165939</v>
      </c>
    </row>
    <row r="33" spans="1:22" x14ac:dyDescent="0.35">
      <c r="A33">
        <v>1</v>
      </c>
      <c r="B33" s="29">
        <v>40</v>
      </c>
      <c r="C33" s="29">
        <v>500</v>
      </c>
      <c r="D33" s="3">
        <v>0.6</v>
      </c>
      <c r="E33">
        <v>0.13261663000000001</v>
      </c>
      <c r="F33">
        <v>1</v>
      </c>
      <c r="G33">
        <v>21505.480510000001</v>
      </c>
      <c r="H33">
        <v>5011.6740399999999</v>
      </c>
      <c r="I33">
        <v>3000</v>
      </c>
      <c r="J33">
        <v>2011.6740400000001</v>
      </c>
      <c r="K33" s="3">
        <v>0.59860237800000005</v>
      </c>
      <c r="L33">
        <v>15169.09333</v>
      </c>
      <c r="M33">
        <v>5988.2106430000003</v>
      </c>
      <c r="N33">
        <v>6077.5725140000004</v>
      </c>
      <c r="O33">
        <v>2605.3458609999998</v>
      </c>
      <c r="P33">
        <v>635.74997919999998</v>
      </c>
      <c r="Q33">
        <v>1186.927471</v>
      </c>
      <c r="R33">
        <v>6</v>
      </c>
      <c r="S33" s="3">
        <v>0.53544307300000005</v>
      </c>
      <c r="T33">
        <v>35</v>
      </c>
      <c r="U33" s="3">
        <v>9.197439E-3</v>
      </c>
      <c r="V33" s="3" t="str">
        <f t="shared" si="0"/>
        <v/>
      </c>
    </row>
    <row r="34" spans="1:22" x14ac:dyDescent="0.35">
      <c r="A34">
        <v>1</v>
      </c>
      <c r="B34" s="29">
        <v>40</v>
      </c>
      <c r="C34" s="29">
        <v>500</v>
      </c>
      <c r="D34" s="3">
        <v>0.6</v>
      </c>
      <c r="E34">
        <v>0.13261663000000001</v>
      </c>
      <c r="F34">
        <v>2</v>
      </c>
      <c r="G34">
        <v>21307.108899999999</v>
      </c>
      <c r="H34">
        <v>4992.278988</v>
      </c>
      <c r="I34">
        <v>3000</v>
      </c>
      <c r="J34">
        <v>1992.278988</v>
      </c>
      <c r="K34" s="3">
        <v>0.60092795399999999</v>
      </c>
      <c r="L34">
        <v>15022.84431</v>
      </c>
      <c r="M34">
        <v>5933.9983789999997</v>
      </c>
      <c r="N34">
        <v>5989.3704729999999</v>
      </c>
      <c r="O34">
        <v>2561.942916</v>
      </c>
      <c r="P34">
        <v>635.74997919999998</v>
      </c>
      <c r="Q34">
        <v>1193.7681620000001</v>
      </c>
      <c r="R34">
        <v>6</v>
      </c>
      <c r="S34" s="3">
        <v>0.52767234399999996</v>
      </c>
      <c r="T34">
        <v>51</v>
      </c>
      <c r="U34" s="3">
        <v>9.8119220000000007E-3</v>
      </c>
      <c r="V34" s="3" t="str">
        <f t="shared" si="0"/>
        <v/>
      </c>
    </row>
    <row r="35" spans="1:22" x14ac:dyDescent="0.35">
      <c r="A35">
        <v>1</v>
      </c>
      <c r="B35" s="29">
        <v>40</v>
      </c>
      <c r="C35" s="29">
        <v>500</v>
      </c>
      <c r="D35" s="3">
        <v>0.6</v>
      </c>
      <c r="E35">
        <v>0.13261663000000001</v>
      </c>
      <c r="F35">
        <v>3</v>
      </c>
      <c r="G35">
        <v>30622.279180000001</v>
      </c>
      <c r="H35">
        <v>6357.2474519999996</v>
      </c>
      <c r="I35">
        <v>3000</v>
      </c>
      <c r="J35">
        <v>3357.2474520000001</v>
      </c>
      <c r="K35" s="3">
        <v>0.47190234800000003</v>
      </c>
      <c r="L35">
        <v>25315.433270000001</v>
      </c>
      <c r="M35">
        <v>9166.7644600000003</v>
      </c>
      <c r="N35">
        <v>8133.6589709999998</v>
      </c>
      <c r="O35">
        <v>5143.9721570000002</v>
      </c>
      <c r="P35">
        <v>635.74997919999998</v>
      </c>
      <c r="Q35">
        <v>1184.8861609999999</v>
      </c>
      <c r="R35">
        <v>6</v>
      </c>
      <c r="S35" s="3">
        <v>0.71658731200000003</v>
      </c>
      <c r="T35">
        <v>70</v>
      </c>
      <c r="U35" s="3">
        <v>9.5276289999999993E-3</v>
      </c>
      <c r="V35" s="3">
        <f t="shared" si="0"/>
        <v>0.28473657860910961</v>
      </c>
    </row>
    <row r="36" spans="1:22" x14ac:dyDescent="0.35">
      <c r="A36">
        <v>1</v>
      </c>
      <c r="B36" s="29">
        <v>40</v>
      </c>
      <c r="C36" s="29">
        <v>500</v>
      </c>
      <c r="D36" s="3">
        <v>0.4</v>
      </c>
      <c r="E36">
        <v>0.29838741800000002</v>
      </c>
      <c r="F36">
        <v>1</v>
      </c>
      <c r="G36">
        <v>23948.64602</v>
      </c>
      <c r="H36">
        <v>6664.817892</v>
      </c>
      <c r="I36">
        <v>2500</v>
      </c>
      <c r="J36">
        <v>4164.817892</v>
      </c>
      <c r="K36" s="3">
        <v>0.37510402199999998</v>
      </c>
      <c r="L36">
        <v>13957.753049999999</v>
      </c>
      <c r="M36">
        <v>6640.4307760000002</v>
      </c>
      <c r="N36">
        <v>6518.209116</v>
      </c>
      <c r="O36">
        <v>2405.0654340000001</v>
      </c>
      <c r="P36">
        <v>635.74997919999998</v>
      </c>
      <c r="Q36">
        <v>1084.372828</v>
      </c>
      <c r="R36">
        <v>5</v>
      </c>
      <c r="S36" s="3">
        <v>0.57426380499999996</v>
      </c>
      <c r="T36">
        <v>300</v>
      </c>
      <c r="U36" s="3">
        <v>5.6664035000000001E-2</v>
      </c>
      <c r="V36" s="3" t="str">
        <f t="shared" si="0"/>
        <v/>
      </c>
    </row>
    <row r="37" spans="1:22" x14ac:dyDescent="0.35">
      <c r="A37">
        <v>1</v>
      </c>
      <c r="B37" s="29">
        <v>40</v>
      </c>
      <c r="C37" s="29">
        <v>500</v>
      </c>
      <c r="D37" s="3">
        <v>0.4</v>
      </c>
      <c r="E37">
        <v>0.29838741800000002</v>
      </c>
      <c r="F37">
        <v>2</v>
      </c>
      <c r="G37">
        <v>23671.06308</v>
      </c>
      <c r="H37">
        <v>6587.0553239999999</v>
      </c>
      <c r="I37">
        <v>2500</v>
      </c>
      <c r="J37">
        <v>4087.0553239999999</v>
      </c>
      <c r="K37" s="3">
        <v>0.37953226099999998</v>
      </c>
      <c r="L37">
        <v>13697.14364</v>
      </c>
      <c r="M37">
        <v>6605.3049559999999</v>
      </c>
      <c r="N37">
        <v>6418.6669089999996</v>
      </c>
      <c r="O37">
        <v>2335.3626119999999</v>
      </c>
      <c r="P37">
        <v>635.74997919999998</v>
      </c>
      <c r="Q37">
        <v>1088.923299</v>
      </c>
      <c r="R37">
        <v>5</v>
      </c>
      <c r="S37" s="3">
        <v>0.56549399099999997</v>
      </c>
      <c r="T37">
        <v>300</v>
      </c>
      <c r="U37" s="3">
        <v>1.348945E-2</v>
      </c>
      <c r="V37" s="3" t="str">
        <f t="shared" si="0"/>
        <v/>
      </c>
    </row>
    <row r="38" spans="1:22" x14ac:dyDescent="0.35">
      <c r="A38">
        <v>1</v>
      </c>
      <c r="B38" s="29">
        <v>40</v>
      </c>
      <c r="C38" s="29">
        <v>500</v>
      </c>
      <c r="D38" s="3">
        <v>0.4</v>
      </c>
      <c r="E38">
        <v>0.29838741800000002</v>
      </c>
      <c r="F38">
        <v>3</v>
      </c>
      <c r="G38">
        <v>34814.983549999997</v>
      </c>
      <c r="H38">
        <v>10562.724249999999</v>
      </c>
      <c r="I38">
        <v>3000</v>
      </c>
      <c r="J38">
        <v>7562.7242459999998</v>
      </c>
      <c r="K38" s="3">
        <v>0.28401763899999999</v>
      </c>
      <c r="L38">
        <v>25345.31884</v>
      </c>
      <c r="M38">
        <v>9145.5029479999994</v>
      </c>
      <c r="N38">
        <v>8134.6766660000003</v>
      </c>
      <c r="O38">
        <v>5150.8795380000001</v>
      </c>
      <c r="P38">
        <v>635.74997919999998</v>
      </c>
      <c r="Q38">
        <v>1185.4501729999999</v>
      </c>
      <c r="R38">
        <v>6</v>
      </c>
      <c r="S38" s="3">
        <v>0.71667697299999999</v>
      </c>
      <c r="T38">
        <v>300</v>
      </c>
      <c r="U38" s="3">
        <v>1.6703322E-2</v>
      </c>
      <c r="V38" s="3">
        <f t="shared" si="0"/>
        <v>0.268895501295702</v>
      </c>
    </row>
    <row r="39" spans="1:22" x14ac:dyDescent="0.35">
      <c r="A39">
        <v>1</v>
      </c>
      <c r="B39" s="29">
        <v>40</v>
      </c>
      <c r="C39" s="29">
        <v>1000</v>
      </c>
      <c r="D39" s="3">
        <v>0.8</v>
      </c>
      <c r="E39">
        <v>8.6605532999999998E-2</v>
      </c>
      <c r="F39">
        <v>1</v>
      </c>
      <c r="G39">
        <v>23308.394100000001</v>
      </c>
      <c r="H39">
        <v>5066.0821489999998</v>
      </c>
      <c r="I39">
        <v>4000</v>
      </c>
      <c r="J39">
        <v>1066.0821490000001</v>
      </c>
      <c r="K39" s="3">
        <v>0.78956477300000005</v>
      </c>
      <c r="L39">
        <v>12309.63096</v>
      </c>
      <c r="M39">
        <v>7463.9834790000004</v>
      </c>
      <c r="N39">
        <v>7065.1707470000001</v>
      </c>
      <c r="O39">
        <v>2121.6028889999998</v>
      </c>
      <c r="P39">
        <v>635.74997919999998</v>
      </c>
      <c r="Q39">
        <v>955.8048513</v>
      </c>
      <c r="R39">
        <v>4</v>
      </c>
      <c r="S39" s="3">
        <v>0.62245192900000001</v>
      </c>
      <c r="T39">
        <v>29</v>
      </c>
      <c r="U39" s="3">
        <v>9.4924580000000005E-3</v>
      </c>
      <c r="V39" s="3" t="str">
        <f t="shared" si="0"/>
        <v/>
      </c>
    </row>
    <row r="40" spans="1:22" x14ac:dyDescent="0.35">
      <c r="A40">
        <v>1</v>
      </c>
      <c r="B40" s="29">
        <v>40</v>
      </c>
      <c r="C40" s="29">
        <v>1000</v>
      </c>
      <c r="D40" s="3">
        <v>0.8</v>
      </c>
      <c r="E40">
        <v>8.6605532999999998E-2</v>
      </c>
      <c r="F40">
        <v>2</v>
      </c>
      <c r="G40">
        <v>23277.024740000001</v>
      </c>
      <c r="H40">
        <v>6185.8092399999996</v>
      </c>
      <c r="I40">
        <v>5000</v>
      </c>
      <c r="J40">
        <v>1185.80924</v>
      </c>
      <c r="K40" s="3">
        <v>0.80830168000000002</v>
      </c>
      <c r="L40">
        <v>13692.072550000001</v>
      </c>
      <c r="M40">
        <v>6612.9000029999997</v>
      </c>
      <c r="N40">
        <v>6419.5473830000001</v>
      </c>
      <c r="O40">
        <v>2334.4286659999998</v>
      </c>
      <c r="P40">
        <v>635.74997919999998</v>
      </c>
      <c r="Q40">
        <v>1088.5894719999999</v>
      </c>
      <c r="R40">
        <v>5</v>
      </c>
      <c r="S40" s="3">
        <v>0.56557156200000003</v>
      </c>
      <c r="T40">
        <v>100</v>
      </c>
      <c r="U40" s="3">
        <v>8.8405959999999992E-3</v>
      </c>
      <c r="V40" s="3" t="str">
        <f t="shared" si="0"/>
        <v/>
      </c>
    </row>
    <row r="41" spans="1:22" x14ac:dyDescent="0.35">
      <c r="A41">
        <v>1</v>
      </c>
      <c r="B41" s="29">
        <v>40</v>
      </c>
      <c r="C41" s="29">
        <v>1000</v>
      </c>
      <c r="D41" s="3">
        <v>0.8</v>
      </c>
      <c r="E41">
        <v>8.6605532999999998E-2</v>
      </c>
      <c r="F41">
        <v>3</v>
      </c>
      <c r="G41">
        <v>32393.488450000001</v>
      </c>
      <c r="H41">
        <v>7020.3101669999996</v>
      </c>
      <c r="I41">
        <v>5000</v>
      </c>
      <c r="J41">
        <v>2020.3101670000001</v>
      </c>
      <c r="K41" s="3">
        <v>0.71221924400000003</v>
      </c>
      <c r="L41">
        <v>23327.726289999999</v>
      </c>
      <c r="M41">
        <v>10401.03621</v>
      </c>
      <c r="N41">
        <v>8504.4605269999993</v>
      </c>
      <c r="O41">
        <v>4741.6316770000003</v>
      </c>
      <c r="P41">
        <v>635.74997919999998</v>
      </c>
      <c r="Q41">
        <v>1090.299896</v>
      </c>
      <c r="R41">
        <v>5</v>
      </c>
      <c r="S41" s="3">
        <v>0.749255475</v>
      </c>
      <c r="T41">
        <v>105</v>
      </c>
      <c r="U41" s="3">
        <v>8.3769819999999998E-3</v>
      </c>
      <c r="V41" s="3">
        <f t="shared" si="0"/>
        <v>0.30464318542982105</v>
      </c>
    </row>
    <row r="42" spans="1:22" x14ac:dyDescent="0.35">
      <c r="A42">
        <v>1</v>
      </c>
      <c r="B42" s="29">
        <v>40</v>
      </c>
      <c r="C42" s="29">
        <v>1000</v>
      </c>
      <c r="D42" s="3">
        <v>0.6</v>
      </c>
      <c r="E42">
        <v>0.230948088</v>
      </c>
      <c r="F42">
        <v>1</v>
      </c>
      <c r="G42">
        <v>25019.360560000001</v>
      </c>
      <c r="H42">
        <v>6843.3383839999997</v>
      </c>
      <c r="I42">
        <v>4000</v>
      </c>
      <c r="J42">
        <v>2843.3383840000001</v>
      </c>
      <c r="K42" s="3">
        <v>0.58451004100000004</v>
      </c>
      <c r="L42">
        <v>12311.59094</v>
      </c>
      <c r="M42">
        <v>7386.620578</v>
      </c>
      <c r="N42">
        <v>7075.7538809999996</v>
      </c>
      <c r="O42">
        <v>2122.054365</v>
      </c>
      <c r="P42">
        <v>635.74997919999998</v>
      </c>
      <c r="Q42">
        <v>955.84337019999998</v>
      </c>
      <c r="R42">
        <v>4</v>
      </c>
      <c r="S42" s="3">
        <v>0.62338431900000002</v>
      </c>
      <c r="T42">
        <v>129</v>
      </c>
      <c r="U42" s="3">
        <v>9.4873500000000003E-3</v>
      </c>
      <c r="V42" s="3" t="str">
        <f t="shared" si="0"/>
        <v/>
      </c>
    </row>
    <row r="43" spans="1:22" x14ac:dyDescent="0.35">
      <c r="A43">
        <v>1</v>
      </c>
      <c r="B43" s="29">
        <v>40</v>
      </c>
      <c r="C43" s="29">
        <v>1000</v>
      </c>
      <c r="D43" s="3">
        <v>0.6</v>
      </c>
      <c r="E43">
        <v>0.230948088</v>
      </c>
      <c r="F43">
        <v>2</v>
      </c>
      <c r="G43">
        <v>24931.773140000001</v>
      </c>
      <c r="H43">
        <v>6772.5493770000003</v>
      </c>
      <c r="I43">
        <v>4000</v>
      </c>
      <c r="J43">
        <v>2772.5493769999998</v>
      </c>
      <c r="K43" s="3">
        <v>0.59061954000000005</v>
      </c>
      <c r="L43">
        <v>12005.076139999999</v>
      </c>
      <c r="M43">
        <v>7571.1230109999997</v>
      </c>
      <c r="N43">
        <v>6951.0817319999996</v>
      </c>
      <c r="O43">
        <v>2045.465275</v>
      </c>
      <c r="P43">
        <v>635.74997919999998</v>
      </c>
      <c r="Q43">
        <v>955.80375990000005</v>
      </c>
      <c r="R43">
        <v>4</v>
      </c>
      <c r="S43" s="3">
        <v>0.61240051900000003</v>
      </c>
      <c r="T43">
        <v>300</v>
      </c>
      <c r="U43" s="3">
        <v>1.3251173E-2</v>
      </c>
      <c r="V43" s="3" t="str">
        <f t="shared" si="0"/>
        <v/>
      </c>
    </row>
    <row r="44" spans="1:22" x14ac:dyDescent="0.35">
      <c r="A44">
        <v>1</v>
      </c>
      <c r="B44" s="29">
        <v>40</v>
      </c>
      <c r="C44" s="29">
        <v>1000</v>
      </c>
      <c r="D44" s="3">
        <v>0.6</v>
      </c>
      <c r="E44">
        <v>0.230948088</v>
      </c>
      <c r="F44">
        <v>3</v>
      </c>
      <c r="G44">
        <v>35731.125260000001</v>
      </c>
      <c r="H44">
        <v>10389.10792</v>
      </c>
      <c r="I44">
        <v>5000</v>
      </c>
      <c r="J44">
        <v>5389.1079229999996</v>
      </c>
      <c r="K44" s="3">
        <v>0.48127327600000003</v>
      </c>
      <c r="L44">
        <v>23334.715510000002</v>
      </c>
      <c r="M44">
        <v>10377.998449999999</v>
      </c>
      <c r="N44">
        <v>8494.5900359999996</v>
      </c>
      <c r="O44">
        <v>4743.0925539999998</v>
      </c>
      <c r="P44">
        <v>635.74997919999998</v>
      </c>
      <c r="Q44">
        <v>1090.5863220000001</v>
      </c>
      <c r="R44">
        <v>5</v>
      </c>
      <c r="S44" s="3">
        <v>0.74838587000000001</v>
      </c>
      <c r="T44">
        <v>300</v>
      </c>
      <c r="U44" s="3">
        <v>1.1015983999999999E-2</v>
      </c>
      <c r="V44" s="3">
        <f t="shared" si="0"/>
        <v>0.28467839239452541</v>
      </c>
    </row>
    <row r="45" spans="1:22" x14ac:dyDescent="0.35">
      <c r="A45">
        <v>1</v>
      </c>
      <c r="B45" s="29">
        <v>40</v>
      </c>
      <c r="C45" s="29">
        <v>1000</v>
      </c>
      <c r="D45" s="3">
        <v>0.4</v>
      </c>
      <c r="E45">
        <v>0.51963319699999999</v>
      </c>
      <c r="F45">
        <v>1</v>
      </c>
      <c r="G45">
        <v>28137.331730000002</v>
      </c>
      <c r="H45">
        <v>8485.5681299999997</v>
      </c>
      <c r="I45">
        <v>3000</v>
      </c>
      <c r="J45">
        <v>5485.5681299999997</v>
      </c>
      <c r="K45" s="3">
        <v>0.35354144300000001</v>
      </c>
      <c r="L45">
        <v>10556.61601</v>
      </c>
      <c r="M45">
        <v>8463.5899210000007</v>
      </c>
      <c r="N45">
        <v>7913.2696960000003</v>
      </c>
      <c r="O45">
        <v>1823.002131</v>
      </c>
      <c r="P45">
        <v>635.74997919999998</v>
      </c>
      <c r="Q45">
        <v>816.15187130000004</v>
      </c>
      <c r="R45">
        <v>3</v>
      </c>
      <c r="S45" s="3">
        <v>0.69717069300000001</v>
      </c>
      <c r="T45">
        <v>301</v>
      </c>
      <c r="U45" s="3">
        <v>9.6551529999999997E-3</v>
      </c>
      <c r="V45" s="3" t="str">
        <f t="shared" si="0"/>
        <v/>
      </c>
    </row>
    <row r="46" spans="1:22" x14ac:dyDescent="0.35">
      <c r="A46">
        <v>1</v>
      </c>
      <c r="B46" s="29">
        <v>40</v>
      </c>
      <c r="C46" s="29">
        <v>1000</v>
      </c>
      <c r="D46" s="3">
        <v>0.4</v>
      </c>
      <c r="E46">
        <v>0.51963319699999999</v>
      </c>
      <c r="F46">
        <v>2</v>
      </c>
      <c r="G46">
        <v>27898.711139999999</v>
      </c>
      <c r="H46">
        <v>6484.2844020000002</v>
      </c>
      <c r="I46">
        <v>2000</v>
      </c>
      <c r="J46">
        <v>4484.2844020000002</v>
      </c>
      <c r="K46" s="3">
        <v>0.30843804400000002</v>
      </c>
      <c r="L46">
        <v>8629.7111600000007</v>
      </c>
      <c r="M46">
        <v>10209.282160000001</v>
      </c>
      <c r="N46">
        <v>8411.9668099999999</v>
      </c>
      <c r="O46">
        <v>1471.989135</v>
      </c>
      <c r="P46">
        <v>635.74997919999998</v>
      </c>
      <c r="Q46">
        <v>685.43865459999995</v>
      </c>
      <c r="R46">
        <v>2</v>
      </c>
      <c r="S46" s="3">
        <v>0.74110664199999998</v>
      </c>
      <c r="T46">
        <v>300</v>
      </c>
      <c r="U46" s="3">
        <v>1.0680855E-2</v>
      </c>
      <c r="V46" s="3" t="str">
        <f t="shared" si="0"/>
        <v/>
      </c>
    </row>
    <row r="47" spans="1:22" x14ac:dyDescent="0.35">
      <c r="A47">
        <v>1</v>
      </c>
      <c r="B47" s="29">
        <v>40</v>
      </c>
      <c r="C47" s="29">
        <v>1000</v>
      </c>
      <c r="D47" s="3">
        <v>0.4</v>
      </c>
      <c r="E47">
        <v>0.51963319699999999</v>
      </c>
      <c r="F47">
        <v>3</v>
      </c>
      <c r="G47">
        <v>41355.18505</v>
      </c>
      <c r="H47">
        <v>12109.38291</v>
      </c>
      <c r="I47">
        <v>3000</v>
      </c>
      <c r="J47">
        <v>9109.3829129999995</v>
      </c>
      <c r="K47" s="3">
        <v>0.247741774</v>
      </c>
      <c r="L47">
        <v>17530.40984</v>
      </c>
      <c r="M47">
        <v>14453.35519</v>
      </c>
      <c r="N47">
        <v>9774.0945100000008</v>
      </c>
      <c r="O47">
        <v>3566.2855</v>
      </c>
      <c r="P47">
        <v>635.74997919999998</v>
      </c>
      <c r="Q47">
        <v>816.31695869999999</v>
      </c>
      <c r="R47">
        <v>3</v>
      </c>
      <c r="S47" s="3">
        <v>0.86111209499999997</v>
      </c>
      <c r="T47">
        <v>300</v>
      </c>
      <c r="U47" s="3">
        <v>1.8792676000000001E-2</v>
      </c>
      <c r="V47" s="3">
        <f t="shared" si="0"/>
        <v>0.26198955293932236</v>
      </c>
    </row>
    <row r="48" spans="1:22" x14ac:dyDescent="0.35">
      <c r="A48">
        <v>1</v>
      </c>
      <c r="B48" s="29">
        <v>40</v>
      </c>
      <c r="C48" s="29">
        <v>2000</v>
      </c>
      <c r="D48" s="3">
        <v>0.8</v>
      </c>
      <c r="E48">
        <v>0.129545618</v>
      </c>
      <c r="F48">
        <v>1</v>
      </c>
      <c r="G48">
        <v>27070.201700000001</v>
      </c>
      <c r="H48">
        <v>5119.3886210000001</v>
      </c>
      <c r="I48">
        <v>4000</v>
      </c>
      <c r="J48">
        <v>1119.3886210000001</v>
      </c>
      <c r="K48" s="3">
        <v>0.78134329999999996</v>
      </c>
      <c r="L48">
        <v>8640.8836900000006</v>
      </c>
      <c r="M48">
        <v>10666.48494</v>
      </c>
      <c r="N48">
        <v>8488.3572409999997</v>
      </c>
      <c r="O48">
        <v>1487.8958809999999</v>
      </c>
      <c r="P48">
        <v>635.74997919999998</v>
      </c>
      <c r="Q48">
        <v>672.32504100000006</v>
      </c>
      <c r="R48">
        <v>2</v>
      </c>
      <c r="S48" s="3">
        <v>0.74783675100000002</v>
      </c>
      <c r="T48">
        <v>63</v>
      </c>
      <c r="U48" s="3">
        <v>9.8194279999999998E-3</v>
      </c>
      <c r="V48" s="3" t="str">
        <f t="shared" si="0"/>
        <v/>
      </c>
    </row>
    <row r="49" spans="1:22" x14ac:dyDescent="0.35">
      <c r="A49">
        <v>1</v>
      </c>
      <c r="B49" s="29">
        <v>40</v>
      </c>
      <c r="C49" s="29">
        <v>2000</v>
      </c>
      <c r="D49" s="3">
        <v>0.8</v>
      </c>
      <c r="E49">
        <v>0.129545618</v>
      </c>
      <c r="F49">
        <v>2</v>
      </c>
      <c r="G49">
        <v>26495.774280000001</v>
      </c>
      <c r="H49">
        <v>5121.5602829999998</v>
      </c>
      <c r="I49">
        <v>4000</v>
      </c>
      <c r="J49">
        <v>1121.560283</v>
      </c>
      <c r="K49" s="3">
        <v>0.78101199200000004</v>
      </c>
      <c r="L49">
        <v>8657.6473740000001</v>
      </c>
      <c r="M49">
        <v>10171.35932</v>
      </c>
      <c r="N49">
        <v>8402.6928559999997</v>
      </c>
      <c r="O49">
        <v>1476.8908240000001</v>
      </c>
      <c r="P49">
        <v>635.74997919999998</v>
      </c>
      <c r="Q49">
        <v>687.52101930000003</v>
      </c>
      <c r="R49">
        <v>2</v>
      </c>
      <c r="S49" s="3">
        <v>0.74028959299999997</v>
      </c>
      <c r="T49">
        <v>235</v>
      </c>
      <c r="U49" s="3">
        <v>7.6809499999999998E-3</v>
      </c>
      <c r="V49" s="3" t="str">
        <f t="shared" si="0"/>
        <v/>
      </c>
    </row>
    <row r="50" spans="1:22" x14ac:dyDescent="0.35">
      <c r="A50">
        <v>1</v>
      </c>
      <c r="B50" s="29">
        <v>40</v>
      </c>
      <c r="C50" s="29">
        <v>2000</v>
      </c>
      <c r="D50" s="3">
        <v>0.8</v>
      </c>
      <c r="E50">
        <v>0.129545618</v>
      </c>
      <c r="F50">
        <v>3</v>
      </c>
      <c r="G50">
        <v>37365.468950000002</v>
      </c>
      <c r="H50">
        <v>8277.2413400000005</v>
      </c>
      <c r="I50">
        <v>6000</v>
      </c>
      <c r="J50">
        <v>2277.24134</v>
      </c>
      <c r="K50" s="3">
        <v>0.72487919000000001</v>
      </c>
      <c r="L50">
        <v>17578.682850000001</v>
      </c>
      <c r="M50">
        <v>14259.57403</v>
      </c>
      <c r="N50">
        <v>9798.2328870000001</v>
      </c>
      <c r="O50">
        <v>3575.912429</v>
      </c>
      <c r="P50">
        <v>635.74997919999998</v>
      </c>
      <c r="Q50">
        <v>818.75828360000003</v>
      </c>
      <c r="R50">
        <v>3</v>
      </c>
      <c r="S50" s="3">
        <v>0.86323872199999996</v>
      </c>
      <c r="T50">
        <v>86</v>
      </c>
      <c r="U50" s="3">
        <v>3.985794E-3</v>
      </c>
      <c r="V50" s="3">
        <f t="shared" si="0"/>
        <v>0.30244024744454961</v>
      </c>
    </row>
    <row r="51" spans="1:22" x14ac:dyDescent="0.35">
      <c r="A51">
        <v>1</v>
      </c>
      <c r="B51" s="29">
        <v>40</v>
      </c>
      <c r="C51" s="29">
        <v>2000</v>
      </c>
      <c r="D51" s="3">
        <v>0.6</v>
      </c>
      <c r="E51">
        <v>0.34545498200000002</v>
      </c>
      <c r="F51">
        <v>1</v>
      </c>
      <c r="G51">
        <v>28859.39417</v>
      </c>
      <c r="H51">
        <v>7042.7708579999999</v>
      </c>
      <c r="I51">
        <v>4000</v>
      </c>
      <c r="J51">
        <v>3042.7708579999999</v>
      </c>
      <c r="K51" s="3">
        <v>0.56795827700000001</v>
      </c>
      <c r="L51">
        <v>8808.0097650000007</v>
      </c>
      <c r="M51">
        <v>10509.53485</v>
      </c>
      <c r="N51">
        <v>8469.3360410000005</v>
      </c>
      <c r="O51">
        <v>1515.927866</v>
      </c>
      <c r="P51">
        <v>635.74997919999998</v>
      </c>
      <c r="Q51">
        <v>686.07457550000004</v>
      </c>
      <c r="R51">
        <v>2</v>
      </c>
      <c r="S51" s="3">
        <v>0.74616095599999999</v>
      </c>
      <c r="T51">
        <v>101</v>
      </c>
      <c r="U51" s="3">
        <v>8.5581249999999998E-3</v>
      </c>
      <c r="V51" s="3" t="str">
        <f t="shared" si="0"/>
        <v/>
      </c>
    </row>
    <row r="52" spans="1:22" x14ac:dyDescent="0.35">
      <c r="A52">
        <v>1</v>
      </c>
      <c r="B52" s="29">
        <v>40</v>
      </c>
      <c r="C52" s="29">
        <v>2000</v>
      </c>
      <c r="D52" s="3">
        <v>0.6</v>
      </c>
      <c r="E52">
        <v>0.34545498200000002</v>
      </c>
      <c r="F52">
        <v>2</v>
      </c>
      <c r="G52">
        <v>28342.791089999999</v>
      </c>
      <c r="H52">
        <v>6981.1765889999997</v>
      </c>
      <c r="I52">
        <v>4000</v>
      </c>
      <c r="J52">
        <v>2981.1765890000001</v>
      </c>
      <c r="K52" s="3">
        <v>0.57296932</v>
      </c>
      <c r="L52">
        <v>8629.7107899999992</v>
      </c>
      <c r="M52">
        <v>10165.74397</v>
      </c>
      <c r="N52">
        <v>8402.6928559999997</v>
      </c>
      <c r="O52">
        <v>1471.989104</v>
      </c>
      <c r="P52">
        <v>635.74997919999998</v>
      </c>
      <c r="Q52">
        <v>685.43859329999998</v>
      </c>
      <c r="R52">
        <v>2</v>
      </c>
      <c r="S52" s="3">
        <v>0.74028959299999997</v>
      </c>
      <c r="T52">
        <v>300</v>
      </c>
      <c r="U52" s="3">
        <v>1.0315975E-2</v>
      </c>
      <c r="V52" s="3" t="str">
        <f t="shared" si="0"/>
        <v/>
      </c>
    </row>
    <row r="53" spans="1:22" x14ac:dyDescent="0.35">
      <c r="A53">
        <v>1</v>
      </c>
      <c r="B53" s="29">
        <v>40</v>
      </c>
      <c r="C53" s="29">
        <v>2000</v>
      </c>
      <c r="D53" s="3">
        <v>0.6</v>
      </c>
      <c r="E53">
        <v>0.34545498200000002</v>
      </c>
      <c r="F53">
        <v>3</v>
      </c>
      <c r="G53">
        <v>41381.397080000002</v>
      </c>
      <c r="H53">
        <v>12044.239390000001</v>
      </c>
      <c r="I53">
        <v>6000</v>
      </c>
      <c r="J53">
        <v>6044.2393949999996</v>
      </c>
      <c r="K53" s="3">
        <v>0.498163462</v>
      </c>
      <c r="L53">
        <v>17496.460330000002</v>
      </c>
      <c r="M53">
        <v>14599.19274</v>
      </c>
      <c r="N53">
        <v>9728.0998899999995</v>
      </c>
      <c r="O53">
        <v>3559.2940549999998</v>
      </c>
      <c r="P53">
        <v>635.74997919999998</v>
      </c>
      <c r="Q53">
        <v>814.8210272</v>
      </c>
      <c r="R53">
        <v>3</v>
      </c>
      <c r="S53" s="3">
        <v>0.85705990099999996</v>
      </c>
      <c r="T53">
        <v>19</v>
      </c>
      <c r="U53" s="3">
        <v>7.930009E-3</v>
      </c>
      <c r="V53" s="3">
        <f t="shared" si="0"/>
        <v>0.27657663965266482</v>
      </c>
    </row>
    <row r="54" spans="1:22" x14ac:dyDescent="0.35">
      <c r="A54">
        <v>1</v>
      </c>
      <c r="B54" s="29">
        <v>40</v>
      </c>
      <c r="C54" s="29">
        <v>2000</v>
      </c>
      <c r="D54" s="3">
        <v>0.4</v>
      </c>
      <c r="E54">
        <v>0.77727371000000001</v>
      </c>
      <c r="F54">
        <v>1</v>
      </c>
      <c r="G54">
        <v>31858.89098</v>
      </c>
      <c r="H54">
        <v>6882.4967120000001</v>
      </c>
      <c r="I54">
        <v>2000</v>
      </c>
      <c r="J54">
        <v>4882.4967120000001</v>
      </c>
      <c r="K54" s="3">
        <v>0.29059222000000001</v>
      </c>
      <c r="L54">
        <v>6281.5667720000001</v>
      </c>
      <c r="M54">
        <v>13119.47163</v>
      </c>
      <c r="N54">
        <v>9650.7809720000005</v>
      </c>
      <c r="O54">
        <v>1078.482745</v>
      </c>
      <c r="P54">
        <v>635.74997919999998</v>
      </c>
      <c r="Q54">
        <v>491.90894809999998</v>
      </c>
      <c r="R54">
        <v>1</v>
      </c>
      <c r="S54" s="3">
        <v>0.85024799100000004</v>
      </c>
      <c r="T54">
        <v>128</v>
      </c>
      <c r="U54" s="3">
        <v>7.2461749999999997E-3</v>
      </c>
      <c r="V54" s="3" t="str">
        <f t="shared" si="0"/>
        <v/>
      </c>
    </row>
    <row r="55" spans="1:22" x14ac:dyDescent="0.35">
      <c r="A55">
        <v>1</v>
      </c>
      <c r="B55" s="29">
        <v>40</v>
      </c>
      <c r="C55" s="29">
        <v>2000</v>
      </c>
      <c r="D55" s="3">
        <v>0.4</v>
      </c>
      <c r="E55">
        <v>0.77727371000000001</v>
      </c>
      <c r="F55">
        <v>2</v>
      </c>
      <c r="G55">
        <v>31446.97265</v>
      </c>
      <c r="H55">
        <v>6801.7122859999999</v>
      </c>
      <c r="I55">
        <v>2000</v>
      </c>
      <c r="J55">
        <v>4801.7122859999999</v>
      </c>
      <c r="K55" s="3">
        <v>0.29404360499999999</v>
      </c>
      <c r="L55">
        <v>6177.6337240000003</v>
      </c>
      <c r="M55">
        <v>12912.898450000001</v>
      </c>
      <c r="N55">
        <v>9552.2035030000006</v>
      </c>
      <c r="O55">
        <v>1052.4969180000001</v>
      </c>
      <c r="P55">
        <v>635.74997919999998</v>
      </c>
      <c r="Q55">
        <v>491.91151289999999</v>
      </c>
      <c r="R55">
        <v>1</v>
      </c>
      <c r="S55" s="3">
        <v>0.841563171</v>
      </c>
      <c r="T55">
        <v>211</v>
      </c>
      <c r="U55" s="3">
        <v>6.651728E-3</v>
      </c>
      <c r="V55" s="3" t="str">
        <f t="shared" si="0"/>
        <v/>
      </c>
    </row>
    <row r="56" spans="1:22" x14ac:dyDescent="0.35">
      <c r="A56">
        <v>1</v>
      </c>
      <c r="B56" s="29">
        <v>40</v>
      </c>
      <c r="C56" s="29">
        <v>2000</v>
      </c>
      <c r="D56" s="3">
        <v>0.4</v>
      </c>
      <c r="E56">
        <v>0.77727371000000001</v>
      </c>
      <c r="F56">
        <v>3</v>
      </c>
      <c r="G56">
        <v>48172.953070000003</v>
      </c>
      <c r="H56">
        <v>15407.811739999999</v>
      </c>
      <c r="I56">
        <v>4000</v>
      </c>
      <c r="J56">
        <v>11407.811739999999</v>
      </c>
      <c r="K56" s="3">
        <v>0.25960857199999998</v>
      </c>
      <c r="L56">
        <v>14676.6983</v>
      </c>
      <c r="M56">
        <v>18471.149560000002</v>
      </c>
      <c r="N56">
        <v>9989.0672149999991</v>
      </c>
      <c r="O56">
        <v>2983.7359820000001</v>
      </c>
      <c r="P56">
        <v>635.74997919999998</v>
      </c>
      <c r="Q56">
        <v>685.43859250000003</v>
      </c>
      <c r="R56">
        <v>2</v>
      </c>
      <c r="S56" s="3">
        <v>0.88005150600000004</v>
      </c>
      <c r="T56">
        <v>300</v>
      </c>
      <c r="U56" s="3">
        <v>5.7603961000000002E-2</v>
      </c>
      <c r="V56" s="3">
        <f t="shared" si="0"/>
        <v>0.23904437428492273</v>
      </c>
    </row>
    <row r="57" spans="1:22" x14ac:dyDescent="0.35">
      <c r="A57">
        <v>1</v>
      </c>
      <c r="B57" s="29">
        <v>70</v>
      </c>
      <c r="C57" s="29">
        <v>500</v>
      </c>
      <c r="D57" s="3">
        <v>0.8</v>
      </c>
      <c r="E57">
        <v>4.9774341E-2</v>
      </c>
      <c r="F57">
        <v>1</v>
      </c>
      <c r="G57">
        <v>20254.177940000001</v>
      </c>
      <c r="H57">
        <v>3758.8129760000002</v>
      </c>
      <c r="I57">
        <v>3000</v>
      </c>
      <c r="J57">
        <v>758.81297559999996</v>
      </c>
      <c r="K57" s="3">
        <v>0.79812430700000003</v>
      </c>
      <c r="L57">
        <v>15245.063260000001</v>
      </c>
      <c r="M57">
        <v>5974.0507310000003</v>
      </c>
      <c r="N57">
        <v>6074.2984390000001</v>
      </c>
      <c r="O57">
        <v>2619.0295350000001</v>
      </c>
      <c r="P57">
        <v>635.74997919999998</v>
      </c>
      <c r="Q57">
        <v>1192.2362800000001</v>
      </c>
      <c r="R57">
        <v>6</v>
      </c>
      <c r="S57" s="3">
        <v>0.39810508500000003</v>
      </c>
      <c r="T57">
        <v>30</v>
      </c>
      <c r="U57" s="3">
        <v>7.2932099999999996E-3</v>
      </c>
      <c r="V57" s="3" t="str">
        <f t="shared" si="0"/>
        <v/>
      </c>
    </row>
    <row r="58" spans="1:22" x14ac:dyDescent="0.35">
      <c r="A58">
        <v>1</v>
      </c>
      <c r="B58" s="29">
        <v>70</v>
      </c>
      <c r="C58" s="29">
        <v>500</v>
      </c>
      <c r="D58" s="3">
        <v>0.8</v>
      </c>
      <c r="E58">
        <v>4.9774341E-2</v>
      </c>
      <c r="F58">
        <v>2</v>
      </c>
      <c r="G58">
        <v>19991.04998</v>
      </c>
      <c r="H58">
        <v>3745.3283970000002</v>
      </c>
      <c r="I58">
        <v>3000</v>
      </c>
      <c r="J58">
        <v>745.32839650000005</v>
      </c>
      <c r="K58" s="3">
        <v>0.80099785199999995</v>
      </c>
      <c r="L58">
        <v>14974.14899</v>
      </c>
      <c r="M58">
        <v>5887.9339989999999</v>
      </c>
      <c r="N58">
        <v>5978.5003610000003</v>
      </c>
      <c r="O58">
        <v>2554.2110889999999</v>
      </c>
      <c r="P58">
        <v>635.74997919999998</v>
      </c>
      <c r="Q58">
        <v>1189.3261600000001</v>
      </c>
      <c r="R58">
        <v>6</v>
      </c>
      <c r="S58" s="3">
        <v>0.39182654900000002</v>
      </c>
      <c r="T58">
        <v>33</v>
      </c>
      <c r="U58" s="3">
        <v>4.2306219999999999E-3</v>
      </c>
      <c r="V58" s="3" t="str">
        <f t="shared" si="0"/>
        <v/>
      </c>
    </row>
    <row r="59" spans="1:22" x14ac:dyDescent="0.35">
      <c r="A59">
        <v>1</v>
      </c>
      <c r="B59" s="29">
        <v>70</v>
      </c>
      <c r="C59" s="29">
        <v>500</v>
      </c>
      <c r="D59" s="3">
        <v>0.8</v>
      </c>
      <c r="E59">
        <v>4.9774341E-2</v>
      </c>
      <c r="F59">
        <v>3</v>
      </c>
      <c r="G59">
        <v>28435.681270000001</v>
      </c>
      <c r="H59">
        <v>4259.7503429999997</v>
      </c>
      <c r="I59">
        <v>3000</v>
      </c>
      <c r="J59">
        <v>1259.7503429999999</v>
      </c>
      <c r="K59" s="3">
        <v>0.70426662600000001</v>
      </c>
      <c r="L59">
        <v>25309.232039999999</v>
      </c>
      <c r="M59">
        <v>8564.8822949999994</v>
      </c>
      <c r="N59">
        <v>8647.9906449999999</v>
      </c>
      <c r="O59">
        <v>5142.1189599999998</v>
      </c>
      <c r="P59">
        <v>635.74997919999998</v>
      </c>
      <c r="Q59">
        <v>1185.18905</v>
      </c>
      <c r="R59">
        <v>6</v>
      </c>
      <c r="S59" s="3">
        <v>0.56678299300000001</v>
      </c>
      <c r="T59">
        <v>64</v>
      </c>
      <c r="U59" s="3">
        <v>9.9895520000000005E-3</v>
      </c>
      <c r="V59" s="3">
        <f t="shared" si="0"/>
        <v>0.29343967621391476</v>
      </c>
    </row>
    <row r="60" spans="1:22" x14ac:dyDescent="0.35">
      <c r="A60">
        <v>1</v>
      </c>
      <c r="B60" s="29">
        <v>70</v>
      </c>
      <c r="C60" s="29">
        <v>500</v>
      </c>
      <c r="D60" s="3">
        <v>0.6</v>
      </c>
      <c r="E60">
        <v>0.13273157599999999</v>
      </c>
      <c r="F60">
        <v>1</v>
      </c>
      <c r="G60">
        <v>21539.896000000001</v>
      </c>
      <c r="H60">
        <v>4346.0704370000003</v>
      </c>
      <c r="I60">
        <v>2500</v>
      </c>
      <c r="J60">
        <v>1846.0704370000001</v>
      </c>
      <c r="K60" s="3">
        <v>0.57523227899999996</v>
      </c>
      <c r="L60">
        <v>13908.29896</v>
      </c>
      <c r="M60">
        <v>6501.9509680000001</v>
      </c>
      <c r="N60">
        <v>6579.0498710000002</v>
      </c>
      <c r="O60">
        <v>2397.6575349999998</v>
      </c>
      <c r="P60">
        <v>635.74997919999998</v>
      </c>
      <c r="Q60">
        <v>1079.4172060000001</v>
      </c>
      <c r="R60">
        <v>5</v>
      </c>
      <c r="S60" s="3">
        <v>0.431186126</v>
      </c>
      <c r="T60">
        <v>49</v>
      </c>
      <c r="U60" s="3">
        <v>9.3996229999999993E-3</v>
      </c>
      <c r="V60" s="3" t="str">
        <f t="shared" si="0"/>
        <v/>
      </c>
    </row>
    <row r="61" spans="1:22" x14ac:dyDescent="0.35">
      <c r="A61">
        <v>1</v>
      </c>
      <c r="B61" s="29">
        <v>70</v>
      </c>
      <c r="C61" s="29">
        <v>500</v>
      </c>
      <c r="D61" s="3">
        <v>0.6</v>
      </c>
      <c r="E61">
        <v>0.13273157599999999</v>
      </c>
      <c r="F61">
        <v>2</v>
      </c>
      <c r="G61">
        <v>21234.84737</v>
      </c>
      <c r="H61">
        <v>4982.5111919999999</v>
      </c>
      <c r="I61">
        <v>3000</v>
      </c>
      <c r="J61">
        <v>1982.5111919999999</v>
      </c>
      <c r="K61" s="3">
        <v>0.60210602300000005</v>
      </c>
      <c r="L61">
        <v>14936.243930000001</v>
      </c>
      <c r="M61">
        <v>5895.9794259999999</v>
      </c>
      <c r="N61">
        <v>5986.5457880000004</v>
      </c>
      <c r="O61">
        <v>2547.0505360000002</v>
      </c>
      <c r="P61">
        <v>635.74997919999998</v>
      </c>
      <c r="Q61">
        <v>1187.010446</v>
      </c>
      <c r="R61">
        <v>6</v>
      </c>
      <c r="S61" s="3">
        <v>0.39235384000000001</v>
      </c>
      <c r="T61">
        <v>52</v>
      </c>
      <c r="U61" s="3">
        <v>6.2437530000000003E-3</v>
      </c>
      <c r="V61" s="3" t="str">
        <f t="shared" si="0"/>
        <v/>
      </c>
    </row>
    <row r="62" spans="1:22" x14ac:dyDescent="0.35">
      <c r="A62">
        <v>1</v>
      </c>
      <c r="B62" s="29">
        <v>70</v>
      </c>
      <c r="C62" s="29">
        <v>500</v>
      </c>
      <c r="D62" s="3">
        <v>0.6</v>
      </c>
      <c r="E62">
        <v>0.13273157599999999</v>
      </c>
      <c r="F62">
        <v>3</v>
      </c>
      <c r="G62">
        <v>30477.970689999998</v>
      </c>
      <c r="H62">
        <v>6368.8700129999997</v>
      </c>
      <c r="I62">
        <v>3000</v>
      </c>
      <c r="J62">
        <v>3368.8700130000002</v>
      </c>
      <c r="K62" s="3">
        <v>0.47104117299999998</v>
      </c>
      <c r="L62">
        <v>25381.074509999999</v>
      </c>
      <c r="M62">
        <v>8530.7416680000006</v>
      </c>
      <c r="N62">
        <v>8597.3403999999991</v>
      </c>
      <c r="O62">
        <v>5157.8812070000004</v>
      </c>
      <c r="P62">
        <v>635.74997919999998</v>
      </c>
      <c r="Q62">
        <v>1187.3874209999999</v>
      </c>
      <c r="R62">
        <v>6</v>
      </c>
      <c r="S62" s="3">
        <v>0.56346341300000002</v>
      </c>
      <c r="T62">
        <v>233</v>
      </c>
      <c r="U62" s="3">
        <v>9.6310630000000005E-3</v>
      </c>
      <c r="V62" s="3">
        <f t="shared" si="0"/>
        <v>0.28747741567105045</v>
      </c>
    </row>
    <row r="63" spans="1:22" x14ac:dyDescent="0.35">
      <c r="A63">
        <v>1</v>
      </c>
      <c r="B63" s="29">
        <v>70</v>
      </c>
      <c r="C63" s="29">
        <v>500</v>
      </c>
      <c r="D63" s="3">
        <v>0.4</v>
      </c>
      <c r="E63">
        <v>0.29864604500000003</v>
      </c>
      <c r="F63">
        <v>1</v>
      </c>
      <c r="G63">
        <v>23831.751260000001</v>
      </c>
      <c r="H63">
        <v>6675.2651029999997</v>
      </c>
      <c r="I63">
        <v>2500</v>
      </c>
      <c r="J63">
        <v>4175.2651029999997</v>
      </c>
      <c r="K63" s="3">
        <v>0.37451696099999998</v>
      </c>
      <c r="L63">
        <v>13980.64755</v>
      </c>
      <c r="M63">
        <v>6473.8572549999999</v>
      </c>
      <c r="N63">
        <v>6551.7170379999998</v>
      </c>
      <c r="O63">
        <v>2404.3431009999999</v>
      </c>
      <c r="P63">
        <v>635.74997919999998</v>
      </c>
      <c r="Q63">
        <v>1090.8187869999999</v>
      </c>
      <c r="R63">
        <v>5</v>
      </c>
      <c r="S63" s="3">
        <v>0.42939475199999999</v>
      </c>
      <c r="T63">
        <v>301</v>
      </c>
      <c r="U63" s="3">
        <v>1.2682864E-2</v>
      </c>
      <c r="V63" s="3" t="str">
        <f t="shared" si="0"/>
        <v/>
      </c>
    </row>
    <row r="64" spans="1:22" x14ac:dyDescent="0.35">
      <c r="A64">
        <v>1</v>
      </c>
      <c r="B64" s="29">
        <v>70</v>
      </c>
      <c r="C64" s="29">
        <v>500</v>
      </c>
      <c r="D64" s="3">
        <v>0.4</v>
      </c>
      <c r="E64">
        <v>0.29864604500000003</v>
      </c>
      <c r="F64">
        <v>2</v>
      </c>
      <c r="G64">
        <v>23707.359369999998</v>
      </c>
      <c r="H64">
        <v>5579.9161869999998</v>
      </c>
      <c r="I64">
        <v>2000</v>
      </c>
      <c r="J64">
        <v>3579.9161869999998</v>
      </c>
      <c r="K64" s="3">
        <v>0.35842832299999999</v>
      </c>
      <c r="L64">
        <v>11987.15417</v>
      </c>
      <c r="M64">
        <v>7230.2135930000004</v>
      </c>
      <c r="N64">
        <v>7264.6910710000002</v>
      </c>
      <c r="O64">
        <v>2041.618522</v>
      </c>
      <c r="P64">
        <v>635.74997919999998</v>
      </c>
      <c r="Q64">
        <v>955.17002049999996</v>
      </c>
      <c r="R64">
        <v>4</v>
      </c>
      <c r="S64" s="3">
        <v>0.47612254900000001</v>
      </c>
      <c r="T64">
        <v>300</v>
      </c>
      <c r="U64" s="3">
        <v>1.6223438999999999E-2</v>
      </c>
      <c r="V64" s="3" t="str">
        <f t="shared" si="0"/>
        <v/>
      </c>
    </row>
    <row r="65" spans="1:22" x14ac:dyDescent="0.35">
      <c r="A65">
        <v>1</v>
      </c>
      <c r="B65" s="29">
        <v>70</v>
      </c>
      <c r="C65" s="29">
        <v>500</v>
      </c>
      <c r="D65" s="3">
        <v>0.4</v>
      </c>
      <c r="E65">
        <v>0.29864604500000003</v>
      </c>
      <c r="F65">
        <v>3</v>
      </c>
      <c r="G65">
        <v>34814.719810000002</v>
      </c>
      <c r="H65">
        <v>9424.8342900000007</v>
      </c>
      <c r="I65">
        <v>2500</v>
      </c>
      <c r="J65">
        <v>6924.8342899999998</v>
      </c>
      <c r="K65" s="3">
        <v>0.26525665300000001</v>
      </c>
      <c r="L65">
        <v>23187.430059999999</v>
      </c>
      <c r="M65">
        <v>9609.9265439999999</v>
      </c>
      <c r="N65">
        <v>9347.3514809999997</v>
      </c>
      <c r="O65">
        <v>4710.00947</v>
      </c>
      <c r="P65">
        <v>635.74997919999998</v>
      </c>
      <c r="Q65">
        <v>1086.848047</v>
      </c>
      <c r="R65">
        <v>5</v>
      </c>
      <c r="S65" s="3">
        <v>0.61261859200000002</v>
      </c>
      <c r="T65">
        <v>300</v>
      </c>
      <c r="U65" s="3">
        <v>3.8442150000000001E-2</v>
      </c>
      <c r="V65" s="3">
        <f t="shared" si="0"/>
        <v>0.26766152440323837</v>
      </c>
    </row>
    <row r="66" spans="1:22" x14ac:dyDescent="0.35">
      <c r="A66">
        <v>1</v>
      </c>
      <c r="B66" s="29">
        <v>70</v>
      </c>
      <c r="C66" s="29">
        <v>1000</v>
      </c>
      <c r="D66" s="3">
        <v>0.8</v>
      </c>
      <c r="E66">
        <v>8.2178978999999999E-2</v>
      </c>
      <c r="F66">
        <v>1</v>
      </c>
      <c r="G66">
        <v>23169.91085</v>
      </c>
      <c r="H66">
        <v>5012.0531229999997</v>
      </c>
      <c r="I66">
        <v>4000</v>
      </c>
      <c r="J66">
        <v>1012.053123</v>
      </c>
      <c r="K66" s="3">
        <v>0.79807613799999999</v>
      </c>
      <c r="L66">
        <v>12315.231100000001</v>
      </c>
      <c r="M66">
        <v>7192.1591600000002</v>
      </c>
      <c r="N66">
        <v>7251.1408110000002</v>
      </c>
      <c r="O66">
        <v>2122.3894420000001</v>
      </c>
      <c r="P66">
        <v>635.74997919999998</v>
      </c>
      <c r="Q66">
        <v>956.41833329999997</v>
      </c>
      <c r="R66">
        <v>4</v>
      </c>
      <c r="S66" s="3">
        <v>0.47523447499999999</v>
      </c>
      <c r="T66">
        <v>65</v>
      </c>
      <c r="U66" s="3">
        <v>9.6177429999999998E-3</v>
      </c>
      <c r="V66" s="3" t="str">
        <f t="shared" si="0"/>
        <v/>
      </c>
    </row>
    <row r="67" spans="1:22" x14ac:dyDescent="0.35">
      <c r="A67">
        <v>1</v>
      </c>
      <c r="B67" s="29">
        <v>70</v>
      </c>
      <c r="C67" s="29">
        <v>1000</v>
      </c>
      <c r="D67" s="3">
        <v>0.8</v>
      </c>
      <c r="E67">
        <v>8.2178978999999999E-2</v>
      </c>
      <c r="F67">
        <v>2</v>
      </c>
      <c r="G67">
        <v>23111.152719999998</v>
      </c>
      <c r="H67">
        <v>4986.5650089999999</v>
      </c>
      <c r="I67">
        <v>4000</v>
      </c>
      <c r="J67">
        <v>986.5650091</v>
      </c>
      <c r="K67" s="3">
        <v>0.80215539000000002</v>
      </c>
      <c r="L67">
        <v>12005.07741</v>
      </c>
      <c r="M67">
        <v>7227.7235790000004</v>
      </c>
      <c r="N67">
        <v>7259.8448049999997</v>
      </c>
      <c r="O67">
        <v>2045.4653780000001</v>
      </c>
      <c r="P67">
        <v>635.74997919999998</v>
      </c>
      <c r="Q67">
        <v>955.80397370000003</v>
      </c>
      <c r="R67">
        <v>4</v>
      </c>
      <c r="S67" s="3">
        <v>0.47580492800000002</v>
      </c>
      <c r="T67">
        <v>68</v>
      </c>
      <c r="U67" s="3">
        <v>4.3496289999999998E-3</v>
      </c>
      <c r="V67" s="3" t="str">
        <f t="shared" ref="V67:V130" si="1">IF($F67&lt;&gt;3,"",(
SUMIFS($G:$G,$A:$A,$A67,$B:$B,$B67,$C:$C,$C67,$D:$D,$D67,$E:$E,$E67,$F:$F,1)
+
SUMIFS($G:$G,$A:$A,$A67,$B:$B,$B67,$C:$C,$C67,$D:$D,$D67,$E:$E,$E67,$F:$F,2)
-
$G67
)
/
(
SUMIFS($G:$G,$A:$A,$A67,$B:$B,$B67,$C:$C,$C67,$D:$D,$D67,$E:$E,$E67,$F:$F,1)
+
SUMIFS($G:$G,$A:$A,$A67,$B:$B,$B67,$C:$C,$C67,$D:$D,$D67,$E:$E,$E67,$F:$F,2)
))</f>
        <v/>
      </c>
    </row>
    <row r="68" spans="1:22" x14ac:dyDescent="0.35">
      <c r="A68">
        <v>1</v>
      </c>
      <c r="B68" s="29">
        <v>70</v>
      </c>
      <c r="C68" s="29">
        <v>1000</v>
      </c>
      <c r="D68" s="3">
        <v>0.8</v>
      </c>
      <c r="E68">
        <v>8.2178978999999999E-2</v>
      </c>
      <c r="F68">
        <v>3</v>
      </c>
      <c r="G68">
        <v>32128.36938</v>
      </c>
      <c r="H68">
        <v>6915.5131389999997</v>
      </c>
      <c r="I68">
        <v>5000</v>
      </c>
      <c r="J68">
        <v>1915.5131389999999</v>
      </c>
      <c r="K68" s="3">
        <v>0.72301214700000005</v>
      </c>
      <c r="L68">
        <v>23309.040260000002</v>
      </c>
      <c r="M68">
        <v>9557.9716090000002</v>
      </c>
      <c r="N68">
        <v>9191.8745880000006</v>
      </c>
      <c r="O68">
        <v>4737.7816599999996</v>
      </c>
      <c r="P68">
        <v>635.74997919999998</v>
      </c>
      <c r="Q68">
        <v>1089.4784050000001</v>
      </c>
      <c r="R68">
        <v>5</v>
      </c>
      <c r="S68" s="3">
        <v>0.60242874999999996</v>
      </c>
      <c r="T68">
        <v>85</v>
      </c>
      <c r="U68" s="3">
        <v>9.9122020000000002E-3</v>
      </c>
      <c r="V68" s="3">
        <f t="shared" si="1"/>
        <v>0.30579881053498442</v>
      </c>
    </row>
    <row r="69" spans="1:22" x14ac:dyDescent="0.35">
      <c r="A69">
        <v>1</v>
      </c>
      <c r="B69" s="29">
        <v>70</v>
      </c>
      <c r="C69" s="29">
        <v>1000</v>
      </c>
      <c r="D69" s="3">
        <v>0.6</v>
      </c>
      <c r="E69">
        <v>0.21914394500000001</v>
      </c>
      <c r="F69">
        <v>1</v>
      </c>
      <c r="G69">
        <v>24955.884770000001</v>
      </c>
      <c r="H69">
        <v>6669.9682119999998</v>
      </c>
      <c r="I69">
        <v>4000</v>
      </c>
      <c r="J69">
        <v>2669.9682120000002</v>
      </c>
      <c r="K69" s="3">
        <v>0.59970300799999998</v>
      </c>
      <c r="L69">
        <v>12183.627570000001</v>
      </c>
      <c r="M69">
        <v>7279.9526489999998</v>
      </c>
      <c r="N69">
        <v>7324.3070340000004</v>
      </c>
      <c r="O69">
        <v>2100.3289989999998</v>
      </c>
      <c r="P69">
        <v>635.74997919999998</v>
      </c>
      <c r="Q69">
        <v>945.57789400000001</v>
      </c>
      <c r="R69">
        <v>4</v>
      </c>
      <c r="S69" s="3">
        <v>0.48002973599999998</v>
      </c>
      <c r="T69">
        <v>112</v>
      </c>
      <c r="U69" s="3">
        <v>9.6666970000000001E-3</v>
      </c>
      <c r="V69" s="3" t="str">
        <f t="shared" si="1"/>
        <v/>
      </c>
    </row>
    <row r="70" spans="1:22" x14ac:dyDescent="0.35">
      <c r="A70">
        <v>1</v>
      </c>
      <c r="B70" s="29">
        <v>70</v>
      </c>
      <c r="C70" s="29">
        <v>1000</v>
      </c>
      <c r="D70" s="3">
        <v>0.6</v>
      </c>
      <c r="E70">
        <v>0.21914394500000001</v>
      </c>
      <c r="F70">
        <v>2</v>
      </c>
      <c r="G70">
        <v>24750.972750000001</v>
      </c>
      <c r="H70">
        <v>6631.9110570000003</v>
      </c>
      <c r="I70">
        <v>4000</v>
      </c>
      <c r="J70">
        <v>2631.9110569999998</v>
      </c>
      <c r="K70" s="3">
        <v>0.60314439799999997</v>
      </c>
      <c r="L70">
        <v>12009.964760000001</v>
      </c>
      <c r="M70">
        <v>7220.8121170000004</v>
      </c>
      <c r="N70">
        <v>7260.0084120000001</v>
      </c>
      <c r="O70">
        <v>2046.072999</v>
      </c>
      <c r="P70">
        <v>635.74997919999998</v>
      </c>
      <c r="Q70">
        <v>956.41818960000001</v>
      </c>
      <c r="R70">
        <v>4</v>
      </c>
      <c r="S70" s="3">
        <v>0.47581565100000001</v>
      </c>
      <c r="T70">
        <v>149</v>
      </c>
      <c r="U70" s="3">
        <v>9.2387389999999993E-3</v>
      </c>
      <c r="V70" s="3" t="str">
        <f t="shared" si="1"/>
        <v/>
      </c>
    </row>
    <row r="71" spans="1:22" x14ac:dyDescent="0.35">
      <c r="A71">
        <v>1</v>
      </c>
      <c r="B71" s="29">
        <v>70</v>
      </c>
      <c r="C71" s="29">
        <v>1000</v>
      </c>
      <c r="D71" s="3">
        <v>0.6</v>
      </c>
      <c r="E71">
        <v>0.21914394500000001</v>
      </c>
      <c r="F71">
        <v>3</v>
      </c>
      <c r="G71">
        <v>34915.536480000002</v>
      </c>
      <c r="H71">
        <v>8490.5843089999998</v>
      </c>
      <c r="I71">
        <v>4000</v>
      </c>
      <c r="J71">
        <v>4490.5843089999998</v>
      </c>
      <c r="K71" s="3">
        <v>0.47111009700000001</v>
      </c>
      <c r="L71">
        <v>20491.482469999999</v>
      </c>
      <c r="M71">
        <v>10735.547780000001</v>
      </c>
      <c r="N71">
        <v>9930.7837870000003</v>
      </c>
      <c r="O71">
        <v>4167.0664539999998</v>
      </c>
      <c r="P71">
        <v>635.74997919999998</v>
      </c>
      <c r="Q71">
        <v>955.80416300000002</v>
      </c>
      <c r="R71">
        <v>4</v>
      </c>
      <c r="S71" s="3">
        <v>0.65085631899999996</v>
      </c>
      <c r="T71">
        <v>300</v>
      </c>
      <c r="U71" s="3">
        <v>1.246183E-2</v>
      </c>
      <c r="V71" s="3">
        <f t="shared" si="1"/>
        <v>0.29757103502366006</v>
      </c>
    </row>
    <row r="72" spans="1:22" x14ac:dyDescent="0.35">
      <c r="A72">
        <v>1</v>
      </c>
      <c r="B72" s="29">
        <v>70</v>
      </c>
      <c r="C72" s="29">
        <v>1000</v>
      </c>
      <c r="D72" s="3">
        <v>0.4</v>
      </c>
      <c r="E72">
        <v>0.49307387600000002</v>
      </c>
      <c r="F72">
        <v>1</v>
      </c>
      <c r="G72">
        <v>27830.5543</v>
      </c>
      <c r="H72">
        <v>8143.6123479999997</v>
      </c>
      <c r="I72">
        <v>3000</v>
      </c>
      <c r="J72">
        <v>5143.6123479999997</v>
      </c>
      <c r="K72" s="3">
        <v>0.368386887</v>
      </c>
      <c r="L72">
        <v>10431.727559999999</v>
      </c>
      <c r="M72">
        <v>8198.3333980000007</v>
      </c>
      <c r="N72">
        <v>8244.9266829999997</v>
      </c>
      <c r="O72">
        <v>1802.9176640000001</v>
      </c>
      <c r="P72">
        <v>635.74997919999998</v>
      </c>
      <c r="Q72">
        <v>805.01422690000004</v>
      </c>
      <c r="R72">
        <v>3</v>
      </c>
      <c r="S72" s="3">
        <v>0.54036647599999998</v>
      </c>
      <c r="T72">
        <v>300</v>
      </c>
      <c r="U72" s="3">
        <v>2.5073735999999999E-2</v>
      </c>
      <c r="V72" s="3" t="str">
        <f t="shared" si="1"/>
        <v/>
      </c>
    </row>
    <row r="73" spans="1:22" x14ac:dyDescent="0.35">
      <c r="A73">
        <v>1</v>
      </c>
      <c r="B73" s="29">
        <v>70</v>
      </c>
      <c r="C73" s="29">
        <v>1000</v>
      </c>
      <c r="D73" s="3">
        <v>0.4</v>
      </c>
      <c r="E73">
        <v>0.49307387600000002</v>
      </c>
      <c r="F73">
        <v>2</v>
      </c>
      <c r="G73">
        <v>27423.006710000001</v>
      </c>
      <c r="H73">
        <v>6255.0901130000002</v>
      </c>
      <c r="I73">
        <v>2000</v>
      </c>
      <c r="J73">
        <v>4255.0901130000002</v>
      </c>
      <c r="K73" s="3">
        <v>0.31973959800000001</v>
      </c>
      <c r="L73">
        <v>8629.7212579999996</v>
      </c>
      <c r="M73">
        <v>9231.8068409999996</v>
      </c>
      <c r="N73">
        <v>9142.9294649999993</v>
      </c>
      <c r="O73">
        <v>1471.9896590000001</v>
      </c>
      <c r="P73">
        <v>635.74997919999998</v>
      </c>
      <c r="Q73">
        <v>685.44065550000005</v>
      </c>
      <c r="R73">
        <v>2</v>
      </c>
      <c r="S73" s="3">
        <v>0.59922092199999999</v>
      </c>
      <c r="T73">
        <v>300</v>
      </c>
      <c r="U73" s="3">
        <v>3.1050185000000001E-2</v>
      </c>
      <c r="V73" s="3" t="str">
        <f t="shared" si="1"/>
        <v/>
      </c>
    </row>
    <row r="74" spans="1:22" x14ac:dyDescent="0.35">
      <c r="A74">
        <v>1</v>
      </c>
      <c r="B74" s="29">
        <v>70</v>
      </c>
      <c r="C74" s="29">
        <v>1000</v>
      </c>
      <c r="D74" s="3">
        <v>0.4</v>
      </c>
      <c r="E74">
        <v>0.49307387600000002</v>
      </c>
      <c r="F74">
        <v>3</v>
      </c>
      <c r="G74">
        <v>41322.764289999999</v>
      </c>
      <c r="H74">
        <v>11716.017610000001</v>
      </c>
      <c r="I74">
        <v>3000</v>
      </c>
      <c r="J74">
        <v>8716.0176059999994</v>
      </c>
      <c r="K74" s="3">
        <v>0.256059704</v>
      </c>
      <c r="L74">
        <v>17676.900000000001</v>
      </c>
      <c r="M74">
        <v>13514.00382</v>
      </c>
      <c r="N74">
        <v>11037.767889999999</v>
      </c>
      <c r="O74">
        <v>3595.095554</v>
      </c>
      <c r="P74">
        <v>635.74997919999998</v>
      </c>
      <c r="Q74">
        <v>824.12944630000004</v>
      </c>
      <c r="R74">
        <v>3</v>
      </c>
      <c r="S74" s="3">
        <v>0.72340724899999997</v>
      </c>
      <c r="T74">
        <v>300</v>
      </c>
      <c r="U74" s="3">
        <v>5.9336278999999999E-2</v>
      </c>
      <c r="V74" s="3">
        <f t="shared" si="1"/>
        <v>0.25212486698330189</v>
      </c>
    </row>
    <row r="75" spans="1:22" x14ac:dyDescent="0.35">
      <c r="A75">
        <v>1</v>
      </c>
      <c r="B75" s="29">
        <v>70</v>
      </c>
      <c r="C75" s="29">
        <v>2000</v>
      </c>
      <c r="D75" s="3">
        <v>0.8</v>
      </c>
      <c r="E75">
        <v>0.11476686</v>
      </c>
      <c r="F75">
        <v>1</v>
      </c>
      <c r="G75">
        <v>26507.546989999999</v>
      </c>
      <c r="H75">
        <v>5008.6636150000004</v>
      </c>
      <c r="I75">
        <v>4000</v>
      </c>
      <c r="J75">
        <v>1008.663615</v>
      </c>
      <c r="K75" s="3">
        <v>0.79861621900000002</v>
      </c>
      <c r="L75">
        <v>8788.8055060000006</v>
      </c>
      <c r="M75">
        <v>9493.3113190000004</v>
      </c>
      <c r="N75">
        <v>9172.6207040000008</v>
      </c>
      <c r="O75">
        <v>1511.750008</v>
      </c>
      <c r="P75">
        <v>635.74997919999998</v>
      </c>
      <c r="Q75">
        <v>685.45136879999995</v>
      </c>
      <c r="R75">
        <v>2</v>
      </c>
      <c r="S75" s="3">
        <v>0.60116686500000005</v>
      </c>
      <c r="T75">
        <v>62</v>
      </c>
      <c r="U75" s="3">
        <v>7.6261539999999996E-3</v>
      </c>
      <c r="V75" s="3" t="str">
        <f t="shared" si="1"/>
        <v/>
      </c>
    </row>
    <row r="76" spans="1:22" x14ac:dyDescent="0.35">
      <c r="A76">
        <v>1</v>
      </c>
      <c r="B76" s="29">
        <v>70</v>
      </c>
      <c r="C76" s="29">
        <v>2000</v>
      </c>
      <c r="D76" s="3">
        <v>0.8</v>
      </c>
      <c r="E76">
        <v>0.11476686</v>
      </c>
      <c r="F76">
        <v>2</v>
      </c>
      <c r="G76">
        <v>26170.97237</v>
      </c>
      <c r="H76">
        <v>4990.4048519999997</v>
      </c>
      <c r="I76">
        <v>4000</v>
      </c>
      <c r="J76">
        <v>990.40485200000001</v>
      </c>
      <c r="K76" s="3">
        <v>0.80153817500000002</v>
      </c>
      <c r="L76">
        <v>8629.7111199999999</v>
      </c>
      <c r="M76">
        <v>9261.3268910000006</v>
      </c>
      <c r="N76">
        <v>9126.0628629999992</v>
      </c>
      <c r="O76">
        <v>1471.989102</v>
      </c>
      <c r="P76">
        <v>635.74997919999998</v>
      </c>
      <c r="Q76">
        <v>685.43867809999995</v>
      </c>
      <c r="R76">
        <v>2</v>
      </c>
      <c r="S76" s="3">
        <v>0.59811549799999997</v>
      </c>
      <c r="T76">
        <v>53</v>
      </c>
      <c r="U76" s="3">
        <v>8.7619299999999994E-3</v>
      </c>
      <c r="V76" s="3" t="str">
        <f t="shared" si="1"/>
        <v/>
      </c>
    </row>
    <row r="77" spans="1:22" x14ac:dyDescent="0.35">
      <c r="A77">
        <v>1</v>
      </c>
      <c r="B77" s="29">
        <v>70</v>
      </c>
      <c r="C77" s="29">
        <v>2000</v>
      </c>
      <c r="D77" s="3">
        <v>0.8</v>
      </c>
      <c r="E77">
        <v>0.11476686</v>
      </c>
      <c r="F77">
        <v>3</v>
      </c>
      <c r="G77">
        <v>36381.087489999998</v>
      </c>
      <c r="H77">
        <v>8017.4501559999999</v>
      </c>
      <c r="I77">
        <v>6000</v>
      </c>
      <c r="J77">
        <v>2017.4501560000001</v>
      </c>
      <c r="K77" s="3">
        <v>0.74836760899999999</v>
      </c>
      <c r="L77">
        <v>17578.682110000002</v>
      </c>
      <c r="M77">
        <v>12093.549940000001</v>
      </c>
      <c r="N77">
        <v>11239.66689</v>
      </c>
      <c r="O77">
        <v>3575.9123129999998</v>
      </c>
      <c r="P77">
        <v>635.74997919999998</v>
      </c>
      <c r="Q77">
        <v>818.75821370000006</v>
      </c>
      <c r="R77">
        <v>3</v>
      </c>
      <c r="S77" s="3">
        <v>0.736639563</v>
      </c>
      <c r="T77">
        <v>83</v>
      </c>
      <c r="U77" s="3">
        <v>6.9036089999999998E-3</v>
      </c>
      <c r="V77" s="3">
        <f t="shared" si="1"/>
        <v>0.30937528366400918</v>
      </c>
    </row>
    <row r="78" spans="1:22" x14ac:dyDescent="0.35">
      <c r="A78">
        <v>1</v>
      </c>
      <c r="B78" s="29">
        <v>70</v>
      </c>
      <c r="C78" s="29">
        <v>2000</v>
      </c>
      <c r="D78" s="3">
        <v>0.6</v>
      </c>
      <c r="E78">
        <v>0.306044961</v>
      </c>
      <c r="F78">
        <v>1</v>
      </c>
      <c r="G78">
        <v>28188.624299999999</v>
      </c>
      <c r="H78">
        <v>6689.7538320000003</v>
      </c>
      <c r="I78">
        <v>4000</v>
      </c>
      <c r="J78">
        <v>2689.7538319999999</v>
      </c>
      <c r="K78" s="3">
        <v>0.59792932600000004</v>
      </c>
      <c r="L78">
        <v>8788.7538509999995</v>
      </c>
      <c r="M78">
        <v>9493.3113190000004</v>
      </c>
      <c r="N78">
        <v>9172.6207040000008</v>
      </c>
      <c r="O78">
        <v>1511.7474540000001</v>
      </c>
      <c r="P78">
        <v>635.74997919999998</v>
      </c>
      <c r="Q78">
        <v>685.44100860000003</v>
      </c>
      <c r="R78">
        <v>2</v>
      </c>
      <c r="S78" s="3">
        <v>0.60116686500000005</v>
      </c>
      <c r="T78">
        <v>107</v>
      </c>
      <c r="U78" s="3">
        <v>9.2522449999999992E-3</v>
      </c>
      <c r="V78" s="3" t="str">
        <f t="shared" si="1"/>
        <v/>
      </c>
    </row>
    <row r="79" spans="1:22" x14ac:dyDescent="0.35">
      <c r="A79">
        <v>1</v>
      </c>
      <c r="B79" s="29">
        <v>70</v>
      </c>
      <c r="C79" s="29">
        <v>2000</v>
      </c>
      <c r="D79" s="3">
        <v>0.6</v>
      </c>
      <c r="E79">
        <v>0.306044961</v>
      </c>
      <c r="F79">
        <v>2</v>
      </c>
      <c r="G79">
        <v>27751.535400000001</v>
      </c>
      <c r="H79">
        <v>6641.0795440000002</v>
      </c>
      <c r="I79">
        <v>4000</v>
      </c>
      <c r="J79">
        <v>2641.0795440000002</v>
      </c>
      <c r="K79" s="3">
        <v>0.60231171400000005</v>
      </c>
      <c r="L79">
        <v>8629.7109180000007</v>
      </c>
      <c r="M79">
        <v>9217.3676890000006</v>
      </c>
      <c r="N79">
        <v>9099.9104619999998</v>
      </c>
      <c r="O79">
        <v>1471.9891170000001</v>
      </c>
      <c r="P79">
        <v>635.74997919999998</v>
      </c>
      <c r="Q79">
        <v>685.43861260000006</v>
      </c>
      <c r="R79">
        <v>2</v>
      </c>
      <c r="S79" s="3">
        <v>0.59640148800000004</v>
      </c>
      <c r="T79">
        <v>233</v>
      </c>
      <c r="U79" s="3">
        <v>4.646468E-3</v>
      </c>
      <c r="V79" s="3" t="str">
        <f t="shared" si="1"/>
        <v/>
      </c>
    </row>
    <row r="80" spans="1:22" x14ac:dyDescent="0.35">
      <c r="A80">
        <v>1</v>
      </c>
      <c r="B80" s="29">
        <v>70</v>
      </c>
      <c r="C80" s="29">
        <v>2000</v>
      </c>
      <c r="D80" s="3">
        <v>0.6</v>
      </c>
      <c r="E80">
        <v>0.306044961</v>
      </c>
      <c r="F80">
        <v>3</v>
      </c>
      <c r="G80">
        <v>39673.05229</v>
      </c>
      <c r="H80">
        <v>8491.7301040000002</v>
      </c>
      <c r="I80">
        <v>4000</v>
      </c>
      <c r="J80">
        <v>4491.7301040000002</v>
      </c>
      <c r="K80" s="3">
        <v>0.47104653000000002</v>
      </c>
      <c r="L80">
        <v>14676.700070000001</v>
      </c>
      <c r="M80">
        <v>14862.686729999999</v>
      </c>
      <c r="N80">
        <v>12013.71046</v>
      </c>
      <c r="O80">
        <v>2983.7362039999998</v>
      </c>
      <c r="P80">
        <v>635.74997919999998</v>
      </c>
      <c r="Q80">
        <v>685.43881369999997</v>
      </c>
      <c r="R80">
        <v>2</v>
      </c>
      <c r="S80" s="3">
        <v>0.78736981299999997</v>
      </c>
      <c r="T80">
        <v>278</v>
      </c>
      <c r="U80" s="3">
        <v>9.5441450000000004E-3</v>
      </c>
      <c r="V80" s="3">
        <f t="shared" si="1"/>
        <v>0.29079479746283249</v>
      </c>
    </row>
    <row r="81" spans="1:22" x14ac:dyDescent="0.35">
      <c r="A81">
        <v>1</v>
      </c>
      <c r="B81" s="29">
        <v>70</v>
      </c>
      <c r="C81" s="29">
        <v>2000</v>
      </c>
      <c r="D81" s="3">
        <v>0.4</v>
      </c>
      <c r="E81">
        <v>0.68860116299999996</v>
      </c>
      <c r="F81">
        <v>1</v>
      </c>
      <c r="G81">
        <v>30964.153419999999</v>
      </c>
      <c r="H81">
        <v>6325.4940610000003</v>
      </c>
      <c r="I81">
        <v>2000</v>
      </c>
      <c r="J81">
        <v>4325.4940610000003</v>
      </c>
      <c r="K81" s="3">
        <v>0.31618083600000002</v>
      </c>
      <c r="L81">
        <v>6281.5665950000002</v>
      </c>
      <c r="M81">
        <v>11507.65976</v>
      </c>
      <c r="N81">
        <v>10924.857980000001</v>
      </c>
      <c r="O81">
        <v>1078.4827339999999</v>
      </c>
      <c r="P81">
        <v>635.74997919999998</v>
      </c>
      <c r="Q81">
        <v>491.90891420000003</v>
      </c>
      <c r="R81">
        <v>1</v>
      </c>
      <c r="S81" s="3">
        <v>0.71600721599999995</v>
      </c>
      <c r="T81">
        <v>287</v>
      </c>
      <c r="U81" s="3">
        <v>9.5547029999999995E-3</v>
      </c>
      <c r="V81" s="3" t="str">
        <f t="shared" si="1"/>
        <v/>
      </c>
    </row>
    <row r="82" spans="1:22" x14ac:dyDescent="0.35">
      <c r="A82">
        <v>1</v>
      </c>
      <c r="B82" s="29">
        <v>70</v>
      </c>
      <c r="C82" s="29">
        <v>2000</v>
      </c>
      <c r="D82" s="3">
        <v>0.4</v>
      </c>
      <c r="E82">
        <v>0.68860116299999996</v>
      </c>
      <c r="F82">
        <v>2</v>
      </c>
      <c r="G82">
        <v>30429.740570000002</v>
      </c>
      <c r="H82">
        <v>6253.9189340000003</v>
      </c>
      <c r="I82">
        <v>2000</v>
      </c>
      <c r="J82">
        <v>4253.9189340000003</v>
      </c>
      <c r="K82" s="3">
        <v>0.31979947600000003</v>
      </c>
      <c r="L82">
        <v>6177.6238030000004</v>
      </c>
      <c r="M82">
        <v>11143.99826</v>
      </c>
      <c r="N82">
        <v>10851.667439999999</v>
      </c>
      <c r="O82">
        <v>1052.4970350000001</v>
      </c>
      <c r="P82">
        <v>635.74997919999998</v>
      </c>
      <c r="Q82">
        <v>491.90891529999999</v>
      </c>
      <c r="R82">
        <v>1</v>
      </c>
      <c r="S82" s="3">
        <v>0.71121036199999998</v>
      </c>
      <c r="T82">
        <v>301</v>
      </c>
      <c r="U82" s="3">
        <v>3.5029376000000001E-2</v>
      </c>
      <c r="V82" s="3" t="str">
        <f t="shared" si="1"/>
        <v/>
      </c>
    </row>
    <row r="83" spans="1:22" x14ac:dyDescent="0.35">
      <c r="A83">
        <v>1</v>
      </c>
      <c r="B83" s="29">
        <v>70</v>
      </c>
      <c r="C83" s="29">
        <v>2000</v>
      </c>
      <c r="D83" s="3">
        <v>0.4</v>
      </c>
      <c r="E83">
        <v>0.68860116299999996</v>
      </c>
      <c r="F83">
        <v>3</v>
      </c>
      <c r="G83">
        <v>45364.673269999999</v>
      </c>
      <c r="H83">
        <v>14106.39608</v>
      </c>
      <c r="I83">
        <v>4000</v>
      </c>
      <c r="J83">
        <v>10106.39608</v>
      </c>
      <c r="K83" s="3">
        <v>0.28355931400000001</v>
      </c>
      <c r="L83">
        <v>14676.70493</v>
      </c>
      <c r="M83">
        <v>15001.54155</v>
      </c>
      <c r="N83">
        <v>11951.80942</v>
      </c>
      <c r="O83">
        <v>2983.7366619999998</v>
      </c>
      <c r="P83">
        <v>635.74997919999998</v>
      </c>
      <c r="Q83">
        <v>685.43957049999995</v>
      </c>
      <c r="R83">
        <v>2</v>
      </c>
      <c r="S83" s="3">
        <v>0.783312864</v>
      </c>
      <c r="T83">
        <v>300</v>
      </c>
      <c r="U83" s="3">
        <v>2.4455009999999999E-2</v>
      </c>
      <c r="V83" s="3">
        <f t="shared" si="1"/>
        <v>0.26108819099519703</v>
      </c>
    </row>
    <row r="84" spans="1:22" x14ac:dyDescent="0.35">
      <c r="A84">
        <v>1</v>
      </c>
      <c r="B84" s="29">
        <v>100</v>
      </c>
      <c r="C84" s="29">
        <v>500</v>
      </c>
      <c r="D84" s="3">
        <v>0.8</v>
      </c>
      <c r="E84">
        <v>4.9876245E-2</v>
      </c>
      <c r="F84">
        <v>1</v>
      </c>
      <c r="G84">
        <v>20283.864669999999</v>
      </c>
      <c r="H84">
        <v>3761.0141840000001</v>
      </c>
      <c r="I84">
        <v>3000</v>
      </c>
      <c r="J84">
        <v>761.01418439999998</v>
      </c>
      <c r="K84" s="3">
        <v>0.79765718799999996</v>
      </c>
      <c r="L84">
        <v>15258.04882</v>
      </c>
      <c r="M84">
        <v>5986.1702960000002</v>
      </c>
      <c r="N84">
        <v>6086.4180050000004</v>
      </c>
      <c r="O84">
        <v>2622.3956549999998</v>
      </c>
      <c r="P84">
        <v>635.74997919999998</v>
      </c>
      <c r="Q84">
        <v>1192.11655</v>
      </c>
      <c r="R84">
        <v>6</v>
      </c>
      <c r="S84" s="3">
        <v>0.228229658</v>
      </c>
      <c r="T84">
        <v>30</v>
      </c>
      <c r="U84" s="3">
        <v>6.4648090000000002E-3</v>
      </c>
      <c r="V84" s="3" t="str">
        <f t="shared" si="1"/>
        <v/>
      </c>
    </row>
    <row r="85" spans="1:22" x14ac:dyDescent="0.35">
      <c r="A85">
        <v>1</v>
      </c>
      <c r="B85" s="29">
        <v>100</v>
      </c>
      <c r="C85" s="29">
        <v>500</v>
      </c>
      <c r="D85" s="3">
        <v>0.8</v>
      </c>
      <c r="E85">
        <v>4.9876245E-2</v>
      </c>
      <c r="F85">
        <v>2</v>
      </c>
      <c r="G85">
        <v>20002.00749</v>
      </c>
      <c r="H85">
        <v>3745.6373699999999</v>
      </c>
      <c r="I85">
        <v>3000</v>
      </c>
      <c r="J85">
        <v>745.63737030000004</v>
      </c>
      <c r="K85" s="3">
        <v>0.80093177800000004</v>
      </c>
      <c r="L85">
        <v>14949.749470000001</v>
      </c>
      <c r="M85">
        <v>5896.3082059999997</v>
      </c>
      <c r="N85">
        <v>5986.8745689999996</v>
      </c>
      <c r="O85">
        <v>2549.105994</v>
      </c>
      <c r="P85">
        <v>635.74997919999998</v>
      </c>
      <c r="Q85">
        <v>1188.3313720000001</v>
      </c>
      <c r="R85">
        <v>6</v>
      </c>
      <c r="S85" s="3">
        <v>0.22449696</v>
      </c>
      <c r="T85">
        <v>33</v>
      </c>
      <c r="U85" s="3">
        <v>4.7530979999999999E-3</v>
      </c>
      <c r="V85" s="3" t="str">
        <f t="shared" si="1"/>
        <v/>
      </c>
    </row>
    <row r="86" spans="1:22" x14ac:dyDescent="0.35">
      <c r="A86">
        <v>1</v>
      </c>
      <c r="B86" s="29">
        <v>100</v>
      </c>
      <c r="C86" s="29">
        <v>500</v>
      </c>
      <c r="D86" s="3">
        <v>0.8</v>
      </c>
      <c r="E86">
        <v>4.9876245E-2</v>
      </c>
      <c r="F86">
        <v>3</v>
      </c>
      <c r="G86">
        <v>28383.742020000002</v>
      </c>
      <c r="H86">
        <v>4264.5836689999996</v>
      </c>
      <c r="I86">
        <v>3000</v>
      </c>
      <c r="J86">
        <v>1264.5836690000001</v>
      </c>
      <c r="K86" s="3">
        <v>0.703468435</v>
      </c>
      <c r="L86">
        <v>25354.428019999999</v>
      </c>
      <c r="M86">
        <v>8508.3902780000008</v>
      </c>
      <c r="N86">
        <v>8636.4110920000003</v>
      </c>
      <c r="O86">
        <v>5151.0986590000002</v>
      </c>
      <c r="P86">
        <v>635.74997919999998</v>
      </c>
      <c r="Q86">
        <v>1187.508345</v>
      </c>
      <c r="R86">
        <v>6</v>
      </c>
      <c r="S86" s="3">
        <v>0.32384978399999997</v>
      </c>
      <c r="T86">
        <v>70</v>
      </c>
      <c r="U86" s="3">
        <v>8.4590280000000004E-3</v>
      </c>
      <c r="V86" s="3">
        <f t="shared" si="1"/>
        <v>0.29544178894102902</v>
      </c>
    </row>
    <row r="87" spans="1:22" x14ac:dyDescent="0.35">
      <c r="A87">
        <v>1</v>
      </c>
      <c r="B87" s="29">
        <v>100</v>
      </c>
      <c r="C87" s="29">
        <v>500</v>
      </c>
      <c r="D87" s="3">
        <v>0.6</v>
      </c>
      <c r="E87">
        <v>0.13300332100000001</v>
      </c>
      <c r="F87">
        <v>1</v>
      </c>
      <c r="G87">
        <v>21498.112369999999</v>
      </c>
      <c r="H87">
        <v>4359.4726250000003</v>
      </c>
      <c r="I87">
        <v>2500</v>
      </c>
      <c r="J87">
        <v>1859.4726250000001</v>
      </c>
      <c r="K87" s="3">
        <v>0.57346386000000005</v>
      </c>
      <c r="L87">
        <v>13980.64813</v>
      </c>
      <c r="M87">
        <v>6463.4354759999997</v>
      </c>
      <c r="N87">
        <v>6544.2922589999998</v>
      </c>
      <c r="O87">
        <v>2404.3431580000001</v>
      </c>
      <c r="P87">
        <v>635.74997919999998</v>
      </c>
      <c r="Q87">
        <v>1090.8188749999999</v>
      </c>
      <c r="R87">
        <v>5</v>
      </c>
      <c r="S87" s="3">
        <v>0.245399114</v>
      </c>
      <c r="T87">
        <v>45</v>
      </c>
      <c r="U87" s="3">
        <v>6.7599779999999998E-3</v>
      </c>
      <c r="V87" s="3" t="str">
        <f t="shared" si="1"/>
        <v/>
      </c>
    </row>
    <row r="88" spans="1:22" x14ac:dyDescent="0.35">
      <c r="A88">
        <v>1</v>
      </c>
      <c r="B88" s="29">
        <v>100</v>
      </c>
      <c r="C88" s="29">
        <v>500</v>
      </c>
      <c r="D88" s="3">
        <v>0.6</v>
      </c>
      <c r="E88">
        <v>0.13300332100000001</v>
      </c>
      <c r="F88">
        <v>2</v>
      </c>
      <c r="G88">
        <v>21255.013790000001</v>
      </c>
      <c r="H88">
        <v>4986.5700630000001</v>
      </c>
      <c r="I88">
        <v>3000</v>
      </c>
      <c r="J88">
        <v>1986.5700629999999</v>
      </c>
      <c r="K88" s="3">
        <v>0.60161593300000005</v>
      </c>
      <c r="L88">
        <v>14936.24411</v>
      </c>
      <c r="M88">
        <v>5907.0995169999997</v>
      </c>
      <c r="N88">
        <v>5991.5331980000001</v>
      </c>
      <c r="O88">
        <v>2547.050549</v>
      </c>
      <c r="P88">
        <v>635.74997919999998</v>
      </c>
      <c r="Q88">
        <v>1187.0104779999999</v>
      </c>
      <c r="R88">
        <v>6</v>
      </c>
      <c r="S88" s="3">
        <v>0.22467165</v>
      </c>
      <c r="T88">
        <v>59</v>
      </c>
      <c r="U88" s="3">
        <v>7.6099380000000001E-3</v>
      </c>
      <c r="V88" s="3" t="str">
        <f t="shared" si="1"/>
        <v/>
      </c>
    </row>
    <row r="89" spans="1:22" x14ac:dyDescent="0.35">
      <c r="A89">
        <v>1</v>
      </c>
      <c r="B89" s="29">
        <v>100</v>
      </c>
      <c r="C89" s="29">
        <v>500</v>
      </c>
      <c r="D89" s="3">
        <v>0.6</v>
      </c>
      <c r="E89">
        <v>0.13300332100000001</v>
      </c>
      <c r="F89">
        <v>3</v>
      </c>
      <c r="G89">
        <v>30440.030119999999</v>
      </c>
      <c r="H89">
        <v>6373.8431620000001</v>
      </c>
      <c r="I89">
        <v>3000</v>
      </c>
      <c r="J89">
        <v>3373.8431620000001</v>
      </c>
      <c r="K89" s="3">
        <v>0.470673646</v>
      </c>
      <c r="L89">
        <v>25366.608489999999</v>
      </c>
      <c r="M89">
        <v>8477.9938729999994</v>
      </c>
      <c r="N89">
        <v>8610.7909810000001</v>
      </c>
      <c r="O89">
        <v>5154.5364760000002</v>
      </c>
      <c r="P89">
        <v>635.74997919999998</v>
      </c>
      <c r="Q89">
        <v>1187.115648</v>
      </c>
      <c r="R89">
        <v>6</v>
      </c>
      <c r="S89" s="3">
        <v>0.322889076</v>
      </c>
      <c r="T89">
        <v>124</v>
      </c>
      <c r="U89" s="3">
        <v>9.5356250000000007E-3</v>
      </c>
      <c r="V89" s="3">
        <f t="shared" si="1"/>
        <v>0.2880045775815146</v>
      </c>
    </row>
    <row r="90" spans="1:22" x14ac:dyDescent="0.35">
      <c r="A90">
        <v>1</v>
      </c>
      <c r="B90" s="29">
        <v>100</v>
      </c>
      <c r="C90" s="29">
        <v>500</v>
      </c>
      <c r="D90" s="3">
        <v>0.4</v>
      </c>
      <c r="E90">
        <v>0.299257471</v>
      </c>
      <c r="F90">
        <v>1</v>
      </c>
      <c r="G90">
        <v>23872.91647</v>
      </c>
      <c r="H90">
        <v>5676.5974450000003</v>
      </c>
      <c r="I90">
        <v>2000</v>
      </c>
      <c r="J90">
        <v>3676.5974449999999</v>
      </c>
      <c r="K90" s="3">
        <v>0.35232373299999997</v>
      </c>
      <c r="L90">
        <v>12285.733179999999</v>
      </c>
      <c r="M90">
        <v>7217.5409289999998</v>
      </c>
      <c r="N90">
        <v>7271.5948250000001</v>
      </c>
      <c r="O90">
        <v>2117.1800440000002</v>
      </c>
      <c r="P90">
        <v>635.74997919999998</v>
      </c>
      <c r="Q90">
        <v>954.25325180000004</v>
      </c>
      <c r="R90">
        <v>4</v>
      </c>
      <c r="S90" s="3">
        <v>0.27267164399999999</v>
      </c>
      <c r="T90">
        <v>300</v>
      </c>
      <c r="U90" s="3">
        <v>1.5480633000000001E-2</v>
      </c>
      <c r="V90" s="3" t="str">
        <f t="shared" si="1"/>
        <v/>
      </c>
    </row>
    <row r="91" spans="1:22" x14ac:dyDescent="0.35">
      <c r="A91">
        <v>1</v>
      </c>
      <c r="B91" s="29">
        <v>100</v>
      </c>
      <c r="C91" s="29">
        <v>500</v>
      </c>
      <c r="D91" s="3">
        <v>0.4</v>
      </c>
      <c r="E91">
        <v>0.299257471</v>
      </c>
      <c r="F91">
        <v>2</v>
      </c>
      <c r="G91">
        <v>23693.968499999999</v>
      </c>
      <c r="H91">
        <v>6594.4529480000001</v>
      </c>
      <c r="I91">
        <v>2500</v>
      </c>
      <c r="J91">
        <v>4094.4529480000001</v>
      </c>
      <c r="K91" s="3">
        <v>0.37910650400000001</v>
      </c>
      <c r="L91">
        <v>13682.040849999999</v>
      </c>
      <c r="M91">
        <v>6488.2727949999999</v>
      </c>
      <c r="N91">
        <v>6554.9825639999999</v>
      </c>
      <c r="O91">
        <v>2332.3802030000002</v>
      </c>
      <c r="P91">
        <v>635.74997919999998</v>
      </c>
      <c r="Q91">
        <v>1088.1300100000001</v>
      </c>
      <c r="R91">
        <v>5</v>
      </c>
      <c r="S91" s="3">
        <v>0.245799981</v>
      </c>
      <c r="T91">
        <v>300</v>
      </c>
      <c r="U91" s="3">
        <v>1.4798548999999999E-2</v>
      </c>
      <c r="V91" s="3" t="str">
        <f t="shared" si="1"/>
        <v/>
      </c>
    </row>
    <row r="92" spans="1:22" x14ac:dyDescent="0.35">
      <c r="A92">
        <v>1</v>
      </c>
      <c r="B92" s="29">
        <v>100</v>
      </c>
      <c r="C92" s="29">
        <v>500</v>
      </c>
      <c r="D92" s="3">
        <v>0.4</v>
      </c>
      <c r="E92">
        <v>0.299257471</v>
      </c>
      <c r="F92">
        <v>3</v>
      </c>
      <c r="G92">
        <v>34549.292020000001</v>
      </c>
      <c r="H92">
        <v>8115.8914779999996</v>
      </c>
      <c r="I92">
        <v>2000</v>
      </c>
      <c r="J92">
        <v>6115.8914779999996</v>
      </c>
      <c r="K92" s="3">
        <v>0.24643010600000001</v>
      </c>
      <c r="L92">
        <v>20436.888180000002</v>
      </c>
      <c r="M92">
        <v>10307.13931</v>
      </c>
      <c r="N92">
        <v>10381.289210000001</v>
      </c>
      <c r="O92">
        <v>4154.9688729999998</v>
      </c>
      <c r="P92">
        <v>635.74997919999998</v>
      </c>
      <c r="Q92">
        <v>954.2531712</v>
      </c>
      <c r="R92">
        <v>4</v>
      </c>
      <c r="S92" s="3">
        <v>0.389279555</v>
      </c>
      <c r="T92">
        <v>300</v>
      </c>
      <c r="U92" s="3">
        <v>1.9255863000000002E-2</v>
      </c>
      <c r="V92" s="3">
        <f t="shared" si="1"/>
        <v>0.27366923350583239</v>
      </c>
    </row>
    <row r="93" spans="1:22" x14ac:dyDescent="0.35">
      <c r="A93">
        <v>1</v>
      </c>
      <c r="B93" s="29">
        <v>100</v>
      </c>
      <c r="C93" s="29">
        <v>1000</v>
      </c>
      <c r="D93" s="3">
        <v>0.8</v>
      </c>
      <c r="E93">
        <v>8.2372326999999995E-2</v>
      </c>
      <c r="F93">
        <v>1</v>
      </c>
      <c r="G93">
        <v>23178.30962</v>
      </c>
      <c r="H93">
        <v>5008.3024349999996</v>
      </c>
      <c r="I93">
        <v>4000</v>
      </c>
      <c r="J93">
        <v>1008.3024349999999</v>
      </c>
      <c r="K93" s="3">
        <v>0.79867381299999995</v>
      </c>
      <c r="L93">
        <v>12240.79096</v>
      </c>
      <c r="M93">
        <v>7205.1526560000002</v>
      </c>
      <c r="N93">
        <v>7268.9068079999997</v>
      </c>
      <c r="O93">
        <v>2108.8974629999998</v>
      </c>
      <c r="P93">
        <v>635.74997919999998</v>
      </c>
      <c r="Q93">
        <v>951.30027659999996</v>
      </c>
      <c r="R93">
        <v>4</v>
      </c>
      <c r="S93" s="3">
        <v>0.27257084799999998</v>
      </c>
      <c r="T93">
        <v>54</v>
      </c>
      <c r="U93" s="3">
        <v>5.8881050000000002E-3</v>
      </c>
      <c r="V93" s="3" t="str">
        <f t="shared" si="1"/>
        <v/>
      </c>
    </row>
    <row r="94" spans="1:22" x14ac:dyDescent="0.35">
      <c r="A94">
        <v>1</v>
      </c>
      <c r="B94" s="29">
        <v>100</v>
      </c>
      <c r="C94" s="29">
        <v>1000</v>
      </c>
      <c r="D94" s="3">
        <v>0.8</v>
      </c>
      <c r="E94">
        <v>8.2372326999999995E-2</v>
      </c>
      <c r="F94">
        <v>2</v>
      </c>
      <c r="G94">
        <v>23159.45073</v>
      </c>
      <c r="H94">
        <v>4986.2333829999998</v>
      </c>
      <c r="I94">
        <v>4000</v>
      </c>
      <c r="J94">
        <v>986.23338249999995</v>
      </c>
      <c r="K94" s="3">
        <v>0.80220873999999998</v>
      </c>
      <c r="L94">
        <v>11972.87268</v>
      </c>
      <c r="M94">
        <v>7245.8924980000002</v>
      </c>
      <c r="N94">
        <v>7298.3566989999999</v>
      </c>
      <c r="O94">
        <v>2041.7326800000001</v>
      </c>
      <c r="P94">
        <v>635.74997919999998</v>
      </c>
      <c r="Q94">
        <v>951.48548970000002</v>
      </c>
      <c r="R94">
        <v>4</v>
      </c>
      <c r="S94" s="3">
        <v>0.27367516600000003</v>
      </c>
      <c r="T94">
        <v>78</v>
      </c>
      <c r="U94" s="3">
        <v>9.6988639999999997E-3</v>
      </c>
      <c r="V94" s="3" t="str">
        <f t="shared" si="1"/>
        <v/>
      </c>
    </row>
    <row r="95" spans="1:22" x14ac:dyDescent="0.35">
      <c r="A95">
        <v>1</v>
      </c>
      <c r="B95" s="29">
        <v>100</v>
      </c>
      <c r="C95" s="29">
        <v>1000</v>
      </c>
      <c r="D95" s="3">
        <v>0.8</v>
      </c>
      <c r="E95">
        <v>8.2372326999999995E-2</v>
      </c>
      <c r="F95">
        <v>3</v>
      </c>
      <c r="G95">
        <v>31948.043519999999</v>
      </c>
      <c r="H95">
        <v>6921.3858620000001</v>
      </c>
      <c r="I95">
        <v>5000</v>
      </c>
      <c r="J95">
        <v>1921.3858620000001</v>
      </c>
      <c r="K95" s="3">
        <v>0.72239867899999999</v>
      </c>
      <c r="L95">
        <v>23325.623220000001</v>
      </c>
      <c r="M95">
        <v>9230.0474809999996</v>
      </c>
      <c r="N95">
        <v>9329.454393</v>
      </c>
      <c r="O95">
        <v>4740.5870009999999</v>
      </c>
      <c r="P95">
        <v>635.74997919999998</v>
      </c>
      <c r="Q95">
        <v>1090.818804</v>
      </c>
      <c r="R95">
        <v>5</v>
      </c>
      <c r="S95" s="3">
        <v>0.34983765300000003</v>
      </c>
      <c r="T95">
        <v>128</v>
      </c>
      <c r="U95" s="3">
        <v>6.5961450000000003E-3</v>
      </c>
      <c r="V95" s="3">
        <f t="shared" si="1"/>
        <v>0.31053975680548829</v>
      </c>
    </row>
    <row r="96" spans="1:22" x14ac:dyDescent="0.35">
      <c r="A96">
        <v>1</v>
      </c>
      <c r="B96" s="29">
        <v>100</v>
      </c>
      <c r="C96" s="29">
        <v>1000</v>
      </c>
      <c r="D96" s="3">
        <v>0.6</v>
      </c>
      <c r="E96">
        <v>0.21965953799999999</v>
      </c>
      <c r="F96">
        <v>1</v>
      </c>
      <c r="G96">
        <v>24862.713479999999</v>
      </c>
      <c r="H96">
        <v>6692.0189220000002</v>
      </c>
      <c r="I96">
        <v>4000</v>
      </c>
      <c r="J96">
        <v>2692.0189220000002</v>
      </c>
      <c r="K96" s="3">
        <v>0.59772694100000001</v>
      </c>
      <c r="L96">
        <v>12255.41554</v>
      </c>
      <c r="M96">
        <v>7203.6682709999995</v>
      </c>
      <c r="N96">
        <v>7267.422423</v>
      </c>
      <c r="O96">
        <v>2113.5641609999998</v>
      </c>
      <c r="P96">
        <v>635.74997919999998</v>
      </c>
      <c r="Q96">
        <v>950.28972510000006</v>
      </c>
      <c r="R96">
        <v>4</v>
      </c>
      <c r="S96" s="3">
        <v>0.27251518699999999</v>
      </c>
      <c r="T96">
        <v>119</v>
      </c>
      <c r="U96" s="3">
        <v>5.1676700000000001E-3</v>
      </c>
      <c r="V96" s="3" t="str">
        <f t="shared" si="1"/>
        <v/>
      </c>
    </row>
    <row r="97" spans="1:22" x14ac:dyDescent="0.35">
      <c r="A97">
        <v>1</v>
      </c>
      <c r="B97" s="29">
        <v>100</v>
      </c>
      <c r="C97" s="29">
        <v>1000</v>
      </c>
      <c r="D97" s="3">
        <v>0.6</v>
      </c>
      <c r="E97">
        <v>0.21965953799999999</v>
      </c>
      <c r="F97">
        <v>2</v>
      </c>
      <c r="G97">
        <v>24720.75489</v>
      </c>
      <c r="H97">
        <v>5255.6993339999999</v>
      </c>
      <c r="I97">
        <v>3000</v>
      </c>
      <c r="J97">
        <v>2255.6993339999999</v>
      </c>
      <c r="K97" s="3">
        <v>0.57080890799999995</v>
      </c>
      <c r="L97">
        <v>10269.07072</v>
      </c>
      <c r="M97">
        <v>8113.0763100000004</v>
      </c>
      <c r="N97">
        <v>8148.9615830000002</v>
      </c>
      <c r="O97">
        <v>1748.5095260000001</v>
      </c>
      <c r="P97">
        <v>635.74997919999998</v>
      </c>
      <c r="Q97">
        <v>818.75815309999996</v>
      </c>
      <c r="R97">
        <v>3</v>
      </c>
      <c r="S97" s="3">
        <v>0.30557130900000001</v>
      </c>
      <c r="T97">
        <v>301</v>
      </c>
      <c r="U97" s="3">
        <v>2.7160208000000002E-2</v>
      </c>
      <c r="V97" s="3" t="str">
        <f t="shared" si="1"/>
        <v/>
      </c>
    </row>
    <row r="98" spans="1:22" x14ac:dyDescent="0.35">
      <c r="A98">
        <v>1</v>
      </c>
      <c r="B98" s="29">
        <v>100</v>
      </c>
      <c r="C98" s="29">
        <v>1000</v>
      </c>
      <c r="D98" s="3">
        <v>0.6</v>
      </c>
      <c r="E98">
        <v>0.21965953799999999</v>
      </c>
      <c r="F98">
        <v>3</v>
      </c>
      <c r="G98">
        <v>35305.545980000003</v>
      </c>
      <c r="H98">
        <v>8524.5260479999997</v>
      </c>
      <c r="I98">
        <v>4000</v>
      </c>
      <c r="J98">
        <v>4524.5260479999997</v>
      </c>
      <c r="K98" s="3">
        <v>0.46923429799999999</v>
      </c>
      <c r="L98">
        <v>20597.903829999999</v>
      </c>
      <c r="M98">
        <v>10463.203030000001</v>
      </c>
      <c r="N98">
        <v>10532.590969999999</v>
      </c>
      <c r="O98">
        <v>4188.3571910000001</v>
      </c>
      <c r="P98">
        <v>635.74997919999998</v>
      </c>
      <c r="Q98">
        <v>961.11876519999998</v>
      </c>
      <c r="R98">
        <v>4</v>
      </c>
      <c r="S98" s="3">
        <v>0.39495309699999998</v>
      </c>
      <c r="T98">
        <v>300</v>
      </c>
      <c r="U98" s="3">
        <v>4.3722747999999999E-2</v>
      </c>
      <c r="V98" s="3">
        <f t="shared" si="1"/>
        <v>0.28795731439067135</v>
      </c>
    </row>
    <row r="99" spans="1:22" x14ac:dyDescent="0.35">
      <c r="A99">
        <v>1</v>
      </c>
      <c r="B99" s="29">
        <v>100</v>
      </c>
      <c r="C99" s="29">
        <v>1000</v>
      </c>
      <c r="D99" s="3">
        <v>0.4</v>
      </c>
      <c r="E99">
        <v>0.49423396200000003</v>
      </c>
      <c r="F99">
        <v>1</v>
      </c>
      <c r="G99">
        <v>27797.8688</v>
      </c>
      <c r="H99">
        <v>8155.7140230000005</v>
      </c>
      <c r="I99">
        <v>3000</v>
      </c>
      <c r="J99">
        <v>5155.7140230000005</v>
      </c>
      <c r="K99" s="3">
        <v>0.36784026399999997</v>
      </c>
      <c r="L99">
        <v>10431.72753</v>
      </c>
      <c r="M99">
        <v>8174.4413169999998</v>
      </c>
      <c r="N99">
        <v>8224.0316019999991</v>
      </c>
      <c r="O99">
        <v>1802.9176620000001</v>
      </c>
      <c r="P99">
        <v>635.74997919999998</v>
      </c>
      <c r="Q99">
        <v>805.01422119999995</v>
      </c>
      <c r="R99">
        <v>3</v>
      </c>
      <c r="S99" s="3">
        <v>0.30838629899999997</v>
      </c>
      <c r="T99">
        <v>300</v>
      </c>
      <c r="U99" s="3">
        <v>1.5471695000000001E-2</v>
      </c>
      <c r="V99" s="3" t="str">
        <f t="shared" si="1"/>
        <v/>
      </c>
    </row>
    <row r="100" spans="1:22" x14ac:dyDescent="0.35">
      <c r="A100">
        <v>1</v>
      </c>
      <c r="B100" s="29">
        <v>100</v>
      </c>
      <c r="C100" s="29">
        <v>1000</v>
      </c>
      <c r="D100" s="3">
        <v>0.4</v>
      </c>
      <c r="E100">
        <v>0.49423396200000003</v>
      </c>
      <c r="F100">
        <v>2</v>
      </c>
      <c r="G100">
        <v>27449.797500000001</v>
      </c>
      <c r="H100">
        <v>6167.3867790000004</v>
      </c>
      <c r="I100">
        <v>2000</v>
      </c>
      <c r="J100">
        <v>4167.3867790000004</v>
      </c>
      <c r="K100" s="3">
        <v>0.324286456</v>
      </c>
      <c r="L100">
        <v>8432.0121710000003</v>
      </c>
      <c r="M100">
        <v>9256.7365009999994</v>
      </c>
      <c r="N100">
        <v>9281.9212009999992</v>
      </c>
      <c r="O100">
        <v>1438.6610109999999</v>
      </c>
      <c r="P100">
        <v>635.74997919999998</v>
      </c>
      <c r="Q100">
        <v>669.34203190000005</v>
      </c>
      <c r="R100">
        <v>2</v>
      </c>
      <c r="S100" s="3">
        <v>0.34805524399999999</v>
      </c>
      <c r="T100">
        <v>300</v>
      </c>
      <c r="U100" s="3">
        <v>3.2335603999999997E-2</v>
      </c>
      <c r="V100" s="3" t="str">
        <f t="shared" si="1"/>
        <v/>
      </c>
    </row>
    <row r="101" spans="1:22" x14ac:dyDescent="0.35">
      <c r="A101">
        <v>1</v>
      </c>
      <c r="B101" s="29">
        <v>100</v>
      </c>
      <c r="C101" s="29">
        <v>1000</v>
      </c>
      <c r="D101" s="3">
        <v>0.4</v>
      </c>
      <c r="E101">
        <v>0.49423396200000003</v>
      </c>
      <c r="F101">
        <v>3</v>
      </c>
      <c r="G101">
        <v>40393.87139</v>
      </c>
      <c r="H101">
        <v>11705.44613</v>
      </c>
      <c r="I101">
        <v>3000</v>
      </c>
      <c r="J101">
        <v>8705.4461310000006</v>
      </c>
      <c r="K101" s="3">
        <v>0.25629095800000001</v>
      </c>
      <c r="L101">
        <v>17614.018479999999</v>
      </c>
      <c r="M101">
        <v>11795.867029999999</v>
      </c>
      <c r="N101">
        <v>11853.303620000001</v>
      </c>
      <c r="O101">
        <v>3582.6502089999999</v>
      </c>
      <c r="P101">
        <v>635.74997919999998</v>
      </c>
      <c r="Q101">
        <v>820.85441019999996</v>
      </c>
      <c r="R101">
        <v>3</v>
      </c>
      <c r="S101" s="3">
        <v>0.44447743099999998</v>
      </c>
      <c r="T101">
        <v>300</v>
      </c>
      <c r="U101" s="3">
        <v>8.3258070000000003E-2</v>
      </c>
      <c r="V101" s="3">
        <f t="shared" si="1"/>
        <v>0.26885832298042239</v>
      </c>
    </row>
    <row r="102" spans="1:22" x14ac:dyDescent="0.35">
      <c r="A102">
        <v>1</v>
      </c>
      <c r="B102" s="29">
        <v>100</v>
      </c>
      <c r="C102" s="29">
        <v>2000</v>
      </c>
      <c r="D102" s="3">
        <v>0.8</v>
      </c>
      <c r="E102">
        <v>0.11455960799999999</v>
      </c>
      <c r="F102">
        <v>1</v>
      </c>
      <c r="G102">
        <v>26479.390050000002</v>
      </c>
      <c r="H102">
        <v>5006.8433690000002</v>
      </c>
      <c r="I102">
        <v>4000</v>
      </c>
      <c r="J102">
        <v>1006.8433690000001</v>
      </c>
      <c r="K102" s="3">
        <v>0.79890655700000002</v>
      </c>
      <c r="L102">
        <v>8788.8164539999998</v>
      </c>
      <c r="M102">
        <v>9305.3848230000003</v>
      </c>
      <c r="N102">
        <v>9334.2077640000007</v>
      </c>
      <c r="O102">
        <v>1511.750524</v>
      </c>
      <c r="P102">
        <v>635.74997919999998</v>
      </c>
      <c r="Q102">
        <v>685.45358999999996</v>
      </c>
      <c r="R102">
        <v>2</v>
      </c>
      <c r="S102" s="3">
        <v>0.35001589599999999</v>
      </c>
      <c r="T102">
        <v>48</v>
      </c>
      <c r="U102" s="3">
        <v>9.2917599999999996E-3</v>
      </c>
      <c r="V102" s="3" t="str">
        <f t="shared" si="1"/>
        <v/>
      </c>
    </row>
    <row r="103" spans="1:22" x14ac:dyDescent="0.35">
      <c r="A103">
        <v>1</v>
      </c>
      <c r="B103" s="29">
        <v>100</v>
      </c>
      <c r="C103" s="29">
        <v>2000</v>
      </c>
      <c r="D103" s="3">
        <v>0.8</v>
      </c>
      <c r="E103">
        <v>0.11455960799999999</v>
      </c>
      <c r="F103">
        <v>2</v>
      </c>
      <c r="G103">
        <v>26095.830809999999</v>
      </c>
      <c r="H103">
        <v>4988.616336</v>
      </c>
      <c r="I103">
        <v>4000</v>
      </c>
      <c r="J103">
        <v>988.61633549999999</v>
      </c>
      <c r="K103" s="3">
        <v>0.80182554299999997</v>
      </c>
      <c r="L103">
        <v>8629.7112159999997</v>
      </c>
      <c r="M103">
        <v>9141.5991770000001</v>
      </c>
      <c r="N103">
        <v>9172.4375120000004</v>
      </c>
      <c r="O103">
        <v>1471.9891419999999</v>
      </c>
      <c r="P103">
        <v>635.74997919999998</v>
      </c>
      <c r="Q103">
        <v>685.43866179999998</v>
      </c>
      <c r="R103">
        <v>2</v>
      </c>
      <c r="S103" s="3">
        <v>0.34394980400000003</v>
      </c>
      <c r="T103">
        <v>94</v>
      </c>
      <c r="U103" s="3">
        <v>6.838032E-3</v>
      </c>
      <c r="V103" s="3" t="str">
        <f t="shared" si="1"/>
        <v/>
      </c>
    </row>
    <row r="104" spans="1:22" x14ac:dyDescent="0.35">
      <c r="A104">
        <v>1</v>
      </c>
      <c r="B104" s="29">
        <v>100</v>
      </c>
      <c r="C104" s="29">
        <v>2000</v>
      </c>
      <c r="D104" s="3">
        <v>0.8</v>
      </c>
      <c r="E104">
        <v>0.11455960799999999</v>
      </c>
      <c r="F104">
        <v>3</v>
      </c>
      <c r="G104">
        <v>36401.549480000001</v>
      </c>
      <c r="H104">
        <v>8013.8078219999998</v>
      </c>
      <c r="I104">
        <v>6000</v>
      </c>
      <c r="J104">
        <v>2013.807822</v>
      </c>
      <c r="K104" s="3">
        <v>0.74870774699999998</v>
      </c>
      <c r="L104">
        <v>17578.689859999999</v>
      </c>
      <c r="M104">
        <v>11653.81926</v>
      </c>
      <c r="N104">
        <v>11703.499949999999</v>
      </c>
      <c r="O104">
        <v>3575.913458</v>
      </c>
      <c r="P104">
        <v>635.74997919999998</v>
      </c>
      <c r="Q104">
        <v>818.75900590000003</v>
      </c>
      <c r="R104">
        <v>3</v>
      </c>
      <c r="S104" s="3">
        <v>0.43886006399999999</v>
      </c>
      <c r="T104">
        <v>301</v>
      </c>
      <c r="U104" s="3">
        <v>1.5145735E-2</v>
      </c>
      <c r="V104" s="3">
        <f t="shared" si="1"/>
        <v>0.30762916665757967</v>
      </c>
    </row>
    <row r="105" spans="1:22" x14ac:dyDescent="0.35">
      <c r="A105">
        <v>1</v>
      </c>
      <c r="B105" s="29">
        <v>100</v>
      </c>
      <c r="C105" s="29">
        <v>2000</v>
      </c>
      <c r="D105" s="3">
        <v>0.6</v>
      </c>
      <c r="E105">
        <v>0.305492288</v>
      </c>
      <c r="F105">
        <v>1</v>
      </c>
      <c r="G105">
        <v>28157.427749999999</v>
      </c>
      <c r="H105">
        <v>6684.896632</v>
      </c>
      <c r="I105">
        <v>4000</v>
      </c>
      <c r="J105">
        <v>2684.896632</v>
      </c>
      <c r="K105" s="3">
        <v>0.59836377699999999</v>
      </c>
      <c r="L105">
        <v>8788.7541949999995</v>
      </c>
      <c r="M105">
        <v>9305.3848230000003</v>
      </c>
      <c r="N105">
        <v>9334.2077640000007</v>
      </c>
      <c r="O105">
        <v>1511.7474749999999</v>
      </c>
      <c r="P105">
        <v>635.74997919999998</v>
      </c>
      <c r="Q105">
        <v>685.44107410000004</v>
      </c>
      <c r="R105">
        <v>2</v>
      </c>
      <c r="S105" s="3">
        <v>0.35001589599999999</v>
      </c>
      <c r="T105">
        <v>239</v>
      </c>
      <c r="U105" s="3">
        <v>8.9101570000000001E-3</v>
      </c>
      <c r="V105" s="3" t="str">
        <f t="shared" si="1"/>
        <v/>
      </c>
    </row>
    <row r="106" spans="1:22" x14ac:dyDescent="0.35">
      <c r="A106">
        <v>1</v>
      </c>
      <c r="B106" s="29">
        <v>100</v>
      </c>
      <c r="C106" s="29">
        <v>2000</v>
      </c>
      <c r="D106" s="3">
        <v>0.6</v>
      </c>
      <c r="E106">
        <v>0.305492288</v>
      </c>
      <c r="F106">
        <v>2</v>
      </c>
      <c r="G106">
        <v>27813.11118</v>
      </c>
      <c r="H106">
        <v>6636.3183909999998</v>
      </c>
      <c r="I106">
        <v>4000</v>
      </c>
      <c r="J106">
        <v>2636.3183909999998</v>
      </c>
      <c r="K106" s="3">
        <v>0.60274383499999995</v>
      </c>
      <c r="L106">
        <v>8629.7379359999995</v>
      </c>
      <c r="M106">
        <v>9181.3852439999991</v>
      </c>
      <c r="N106">
        <v>9202.2230789999994</v>
      </c>
      <c r="O106">
        <v>1471.9900520000001</v>
      </c>
      <c r="P106">
        <v>635.74997919999998</v>
      </c>
      <c r="Q106">
        <v>685.44443230000002</v>
      </c>
      <c r="R106">
        <v>2</v>
      </c>
      <c r="S106" s="3">
        <v>0.34506670900000003</v>
      </c>
      <c r="T106">
        <v>180</v>
      </c>
      <c r="U106" s="3">
        <v>9.0622830000000008E-3</v>
      </c>
      <c r="V106" s="3" t="str">
        <f t="shared" si="1"/>
        <v/>
      </c>
    </row>
    <row r="107" spans="1:22" x14ac:dyDescent="0.35">
      <c r="A107">
        <v>1</v>
      </c>
      <c r="B107" s="29">
        <v>100</v>
      </c>
      <c r="C107" s="29">
        <v>2000</v>
      </c>
      <c r="D107" s="3">
        <v>0.6</v>
      </c>
      <c r="E107">
        <v>0.305492288</v>
      </c>
      <c r="F107">
        <v>3</v>
      </c>
      <c r="G107">
        <v>39164.307829999998</v>
      </c>
      <c r="H107">
        <v>8483.6187250000003</v>
      </c>
      <c r="I107">
        <v>4000</v>
      </c>
      <c r="J107">
        <v>4483.6187250000003</v>
      </c>
      <c r="K107" s="3">
        <v>0.47149690799999999</v>
      </c>
      <c r="L107">
        <v>14676.70018</v>
      </c>
      <c r="M107">
        <v>13167.21572</v>
      </c>
      <c r="N107">
        <v>13208.548360000001</v>
      </c>
      <c r="O107">
        <v>2983.736316</v>
      </c>
      <c r="P107">
        <v>635.74997919999998</v>
      </c>
      <c r="Q107">
        <v>685.43872929999998</v>
      </c>
      <c r="R107">
        <v>2</v>
      </c>
      <c r="S107" s="3">
        <v>0.49529665499999997</v>
      </c>
      <c r="T107">
        <v>300</v>
      </c>
      <c r="U107" s="3">
        <v>2.4865668E-2</v>
      </c>
      <c r="V107" s="3">
        <f t="shared" si="1"/>
        <v>0.30026923844737041</v>
      </c>
    </row>
    <row r="108" spans="1:22" x14ac:dyDescent="0.35">
      <c r="A108">
        <v>1</v>
      </c>
      <c r="B108" s="29">
        <v>100</v>
      </c>
      <c r="C108" s="29">
        <v>2000</v>
      </c>
      <c r="D108" s="3">
        <v>0.4</v>
      </c>
      <c r="E108">
        <v>0.68735764899999996</v>
      </c>
      <c r="F108">
        <v>1</v>
      </c>
      <c r="G108">
        <v>30905.144929999999</v>
      </c>
      <c r="H108">
        <v>6317.6828990000004</v>
      </c>
      <c r="I108">
        <v>2000</v>
      </c>
      <c r="J108">
        <v>4317.6828990000004</v>
      </c>
      <c r="K108" s="3">
        <v>0.31657176100000001</v>
      </c>
      <c r="L108">
        <v>6281.5666709999996</v>
      </c>
      <c r="M108">
        <v>11182.10888</v>
      </c>
      <c r="N108">
        <v>11199.211509999999</v>
      </c>
      <c r="O108">
        <v>1078.482741</v>
      </c>
      <c r="P108">
        <v>635.74997919999998</v>
      </c>
      <c r="Q108">
        <v>491.90892689999998</v>
      </c>
      <c r="R108">
        <v>1</v>
      </c>
      <c r="S108" s="3">
        <v>0.41995016099999999</v>
      </c>
      <c r="T108">
        <v>219</v>
      </c>
      <c r="U108" s="3">
        <v>9.3680129999999997E-3</v>
      </c>
      <c r="V108" s="3" t="str">
        <f t="shared" si="1"/>
        <v/>
      </c>
    </row>
    <row r="109" spans="1:22" x14ac:dyDescent="0.35">
      <c r="A109">
        <v>1</v>
      </c>
      <c r="B109" s="29">
        <v>100</v>
      </c>
      <c r="C109" s="29">
        <v>2000</v>
      </c>
      <c r="D109" s="3">
        <v>0.4</v>
      </c>
      <c r="E109">
        <v>0.68735764899999996</v>
      </c>
      <c r="F109">
        <v>2</v>
      </c>
      <c r="G109">
        <v>30406.840090000002</v>
      </c>
      <c r="H109">
        <v>6246.2376919999997</v>
      </c>
      <c r="I109">
        <v>2000</v>
      </c>
      <c r="J109">
        <v>4246.2376919999997</v>
      </c>
      <c r="K109" s="3">
        <v>0.32019274599999997</v>
      </c>
      <c r="L109">
        <v>6177.6248480000004</v>
      </c>
      <c r="M109">
        <v>10984.74588</v>
      </c>
      <c r="N109">
        <v>10995.70033</v>
      </c>
      <c r="O109">
        <v>1052.4971230000001</v>
      </c>
      <c r="P109">
        <v>635.74997919999998</v>
      </c>
      <c r="Q109">
        <v>491.9090885</v>
      </c>
      <c r="R109">
        <v>1</v>
      </c>
      <c r="S109" s="3">
        <v>0.41231886000000001</v>
      </c>
      <c r="T109">
        <v>16</v>
      </c>
      <c r="U109" s="3">
        <v>5.5755689999999998E-3</v>
      </c>
      <c r="V109" s="3" t="str">
        <f t="shared" si="1"/>
        <v/>
      </c>
    </row>
    <row r="110" spans="1:22" x14ac:dyDescent="0.35">
      <c r="A110">
        <v>1</v>
      </c>
      <c r="B110" s="29">
        <v>100</v>
      </c>
      <c r="C110" s="29">
        <v>2000</v>
      </c>
      <c r="D110" s="3">
        <v>0.4</v>
      </c>
      <c r="E110">
        <v>0.68735764899999996</v>
      </c>
      <c r="F110">
        <v>3</v>
      </c>
      <c r="G110">
        <v>43887.674099999997</v>
      </c>
      <c r="H110">
        <v>9211.4503750000003</v>
      </c>
      <c r="I110">
        <v>2000</v>
      </c>
      <c r="J110">
        <v>7211.4503750000003</v>
      </c>
      <c r="K110" s="3">
        <v>0.217121074</v>
      </c>
      <c r="L110">
        <v>10491.554700000001</v>
      </c>
      <c r="M110">
        <v>15698.606760000001</v>
      </c>
      <c r="N110">
        <v>15718.97831</v>
      </c>
      <c r="O110">
        <v>2130.9797659999999</v>
      </c>
      <c r="P110">
        <v>635.74997919999998</v>
      </c>
      <c r="Q110">
        <v>491.9089098</v>
      </c>
      <c r="R110">
        <v>1</v>
      </c>
      <c r="S110" s="3">
        <v>0.589433235</v>
      </c>
      <c r="T110">
        <v>300</v>
      </c>
      <c r="U110" s="3">
        <v>2.1677815999999999E-2</v>
      </c>
      <c r="V110" s="3">
        <f t="shared" si="1"/>
        <v>0.28419094430422021</v>
      </c>
    </row>
    <row r="111" spans="1:22" x14ac:dyDescent="0.35">
      <c r="A111">
        <v>2</v>
      </c>
      <c r="B111" s="29">
        <v>10</v>
      </c>
      <c r="C111" s="29">
        <v>500</v>
      </c>
      <c r="D111" s="3">
        <v>0.8</v>
      </c>
      <c r="E111">
        <v>6.2171196999999997E-2</v>
      </c>
      <c r="F111">
        <v>1</v>
      </c>
      <c r="G111">
        <v>19933.392469999999</v>
      </c>
      <c r="H111">
        <v>4423.4572449999996</v>
      </c>
      <c r="I111">
        <v>3500</v>
      </c>
      <c r="J111">
        <v>923.45724510000002</v>
      </c>
      <c r="K111" s="3">
        <v>0.79123631299999997</v>
      </c>
      <c r="L111">
        <v>14853.4576</v>
      </c>
      <c r="M111">
        <v>6384.64725</v>
      </c>
      <c r="N111">
        <v>4946.1954889999997</v>
      </c>
      <c r="O111">
        <v>2748.8414469999998</v>
      </c>
      <c r="P111">
        <v>465.72808320000001</v>
      </c>
      <c r="Q111">
        <v>964.52295170000002</v>
      </c>
      <c r="R111">
        <v>7</v>
      </c>
      <c r="S111" s="3">
        <v>0.72809276700000003</v>
      </c>
      <c r="T111">
        <v>21</v>
      </c>
      <c r="U111" s="3">
        <v>3.9360330000000002E-3</v>
      </c>
      <c r="V111" s="3" t="str">
        <f t="shared" si="1"/>
        <v/>
      </c>
    </row>
    <row r="112" spans="1:22" x14ac:dyDescent="0.35">
      <c r="A112">
        <v>2</v>
      </c>
      <c r="B112" s="29">
        <v>10</v>
      </c>
      <c r="C112" s="29">
        <v>500</v>
      </c>
      <c r="D112" s="3">
        <v>0.8</v>
      </c>
      <c r="E112">
        <v>6.2171196999999997E-2</v>
      </c>
      <c r="F112">
        <v>2</v>
      </c>
      <c r="G112">
        <v>19331.455910000001</v>
      </c>
      <c r="H112">
        <v>3829.70532</v>
      </c>
      <c r="I112">
        <v>3000</v>
      </c>
      <c r="J112">
        <v>829.70532030000004</v>
      </c>
      <c r="K112" s="3">
        <v>0.78335008800000006</v>
      </c>
      <c r="L112">
        <v>13345.493640000001</v>
      </c>
      <c r="M112">
        <v>6525.01307</v>
      </c>
      <c r="N112">
        <v>5174.636023</v>
      </c>
      <c r="O112">
        <v>2455.263089</v>
      </c>
      <c r="P112">
        <v>465.72808320000001</v>
      </c>
      <c r="Q112">
        <v>881.11032169999999</v>
      </c>
      <c r="R112">
        <v>6</v>
      </c>
      <c r="S112" s="3">
        <v>0.76171980399999994</v>
      </c>
      <c r="T112">
        <v>25</v>
      </c>
      <c r="U112" s="3">
        <v>5.7352369999999998E-3</v>
      </c>
      <c r="V112" s="3" t="str">
        <f t="shared" si="1"/>
        <v/>
      </c>
    </row>
    <row r="113" spans="1:22" x14ac:dyDescent="0.35">
      <c r="A113">
        <v>2</v>
      </c>
      <c r="B113" s="29">
        <v>10</v>
      </c>
      <c r="C113" s="29">
        <v>500</v>
      </c>
      <c r="D113" s="3">
        <v>0.8</v>
      </c>
      <c r="E113">
        <v>6.2171196999999997E-2</v>
      </c>
      <c r="F113">
        <v>3</v>
      </c>
      <c r="G113">
        <v>28861.64014</v>
      </c>
      <c r="H113">
        <v>5693.7325570000003</v>
      </c>
      <c r="I113">
        <v>4000</v>
      </c>
      <c r="J113">
        <v>1693.732557</v>
      </c>
      <c r="K113" s="3">
        <v>0.70252685000000004</v>
      </c>
      <c r="L113">
        <v>27243.042219999999</v>
      </c>
      <c r="M113">
        <v>10282.07091</v>
      </c>
      <c r="N113">
        <v>5609.3480339999996</v>
      </c>
      <c r="O113">
        <v>5783.6984080000002</v>
      </c>
      <c r="P113">
        <v>465.72808320000001</v>
      </c>
      <c r="Q113">
        <v>1027.062148</v>
      </c>
      <c r="R113">
        <v>8</v>
      </c>
      <c r="S113" s="3">
        <v>0.82571053599999999</v>
      </c>
      <c r="T113">
        <v>30</v>
      </c>
      <c r="U113" s="3">
        <v>7.2520090000000002E-3</v>
      </c>
      <c r="V113" s="3">
        <f t="shared" si="1"/>
        <v>0.26494966029969419</v>
      </c>
    </row>
    <row r="114" spans="1:22" x14ac:dyDescent="0.35">
      <c r="A114">
        <v>2</v>
      </c>
      <c r="B114" s="29">
        <v>10</v>
      </c>
      <c r="C114" s="29">
        <v>500</v>
      </c>
      <c r="D114" s="3">
        <v>0.6</v>
      </c>
      <c r="E114">
        <v>0.16578986000000001</v>
      </c>
      <c r="F114">
        <v>1</v>
      </c>
      <c r="G114">
        <v>21479.368480000001</v>
      </c>
      <c r="H114">
        <v>5964.7696569999998</v>
      </c>
      <c r="I114">
        <v>3500</v>
      </c>
      <c r="J114">
        <v>2464.7696569999998</v>
      </c>
      <c r="K114" s="3">
        <v>0.58677873599999997</v>
      </c>
      <c r="L114">
        <v>14866.829970000001</v>
      </c>
      <c r="M114">
        <v>6385.3075019999997</v>
      </c>
      <c r="N114">
        <v>4946.8557410000003</v>
      </c>
      <c r="O114">
        <v>2751.0267170000002</v>
      </c>
      <c r="P114">
        <v>465.72808320000001</v>
      </c>
      <c r="Q114">
        <v>965.68077430000005</v>
      </c>
      <c r="R114">
        <v>7</v>
      </c>
      <c r="S114" s="3">
        <v>0.72818995799999997</v>
      </c>
      <c r="T114">
        <v>240</v>
      </c>
      <c r="U114" s="3">
        <v>9.4444669999999998E-3</v>
      </c>
      <c r="V114" s="3" t="str">
        <f t="shared" si="1"/>
        <v/>
      </c>
    </row>
    <row r="115" spans="1:22" x14ac:dyDescent="0.35">
      <c r="A115">
        <v>2</v>
      </c>
      <c r="B115" s="29">
        <v>10</v>
      </c>
      <c r="C115" s="29">
        <v>500</v>
      </c>
      <c r="D115" s="3">
        <v>0.6</v>
      </c>
      <c r="E115">
        <v>0.16578986000000001</v>
      </c>
      <c r="F115">
        <v>2</v>
      </c>
      <c r="G115">
        <v>20748.509679999999</v>
      </c>
      <c r="H115">
        <v>5212.6739710000002</v>
      </c>
      <c r="I115">
        <v>3000</v>
      </c>
      <c r="J115">
        <v>2212.6739710000002</v>
      </c>
      <c r="K115" s="3">
        <v>0.57552035999999995</v>
      </c>
      <c r="L115">
        <v>13346.25635</v>
      </c>
      <c r="M115">
        <v>6581.1429099999996</v>
      </c>
      <c r="N115">
        <v>5152.4006259999996</v>
      </c>
      <c r="O115">
        <v>2454.132165</v>
      </c>
      <c r="P115">
        <v>465.72808320000001</v>
      </c>
      <c r="Q115">
        <v>882.43192409999995</v>
      </c>
      <c r="R115">
        <v>6</v>
      </c>
      <c r="S115" s="3">
        <v>0.75844669600000003</v>
      </c>
      <c r="T115">
        <v>49</v>
      </c>
      <c r="U115" s="3">
        <v>8.8497630000000001E-3</v>
      </c>
      <c r="V115" s="3" t="str">
        <f t="shared" si="1"/>
        <v/>
      </c>
    </row>
    <row r="116" spans="1:22" x14ac:dyDescent="0.35">
      <c r="A116">
        <v>2</v>
      </c>
      <c r="B116" s="29">
        <v>10</v>
      </c>
      <c r="C116" s="29">
        <v>500</v>
      </c>
      <c r="D116" s="3">
        <v>0.6</v>
      </c>
      <c r="E116">
        <v>0.16578986000000001</v>
      </c>
      <c r="F116">
        <v>3</v>
      </c>
      <c r="G116">
        <v>31601.642169999999</v>
      </c>
      <c r="H116">
        <v>8516.5925530000004</v>
      </c>
      <c r="I116">
        <v>4000</v>
      </c>
      <c r="J116">
        <v>4516.5925530000004</v>
      </c>
      <c r="K116" s="3">
        <v>0.46967140600000001</v>
      </c>
      <c r="L116">
        <v>27242.875739999999</v>
      </c>
      <c r="M116">
        <v>10215.228139999999</v>
      </c>
      <c r="N116">
        <v>5593.3744550000001</v>
      </c>
      <c r="O116">
        <v>5784.8990110000004</v>
      </c>
      <c r="P116">
        <v>465.72808320000001</v>
      </c>
      <c r="Q116">
        <v>1025.819925</v>
      </c>
      <c r="R116">
        <v>8</v>
      </c>
      <c r="S116" s="3">
        <v>0.82335918399999997</v>
      </c>
      <c r="T116">
        <v>46</v>
      </c>
      <c r="U116" s="3">
        <v>8.0325640000000007E-3</v>
      </c>
      <c r="V116" s="3">
        <f t="shared" si="1"/>
        <v>0.25164030145529814</v>
      </c>
    </row>
    <row r="117" spans="1:22" x14ac:dyDescent="0.35">
      <c r="A117">
        <v>2</v>
      </c>
      <c r="B117" s="29">
        <v>10</v>
      </c>
      <c r="C117" s="29">
        <v>500</v>
      </c>
      <c r="D117" s="3">
        <v>0.4</v>
      </c>
      <c r="E117">
        <v>0.37302718499999998</v>
      </c>
      <c r="F117">
        <v>1</v>
      </c>
      <c r="G117">
        <v>24137.729449999999</v>
      </c>
      <c r="H117">
        <v>7161.7949699999999</v>
      </c>
      <c r="I117">
        <v>2500</v>
      </c>
      <c r="J117">
        <v>4661.7949699999999</v>
      </c>
      <c r="K117" s="3">
        <v>0.34907450000000001</v>
      </c>
      <c r="L117">
        <v>12497.19903</v>
      </c>
      <c r="M117">
        <v>7912.4434209999999</v>
      </c>
      <c r="N117">
        <v>5473.4632160000001</v>
      </c>
      <c r="O117">
        <v>2312.2406580000002</v>
      </c>
      <c r="P117">
        <v>465.72808320000001</v>
      </c>
      <c r="Q117">
        <v>812.05909889999998</v>
      </c>
      <c r="R117">
        <v>5</v>
      </c>
      <c r="S117" s="3">
        <v>0.80570794000000001</v>
      </c>
      <c r="T117">
        <v>127</v>
      </c>
      <c r="U117" s="3">
        <v>8.5283419999999995E-3</v>
      </c>
      <c r="V117" s="3" t="str">
        <f t="shared" si="1"/>
        <v/>
      </c>
    </row>
    <row r="118" spans="1:22" x14ac:dyDescent="0.35">
      <c r="A118">
        <v>2</v>
      </c>
      <c r="B118" s="29">
        <v>10</v>
      </c>
      <c r="C118" s="29">
        <v>500</v>
      </c>
      <c r="D118" s="3">
        <v>0.4</v>
      </c>
      <c r="E118">
        <v>0.37302718499999998</v>
      </c>
      <c r="F118">
        <v>2</v>
      </c>
      <c r="G118">
        <v>23456.202420000001</v>
      </c>
      <c r="H118">
        <v>7963.6277980000004</v>
      </c>
      <c r="I118">
        <v>3000</v>
      </c>
      <c r="J118">
        <v>4963.6277980000004</v>
      </c>
      <c r="K118" s="3">
        <v>0.37671273399999999</v>
      </c>
      <c r="L118">
        <v>13306.343349999999</v>
      </c>
      <c r="M118">
        <v>6547.3185560000002</v>
      </c>
      <c r="N118">
        <v>5152.942145</v>
      </c>
      <c r="O118">
        <v>2448.5762810000001</v>
      </c>
      <c r="P118">
        <v>465.72808320000001</v>
      </c>
      <c r="Q118">
        <v>878.00955599999998</v>
      </c>
      <c r="R118">
        <v>6</v>
      </c>
      <c r="S118" s="3">
        <v>0.75852640900000001</v>
      </c>
      <c r="T118">
        <v>300</v>
      </c>
      <c r="U118" s="3">
        <v>1.7474329E-2</v>
      </c>
      <c r="V118" s="3" t="str">
        <f t="shared" si="1"/>
        <v/>
      </c>
    </row>
    <row r="119" spans="1:22" x14ac:dyDescent="0.35">
      <c r="A119">
        <v>2</v>
      </c>
      <c r="B119" s="29">
        <v>10</v>
      </c>
      <c r="C119" s="29">
        <v>500</v>
      </c>
      <c r="D119" s="3">
        <v>0.4</v>
      </c>
      <c r="E119">
        <v>0.37302718499999998</v>
      </c>
      <c r="F119">
        <v>3</v>
      </c>
      <c r="G119">
        <v>36929.69457</v>
      </c>
      <c r="H119">
        <v>11718.55349</v>
      </c>
      <c r="I119">
        <v>3000</v>
      </c>
      <c r="J119">
        <v>8718.5534929999994</v>
      </c>
      <c r="K119" s="3">
        <v>0.25600429299999999</v>
      </c>
      <c r="L119">
        <v>23372.434639999999</v>
      </c>
      <c r="M119">
        <v>12889.05992</v>
      </c>
      <c r="N119">
        <v>6013.244412</v>
      </c>
      <c r="O119">
        <v>4962.5671419999999</v>
      </c>
      <c r="P119">
        <v>465.72808320000001</v>
      </c>
      <c r="Q119">
        <v>880.54151739999998</v>
      </c>
      <c r="R119">
        <v>6</v>
      </c>
      <c r="S119" s="3">
        <v>0.88516512800000002</v>
      </c>
      <c r="T119">
        <v>300</v>
      </c>
      <c r="U119" s="3">
        <v>1.3479018000000001E-2</v>
      </c>
      <c r="V119" s="3">
        <f t="shared" si="1"/>
        <v>0.22406716320745956</v>
      </c>
    </row>
    <row r="120" spans="1:22" x14ac:dyDescent="0.35">
      <c r="A120">
        <v>2</v>
      </c>
      <c r="B120" s="29">
        <v>10</v>
      </c>
      <c r="C120" s="29">
        <v>1000</v>
      </c>
      <c r="D120" s="3">
        <v>0.8</v>
      </c>
      <c r="E120">
        <v>0.106823478</v>
      </c>
      <c r="F120">
        <v>1</v>
      </c>
      <c r="G120">
        <v>23397.39026</v>
      </c>
      <c r="H120">
        <v>6339.3714920000002</v>
      </c>
      <c r="I120">
        <v>5000</v>
      </c>
      <c r="J120">
        <v>1339.371492</v>
      </c>
      <c r="K120" s="3">
        <v>0.78872172200000001</v>
      </c>
      <c r="L120">
        <v>12538.17533</v>
      </c>
      <c r="M120">
        <v>7984.2836360000001</v>
      </c>
      <c r="N120">
        <v>5473.4632160000001</v>
      </c>
      <c r="O120">
        <v>2319.5686019999998</v>
      </c>
      <c r="P120">
        <v>465.72808320000001</v>
      </c>
      <c r="Q120">
        <v>814.97523190000004</v>
      </c>
      <c r="R120">
        <v>5</v>
      </c>
      <c r="S120" s="3">
        <v>0.80570794000000001</v>
      </c>
      <c r="T120">
        <v>40</v>
      </c>
      <c r="U120" s="3">
        <v>5.0106309999999998E-3</v>
      </c>
      <c r="V120" s="3" t="str">
        <f t="shared" si="1"/>
        <v/>
      </c>
    </row>
    <row r="121" spans="1:22" x14ac:dyDescent="0.35">
      <c r="A121">
        <v>2</v>
      </c>
      <c r="B121" s="29">
        <v>10</v>
      </c>
      <c r="C121" s="29">
        <v>1000</v>
      </c>
      <c r="D121" s="3">
        <v>0.8</v>
      </c>
      <c r="E121">
        <v>0.106823478</v>
      </c>
      <c r="F121">
        <v>2</v>
      </c>
      <c r="G121">
        <v>22942.065579999999</v>
      </c>
      <c r="H121">
        <v>6279.9739749999999</v>
      </c>
      <c r="I121">
        <v>5000</v>
      </c>
      <c r="J121">
        <v>1279.9739750000001</v>
      </c>
      <c r="K121" s="3">
        <v>0.79618164300000005</v>
      </c>
      <c r="L121">
        <v>11982.14104</v>
      </c>
      <c r="M121">
        <v>7646.0089340000004</v>
      </c>
      <c r="N121">
        <v>5554.8193279999996</v>
      </c>
      <c r="O121">
        <v>2221.4466050000001</v>
      </c>
      <c r="P121">
        <v>465.72808320000001</v>
      </c>
      <c r="Q121">
        <v>774.08865409999999</v>
      </c>
      <c r="R121">
        <v>5</v>
      </c>
      <c r="S121" s="3">
        <v>0.81768377000000003</v>
      </c>
      <c r="T121">
        <v>27</v>
      </c>
      <c r="U121" s="3">
        <v>8.7297309999999993E-3</v>
      </c>
      <c r="V121" s="3" t="str">
        <f t="shared" si="1"/>
        <v/>
      </c>
    </row>
    <row r="122" spans="1:22" x14ac:dyDescent="0.35">
      <c r="A122">
        <v>2</v>
      </c>
      <c r="B122" s="29">
        <v>10</v>
      </c>
      <c r="C122" s="29">
        <v>1000</v>
      </c>
      <c r="D122" s="3">
        <v>0.8</v>
      </c>
      <c r="E122">
        <v>0.106823478</v>
      </c>
      <c r="F122">
        <v>3</v>
      </c>
      <c r="G122">
        <v>33667.460550000003</v>
      </c>
      <c r="H122">
        <v>8499.9120779999994</v>
      </c>
      <c r="I122">
        <v>6000</v>
      </c>
      <c r="J122">
        <v>2499.9120779999998</v>
      </c>
      <c r="K122" s="3">
        <v>0.705889655</v>
      </c>
      <c r="L122">
        <v>23402.271990000001</v>
      </c>
      <c r="M122">
        <v>12837.66762</v>
      </c>
      <c r="N122">
        <v>6013.5847700000004</v>
      </c>
      <c r="O122">
        <v>4969.8052870000001</v>
      </c>
      <c r="P122">
        <v>465.72808320000001</v>
      </c>
      <c r="Q122">
        <v>880.76270969999996</v>
      </c>
      <c r="R122">
        <v>6</v>
      </c>
      <c r="S122" s="3">
        <v>0.88521522900000005</v>
      </c>
      <c r="T122">
        <v>43</v>
      </c>
      <c r="U122" s="3">
        <v>4.6463930000000004E-3</v>
      </c>
      <c r="V122" s="3">
        <f t="shared" si="1"/>
        <v>0.27346016607863544</v>
      </c>
    </row>
    <row r="123" spans="1:22" x14ac:dyDescent="0.35">
      <c r="A123">
        <v>2</v>
      </c>
      <c r="B123" s="29">
        <v>10</v>
      </c>
      <c r="C123" s="29">
        <v>1000</v>
      </c>
      <c r="D123" s="3">
        <v>0.6</v>
      </c>
      <c r="E123">
        <v>0.28486260699999999</v>
      </c>
      <c r="F123">
        <v>1</v>
      </c>
      <c r="G123">
        <v>25333.529729999998</v>
      </c>
      <c r="H123">
        <v>7138.7638040000002</v>
      </c>
      <c r="I123">
        <v>4000</v>
      </c>
      <c r="J123">
        <v>3138.7638040000002</v>
      </c>
      <c r="K123" s="3">
        <v>0.56032110199999996</v>
      </c>
      <c r="L123">
        <v>11018.51814</v>
      </c>
      <c r="M123">
        <v>9207.2787669999998</v>
      </c>
      <c r="N123">
        <v>5767.1295360000004</v>
      </c>
      <c r="O123">
        <v>2040.4525980000001</v>
      </c>
      <c r="P123">
        <v>465.72808320000001</v>
      </c>
      <c r="Q123">
        <v>714.17693789999998</v>
      </c>
      <c r="R123">
        <v>4</v>
      </c>
      <c r="S123" s="3">
        <v>0.84893638100000002</v>
      </c>
      <c r="T123">
        <v>45</v>
      </c>
      <c r="U123" s="3">
        <v>6.7094249999999998E-3</v>
      </c>
      <c r="V123" s="3" t="str">
        <f t="shared" si="1"/>
        <v/>
      </c>
    </row>
    <row r="124" spans="1:22" x14ac:dyDescent="0.35">
      <c r="A124">
        <v>2</v>
      </c>
      <c r="B124" s="29">
        <v>10</v>
      </c>
      <c r="C124" s="29">
        <v>1000</v>
      </c>
      <c r="D124" s="3">
        <v>0.6</v>
      </c>
      <c r="E124">
        <v>0.28486260699999999</v>
      </c>
      <c r="F124">
        <v>2</v>
      </c>
      <c r="G124">
        <v>24952.221150000001</v>
      </c>
      <c r="H124">
        <v>8409.6167289999994</v>
      </c>
      <c r="I124">
        <v>5000</v>
      </c>
      <c r="J124">
        <v>3409.6167289999999</v>
      </c>
      <c r="K124" s="3">
        <v>0.59455741699999998</v>
      </c>
      <c r="L124">
        <v>11969.337659999999</v>
      </c>
      <c r="M124">
        <v>7529.7225920000001</v>
      </c>
      <c r="N124">
        <v>5554.8193279999996</v>
      </c>
      <c r="O124">
        <v>2215.0217469999998</v>
      </c>
      <c r="P124">
        <v>465.72808320000001</v>
      </c>
      <c r="Q124">
        <v>777.31266770000002</v>
      </c>
      <c r="R124">
        <v>5</v>
      </c>
      <c r="S124" s="3">
        <v>0.81768377000000003</v>
      </c>
      <c r="T124">
        <v>136</v>
      </c>
      <c r="U124" s="3">
        <v>7.7842550000000003E-3</v>
      </c>
      <c r="V124" s="3" t="str">
        <f t="shared" si="1"/>
        <v/>
      </c>
    </row>
    <row r="125" spans="1:22" x14ac:dyDescent="0.35">
      <c r="A125">
        <v>2</v>
      </c>
      <c r="B125" s="29">
        <v>10</v>
      </c>
      <c r="C125" s="29">
        <v>1000</v>
      </c>
      <c r="D125" s="3">
        <v>0.6</v>
      </c>
      <c r="E125">
        <v>0.28486260699999999</v>
      </c>
      <c r="F125">
        <v>3</v>
      </c>
      <c r="G125">
        <v>37940.069929999998</v>
      </c>
      <c r="H125">
        <v>12606.455599999999</v>
      </c>
      <c r="I125">
        <v>6000</v>
      </c>
      <c r="J125">
        <v>6606.4556000000002</v>
      </c>
      <c r="K125" s="3">
        <v>0.47594662500000001</v>
      </c>
      <c r="L125">
        <v>23191.72625</v>
      </c>
      <c r="M125">
        <v>13144.296420000001</v>
      </c>
      <c r="N125">
        <v>5925.6582619999999</v>
      </c>
      <c r="O125">
        <v>4930.7617739999996</v>
      </c>
      <c r="P125">
        <v>465.72808320000001</v>
      </c>
      <c r="Q125">
        <v>867.16978889999996</v>
      </c>
      <c r="R125">
        <v>6</v>
      </c>
      <c r="S125" s="3">
        <v>0.87227222000000004</v>
      </c>
      <c r="T125">
        <v>44</v>
      </c>
      <c r="U125" s="3">
        <v>9.9014900000000006E-3</v>
      </c>
      <c r="V125" s="3">
        <f t="shared" si="1"/>
        <v>0.24551052204552468</v>
      </c>
    </row>
    <row r="126" spans="1:22" x14ac:dyDescent="0.35">
      <c r="A126">
        <v>2</v>
      </c>
      <c r="B126" s="29">
        <v>10</v>
      </c>
      <c r="C126" s="29">
        <v>1000</v>
      </c>
      <c r="D126" s="3">
        <v>0.4</v>
      </c>
      <c r="E126">
        <v>0.640940866</v>
      </c>
      <c r="F126">
        <v>1</v>
      </c>
      <c r="G126">
        <v>28943.468990000001</v>
      </c>
      <c r="H126">
        <v>9192.4623520000005</v>
      </c>
      <c r="I126">
        <v>3000</v>
      </c>
      <c r="J126">
        <v>6192.4623519999996</v>
      </c>
      <c r="K126" s="3">
        <v>0.32635434200000002</v>
      </c>
      <c r="L126">
        <v>9661.5190000000002</v>
      </c>
      <c r="M126">
        <v>10849.664500000001</v>
      </c>
      <c r="N126">
        <v>6020.2343039999996</v>
      </c>
      <c r="O126">
        <v>1785.5283039999999</v>
      </c>
      <c r="P126">
        <v>465.72808320000001</v>
      </c>
      <c r="Q126">
        <v>629.85144590000004</v>
      </c>
      <c r="R126">
        <v>3</v>
      </c>
      <c r="S126" s="3">
        <v>0.88619405799999995</v>
      </c>
      <c r="T126">
        <v>144</v>
      </c>
      <c r="U126" s="3">
        <v>9.8209109999999999E-3</v>
      </c>
      <c r="V126" s="3" t="str">
        <f t="shared" si="1"/>
        <v/>
      </c>
    </row>
    <row r="127" spans="1:22" x14ac:dyDescent="0.35">
      <c r="A127">
        <v>2</v>
      </c>
      <c r="B127" s="29">
        <v>10</v>
      </c>
      <c r="C127" s="29">
        <v>1000</v>
      </c>
      <c r="D127" s="3">
        <v>0.4</v>
      </c>
      <c r="E127">
        <v>0.640940866</v>
      </c>
      <c r="F127">
        <v>2</v>
      </c>
      <c r="G127">
        <v>28491.77349</v>
      </c>
      <c r="H127">
        <v>8803.2818960000004</v>
      </c>
      <c r="I127">
        <v>3000</v>
      </c>
      <c r="J127">
        <v>5803.2818960000004</v>
      </c>
      <c r="K127" s="3">
        <v>0.340781999</v>
      </c>
      <c r="L127">
        <v>9054.3171870000006</v>
      </c>
      <c r="M127">
        <v>10840.58952</v>
      </c>
      <c r="N127">
        <v>6118.5946979999999</v>
      </c>
      <c r="O127">
        <v>1676.0039630000001</v>
      </c>
      <c r="P127">
        <v>465.72808320000001</v>
      </c>
      <c r="Q127">
        <v>587.57533339999998</v>
      </c>
      <c r="R127">
        <v>3</v>
      </c>
      <c r="S127" s="3">
        <v>0.90067296200000002</v>
      </c>
      <c r="T127">
        <v>300</v>
      </c>
      <c r="U127" s="3">
        <v>1.0252173999999999E-2</v>
      </c>
      <c r="V127" s="3" t="str">
        <f t="shared" si="1"/>
        <v/>
      </c>
    </row>
    <row r="128" spans="1:22" x14ac:dyDescent="0.35">
      <c r="A128">
        <v>2</v>
      </c>
      <c r="B128" s="29">
        <v>10</v>
      </c>
      <c r="C128" s="29">
        <v>1000</v>
      </c>
      <c r="D128" s="3">
        <v>0.4</v>
      </c>
      <c r="E128">
        <v>0.640940866</v>
      </c>
      <c r="F128">
        <v>3</v>
      </c>
      <c r="G128">
        <v>45636.64013</v>
      </c>
      <c r="H128">
        <v>16240.800209999999</v>
      </c>
      <c r="I128">
        <v>4000</v>
      </c>
      <c r="J128">
        <v>12240.800209999999</v>
      </c>
      <c r="K128" s="3">
        <v>0.246293283</v>
      </c>
      <c r="L128">
        <v>19098.174060000001</v>
      </c>
      <c r="M128">
        <v>17873.05157</v>
      </c>
      <c r="N128">
        <v>6282.5167540000002</v>
      </c>
      <c r="O128">
        <v>4054.6747959999998</v>
      </c>
      <c r="P128">
        <v>465.72808320000001</v>
      </c>
      <c r="Q128">
        <v>719.86871789999998</v>
      </c>
      <c r="R128">
        <v>4</v>
      </c>
      <c r="S128" s="3">
        <v>0.92480271300000005</v>
      </c>
      <c r="T128">
        <v>300</v>
      </c>
      <c r="U128" s="3">
        <v>4.0284035000000003E-2</v>
      </c>
      <c r="V128" s="3">
        <f t="shared" si="1"/>
        <v>0.20542443699281829</v>
      </c>
    </row>
    <row r="129" spans="1:22" x14ac:dyDescent="0.35">
      <c r="A129">
        <v>2</v>
      </c>
      <c r="B129" s="29">
        <v>10</v>
      </c>
      <c r="C129" s="29">
        <v>2000</v>
      </c>
      <c r="D129" s="3">
        <v>0.8</v>
      </c>
      <c r="E129">
        <v>0.15641909100000001</v>
      </c>
      <c r="F129">
        <v>1</v>
      </c>
      <c r="G129">
        <v>27260.01352</v>
      </c>
      <c r="H129">
        <v>5249.7962470000002</v>
      </c>
      <c r="I129">
        <v>4000</v>
      </c>
      <c r="J129">
        <v>1249.796247</v>
      </c>
      <c r="K129" s="3">
        <v>0.76193433300000002</v>
      </c>
      <c r="L129">
        <v>7990.049309</v>
      </c>
      <c r="M129">
        <v>13255.384480000001</v>
      </c>
      <c r="N129">
        <v>6291.5923849999999</v>
      </c>
      <c r="O129">
        <v>1477.513753</v>
      </c>
      <c r="P129">
        <v>465.72808320000001</v>
      </c>
      <c r="Q129">
        <v>519.99857480000003</v>
      </c>
      <c r="R129">
        <v>2</v>
      </c>
      <c r="S129" s="3">
        <v>0.92613866899999997</v>
      </c>
      <c r="T129">
        <v>25</v>
      </c>
      <c r="U129" s="3">
        <v>8.7039500000000002E-3</v>
      </c>
      <c r="V129" s="3" t="str">
        <f t="shared" si="1"/>
        <v/>
      </c>
    </row>
    <row r="130" spans="1:22" x14ac:dyDescent="0.35">
      <c r="A130">
        <v>2</v>
      </c>
      <c r="B130" s="29">
        <v>10</v>
      </c>
      <c r="C130" s="29">
        <v>2000</v>
      </c>
      <c r="D130" s="3">
        <v>0.8</v>
      </c>
      <c r="E130">
        <v>0.15641909100000001</v>
      </c>
      <c r="F130">
        <v>2</v>
      </c>
      <c r="G130">
        <v>26765.17611</v>
      </c>
      <c r="H130">
        <v>5217.4303460000001</v>
      </c>
      <c r="I130">
        <v>4000</v>
      </c>
      <c r="J130">
        <v>1217.4303460000001</v>
      </c>
      <c r="K130" s="3">
        <v>0.76666093000000002</v>
      </c>
      <c r="L130">
        <v>7783.1314609999999</v>
      </c>
      <c r="M130">
        <v>12871.995140000001</v>
      </c>
      <c r="N130">
        <v>6264.2396790000003</v>
      </c>
      <c r="O130">
        <v>1428.8871630000001</v>
      </c>
      <c r="P130">
        <v>465.72808320000001</v>
      </c>
      <c r="Q130">
        <v>516.89570249999997</v>
      </c>
      <c r="R130">
        <v>2</v>
      </c>
      <c r="S130" s="3">
        <v>0.92211228000000001</v>
      </c>
      <c r="T130">
        <v>30</v>
      </c>
      <c r="U130" s="3">
        <v>9.9021839999999996E-3</v>
      </c>
      <c r="V130" s="3" t="str">
        <f t="shared" si="1"/>
        <v/>
      </c>
    </row>
    <row r="131" spans="1:22" x14ac:dyDescent="0.35">
      <c r="A131">
        <v>2</v>
      </c>
      <c r="B131" s="29">
        <v>10</v>
      </c>
      <c r="C131" s="29">
        <v>2000</v>
      </c>
      <c r="D131" s="3">
        <v>0.8</v>
      </c>
      <c r="E131">
        <v>0.15641909100000001</v>
      </c>
      <c r="F131">
        <v>3</v>
      </c>
      <c r="G131">
        <v>40031.155839999999</v>
      </c>
      <c r="H131">
        <v>10974.56308</v>
      </c>
      <c r="I131">
        <v>8000</v>
      </c>
      <c r="J131">
        <v>2974.563079</v>
      </c>
      <c r="K131" s="3">
        <v>0.72895840499999998</v>
      </c>
      <c r="L131">
        <v>19016.62429</v>
      </c>
      <c r="M131">
        <v>17585.996419999999</v>
      </c>
      <c r="N131">
        <v>6250.712184</v>
      </c>
      <c r="O131">
        <v>4037.5515009999999</v>
      </c>
      <c r="P131">
        <v>465.72808320000001</v>
      </c>
      <c r="Q131">
        <v>716.60457050000002</v>
      </c>
      <c r="R131">
        <v>4</v>
      </c>
      <c r="S131" s="3">
        <v>0.92012099800000002</v>
      </c>
      <c r="T131">
        <v>59</v>
      </c>
      <c r="U131" s="3">
        <v>3.543011E-3</v>
      </c>
      <c r="V131" s="3">
        <f t="shared" ref="V131:V194" si="2">IF($F131&lt;&gt;3,"",(
SUMIFS($G:$G,$A:$A,$A131,$B:$B,$B131,$C:$C,$C131,$D:$D,$D131,$E:$E,$E131,$F:$F,1)
+
SUMIFS($G:$G,$A:$A,$A131,$B:$B,$B131,$C:$C,$C131,$D:$D,$D131,$E:$E,$E131,$F:$F,2)
-
$G131
)
/
(
SUMIFS($G:$G,$A:$A,$A131,$B:$B,$B131,$C:$C,$C131,$D:$D,$D131,$E:$E,$E131,$F:$F,1)
+
SUMIFS($G:$G,$A:$A,$A131,$B:$B,$B131,$C:$C,$C131,$D:$D,$D131,$E:$E,$E131,$F:$F,2)
))</f>
        <v>0.25902794392468292</v>
      </c>
    </row>
    <row r="132" spans="1:22" x14ac:dyDescent="0.35">
      <c r="A132">
        <v>2</v>
      </c>
      <c r="B132" s="29">
        <v>10</v>
      </c>
      <c r="C132" s="29">
        <v>2000</v>
      </c>
      <c r="D132" s="3">
        <v>0.6</v>
      </c>
      <c r="E132">
        <v>0.41711757500000002</v>
      </c>
      <c r="F132">
        <v>1</v>
      </c>
      <c r="G132">
        <v>29311.872220000001</v>
      </c>
      <c r="H132">
        <v>7337.6967279999999</v>
      </c>
      <c r="I132">
        <v>4000</v>
      </c>
      <c r="J132">
        <v>3337.6967279999999</v>
      </c>
      <c r="K132" s="3">
        <v>0.54513018800000002</v>
      </c>
      <c r="L132">
        <v>8001.8127420000001</v>
      </c>
      <c r="M132">
        <v>13208.640439999999</v>
      </c>
      <c r="N132">
        <v>6299.3537880000003</v>
      </c>
      <c r="O132">
        <v>1478.2173780000001</v>
      </c>
      <c r="P132">
        <v>465.72808320000001</v>
      </c>
      <c r="Q132">
        <v>522.23580770000001</v>
      </c>
      <c r="R132">
        <v>2</v>
      </c>
      <c r="S132" s="3">
        <v>0.92728116800000004</v>
      </c>
      <c r="T132">
        <v>75</v>
      </c>
      <c r="U132" s="3">
        <v>6.4316410000000001E-3</v>
      </c>
      <c r="V132" s="3" t="str">
        <f t="shared" si="2"/>
        <v/>
      </c>
    </row>
    <row r="133" spans="1:22" x14ac:dyDescent="0.35">
      <c r="A133">
        <v>2</v>
      </c>
      <c r="B133" s="29">
        <v>10</v>
      </c>
      <c r="C133" s="29">
        <v>2000</v>
      </c>
      <c r="D133" s="3">
        <v>0.6</v>
      </c>
      <c r="E133">
        <v>0.41711757500000002</v>
      </c>
      <c r="F133">
        <v>2</v>
      </c>
      <c r="G133">
        <v>28711.378769999999</v>
      </c>
      <c r="H133">
        <v>7255.1686120000004</v>
      </c>
      <c r="I133">
        <v>4000</v>
      </c>
      <c r="J133">
        <v>3255.1686119999999</v>
      </c>
      <c r="K133" s="3">
        <v>0.551331087</v>
      </c>
      <c r="L133">
        <v>7803.9593779999996</v>
      </c>
      <c r="M133">
        <v>12722.188679999999</v>
      </c>
      <c r="N133">
        <v>6317.303559</v>
      </c>
      <c r="O133">
        <v>1430.99128</v>
      </c>
      <c r="P133">
        <v>465.72808320000001</v>
      </c>
      <c r="Q133">
        <v>519.99856439999996</v>
      </c>
      <c r="R133">
        <v>2</v>
      </c>
      <c r="S133" s="3">
        <v>0.92992341999999995</v>
      </c>
      <c r="T133">
        <v>70</v>
      </c>
      <c r="U133" s="3">
        <v>6.9694290000000001E-3</v>
      </c>
      <c r="V133" s="3" t="str">
        <f t="shared" si="2"/>
        <v/>
      </c>
    </row>
    <row r="134" spans="1:22" x14ac:dyDescent="0.35">
      <c r="A134">
        <v>2</v>
      </c>
      <c r="B134" s="29">
        <v>10</v>
      </c>
      <c r="C134" s="29">
        <v>2000</v>
      </c>
      <c r="D134" s="3">
        <v>0.6</v>
      </c>
      <c r="E134">
        <v>0.41711757500000002</v>
      </c>
      <c r="F134">
        <v>3</v>
      </c>
      <c r="G134">
        <v>44923.705139999998</v>
      </c>
      <c r="H134">
        <v>15910.765090000001</v>
      </c>
      <c r="I134">
        <v>8000</v>
      </c>
      <c r="J134">
        <v>7910.765093</v>
      </c>
      <c r="K134" s="3">
        <v>0.50280423100000005</v>
      </c>
      <c r="L134">
        <v>18965.312330000001</v>
      </c>
      <c r="M134">
        <v>17544.622579999999</v>
      </c>
      <c r="N134">
        <v>6261.2612950000002</v>
      </c>
      <c r="O134">
        <v>4027.1510819999999</v>
      </c>
      <c r="P134">
        <v>465.72808320000001</v>
      </c>
      <c r="Q134">
        <v>714.17700160000004</v>
      </c>
      <c r="R134">
        <v>4</v>
      </c>
      <c r="S134" s="3">
        <v>0.92167385400000001</v>
      </c>
      <c r="T134">
        <v>300</v>
      </c>
      <c r="U134" s="3">
        <v>1.6886366E-2</v>
      </c>
      <c r="V134" s="3">
        <f t="shared" si="2"/>
        <v>0.22576373482171205</v>
      </c>
    </row>
    <row r="135" spans="1:22" x14ac:dyDescent="0.35">
      <c r="A135">
        <v>2</v>
      </c>
      <c r="B135" s="29">
        <v>10</v>
      </c>
      <c r="C135" s="29">
        <v>2000</v>
      </c>
      <c r="D135" s="3">
        <v>0.4</v>
      </c>
      <c r="E135">
        <v>0.93851454400000001</v>
      </c>
      <c r="F135">
        <v>1</v>
      </c>
      <c r="G135">
        <v>33495.845679999999</v>
      </c>
      <c r="H135">
        <v>11497.99</v>
      </c>
      <c r="I135">
        <v>4000</v>
      </c>
      <c r="J135">
        <v>7497.9899969999997</v>
      </c>
      <c r="K135" s="3">
        <v>0.347886892</v>
      </c>
      <c r="L135">
        <v>7989.2102299999997</v>
      </c>
      <c r="M135">
        <v>13256.49835</v>
      </c>
      <c r="N135">
        <v>6278.3266910000002</v>
      </c>
      <c r="O135">
        <v>1476.6470280000001</v>
      </c>
      <c r="P135">
        <v>465.72808320000001</v>
      </c>
      <c r="Q135">
        <v>520.65552930000001</v>
      </c>
      <c r="R135">
        <v>2</v>
      </c>
      <c r="S135" s="3">
        <v>0.92418592399999999</v>
      </c>
      <c r="T135">
        <v>126</v>
      </c>
      <c r="U135" s="3">
        <v>7.7190840000000002E-3</v>
      </c>
      <c r="V135" s="3" t="str">
        <f t="shared" si="2"/>
        <v/>
      </c>
    </row>
    <row r="136" spans="1:22" x14ac:dyDescent="0.35">
      <c r="A136">
        <v>2</v>
      </c>
      <c r="B136" s="29">
        <v>10</v>
      </c>
      <c r="C136" s="29">
        <v>2000</v>
      </c>
      <c r="D136" s="3">
        <v>0.4</v>
      </c>
      <c r="E136">
        <v>0.93851454400000001</v>
      </c>
      <c r="F136">
        <v>2</v>
      </c>
      <c r="G136">
        <v>32852.326690000002</v>
      </c>
      <c r="H136">
        <v>11304.581169999999</v>
      </c>
      <c r="I136">
        <v>4000</v>
      </c>
      <c r="J136">
        <v>7304.5811649999996</v>
      </c>
      <c r="K136" s="3">
        <v>0.35383884999999998</v>
      </c>
      <c r="L136">
        <v>7783.1304920000002</v>
      </c>
      <c r="M136">
        <v>12871.995140000001</v>
      </c>
      <c r="N136">
        <v>6264.2396790000003</v>
      </c>
      <c r="O136">
        <v>1428.8870790000001</v>
      </c>
      <c r="P136">
        <v>465.72808320000001</v>
      </c>
      <c r="Q136">
        <v>516.89554390000001</v>
      </c>
      <c r="R136">
        <v>2</v>
      </c>
      <c r="S136" s="3">
        <v>0.92211228000000001</v>
      </c>
      <c r="T136">
        <v>34</v>
      </c>
      <c r="U136" s="3">
        <v>9.5660160000000001E-3</v>
      </c>
      <c r="V136" s="3" t="str">
        <f t="shared" si="2"/>
        <v/>
      </c>
    </row>
    <row r="137" spans="1:22" x14ac:dyDescent="0.35">
      <c r="A137">
        <v>2</v>
      </c>
      <c r="B137" s="29">
        <v>10</v>
      </c>
      <c r="C137" s="29">
        <v>2000</v>
      </c>
      <c r="D137" s="3">
        <v>0.4</v>
      </c>
      <c r="E137">
        <v>0.93851454400000001</v>
      </c>
      <c r="F137">
        <v>3</v>
      </c>
      <c r="G137">
        <v>52964.35615</v>
      </c>
      <c r="H137">
        <v>16876.21298</v>
      </c>
      <c r="I137">
        <v>4000</v>
      </c>
      <c r="J137">
        <v>12876.21298</v>
      </c>
      <c r="K137" s="3">
        <v>0.23702000000000001</v>
      </c>
      <c r="L137">
        <v>13719.7799</v>
      </c>
      <c r="M137">
        <v>25675.934109999998</v>
      </c>
      <c r="N137">
        <v>6516.5360110000001</v>
      </c>
      <c r="O137">
        <v>2908.9172640000002</v>
      </c>
      <c r="P137">
        <v>465.72808320000001</v>
      </c>
      <c r="Q137">
        <v>521.02771029999997</v>
      </c>
      <c r="R137">
        <v>2</v>
      </c>
      <c r="S137" s="3">
        <v>0.95925095199999999</v>
      </c>
      <c r="T137">
        <v>139</v>
      </c>
      <c r="U137" s="3">
        <v>6.2149589999999999E-3</v>
      </c>
      <c r="V137" s="3">
        <f t="shared" si="2"/>
        <v>0.20172094787122771</v>
      </c>
    </row>
    <row r="138" spans="1:22" x14ac:dyDescent="0.35">
      <c r="A138">
        <v>2</v>
      </c>
      <c r="B138" s="29">
        <v>40</v>
      </c>
      <c r="C138" s="29">
        <v>500</v>
      </c>
      <c r="D138" s="3">
        <v>0.8</v>
      </c>
      <c r="E138">
        <v>5.9800575000000002E-2</v>
      </c>
      <c r="F138">
        <v>1</v>
      </c>
      <c r="G138">
        <v>19683.97839</v>
      </c>
      <c r="H138">
        <v>4389.2930649999998</v>
      </c>
      <c r="I138">
        <v>3500</v>
      </c>
      <c r="J138">
        <v>889.29306489999999</v>
      </c>
      <c r="K138" s="3">
        <v>0.79739492199999995</v>
      </c>
      <c r="L138">
        <v>14870.97862</v>
      </c>
      <c r="M138">
        <v>5533.9423390000002</v>
      </c>
      <c r="N138">
        <v>5577.2702440000003</v>
      </c>
      <c r="O138">
        <v>2750.6913500000001</v>
      </c>
      <c r="P138">
        <v>465.72808320000001</v>
      </c>
      <c r="Q138">
        <v>967.05330430000004</v>
      </c>
      <c r="R138">
        <v>7</v>
      </c>
      <c r="S138" s="3">
        <v>0.507713737</v>
      </c>
      <c r="T138">
        <v>18</v>
      </c>
      <c r="U138" s="3">
        <v>9.9765129999999994E-3</v>
      </c>
      <c r="V138" s="3" t="str">
        <f t="shared" si="2"/>
        <v/>
      </c>
    </row>
    <row r="139" spans="1:22" x14ac:dyDescent="0.35">
      <c r="A139">
        <v>2</v>
      </c>
      <c r="B139" s="29">
        <v>40</v>
      </c>
      <c r="C139" s="29">
        <v>500</v>
      </c>
      <c r="D139" s="3">
        <v>0.8</v>
      </c>
      <c r="E139">
        <v>5.9800575000000002E-2</v>
      </c>
      <c r="F139">
        <v>2</v>
      </c>
      <c r="G139">
        <v>18998.895769999999</v>
      </c>
      <c r="H139">
        <v>3793.0656669999998</v>
      </c>
      <c r="I139">
        <v>3000</v>
      </c>
      <c r="J139">
        <v>793.06566680000003</v>
      </c>
      <c r="K139" s="3">
        <v>0.79091696899999997</v>
      </c>
      <c r="L139">
        <v>13261.840260000001</v>
      </c>
      <c r="M139">
        <v>5706.1688780000004</v>
      </c>
      <c r="N139">
        <v>5718.4730760000002</v>
      </c>
      <c r="O139">
        <v>2445.5503389999999</v>
      </c>
      <c r="P139">
        <v>465.72808320000001</v>
      </c>
      <c r="Q139">
        <v>869.90972599999998</v>
      </c>
      <c r="R139">
        <v>6</v>
      </c>
      <c r="S139" s="3">
        <v>0.52056780599999997</v>
      </c>
      <c r="T139">
        <v>16</v>
      </c>
      <c r="U139" s="3">
        <v>7.6472709999999998E-3</v>
      </c>
      <c r="V139" s="3" t="str">
        <f t="shared" si="2"/>
        <v/>
      </c>
    </row>
    <row r="140" spans="1:22" x14ac:dyDescent="0.35">
      <c r="A140">
        <v>2</v>
      </c>
      <c r="B140" s="29">
        <v>40</v>
      </c>
      <c r="C140" s="29">
        <v>500</v>
      </c>
      <c r="D140" s="3">
        <v>0.8</v>
      </c>
      <c r="E140">
        <v>5.9800575000000002E-2</v>
      </c>
      <c r="F140">
        <v>3</v>
      </c>
      <c r="G140">
        <v>27656.346229999999</v>
      </c>
      <c r="H140">
        <v>5625.2944090000001</v>
      </c>
      <c r="I140">
        <v>4000</v>
      </c>
      <c r="J140">
        <v>1625.2944090000001</v>
      </c>
      <c r="K140" s="3">
        <v>0.71107389399999998</v>
      </c>
      <c r="L140">
        <v>27178.575150000001</v>
      </c>
      <c r="M140">
        <v>7666.0546549999999</v>
      </c>
      <c r="N140">
        <v>7104.6252969999996</v>
      </c>
      <c r="O140">
        <v>5769.855947</v>
      </c>
      <c r="P140">
        <v>465.72808320000001</v>
      </c>
      <c r="Q140">
        <v>1024.7878410000001</v>
      </c>
      <c r="R140">
        <v>8</v>
      </c>
      <c r="S140" s="3">
        <v>0.64675292799999995</v>
      </c>
      <c r="T140">
        <v>96</v>
      </c>
      <c r="U140" s="3">
        <v>9.4468090000000005E-3</v>
      </c>
      <c r="V140" s="3">
        <f t="shared" si="2"/>
        <v>0.28504934468912796</v>
      </c>
    </row>
    <row r="141" spans="1:22" x14ac:dyDescent="0.35">
      <c r="A141">
        <v>2</v>
      </c>
      <c r="B141" s="29">
        <v>40</v>
      </c>
      <c r="C141" s="29">
        <v>500</v>
      </c>
      <c r="D141" s="3">
        <v>0.6</v>
      </c>
      <c r="E141">
        <v>0.159468199</v>
      </c>
      <c r="F141">
        <v>1</v>
      </c>
      <c r="G141">
        <v>21027.370159999999</v>
      </c>
      <c r="H141">
        <v>4489.7148520000001</v>
      </c>
      <c r="I141">
        <v>2500</v>
      </c>
      <c r="J141">
        <v>1989.7148520000001</v>
      </c>
      <c r="K141" s="3">
        <v>0.55682823599999998</v>
      </c>
      <c r="L141">
        <v>12477.188980000001</v>
      </c>
      <c r="M141">
        <v>6516.7987480000002</v>
      </c>
      <c r="N141">
        <v>6435.8312299999998</v>
      </c>
      <c r="O141">
        <v>2307.7151330000002</v>
      </c>
      <c r="P141">
        <v>465.72808320000001</v>
      </c>
      <c r="Q141">
        <v>811.58211170000004</v>
      </c>
      <c r="R141">
        <v>5</v>
      </c>
      <c r="S141" s="3">
        <v>0.58587082599999996</v>
      </c>
      <c r="T141">
        <v>300</v>
      </c>
      <c r="U141" s="3">
        <v>1.1554244E-2</v>
      </c>
      <c r="V141" s="3" t="str">
        <f t="shared" si="2"/>
        <v/>
      </c>
    </row>
    <row r="142" spans="1:22" x14ac:dyDescent="0.35">
      <c r="A142">
        <v>2</v>
      </c>
      <c r="B142" s="29">
        <v>40</v>
      </c>
      <c r="C142" s="29">
        <v>500</v>
      </c>
      <c r="D142" s="3">
        <v>0.6</v>
      </c>
      <c r="E142">
        <v>0.159468199</v>
      </c>
      <c r="F142">
        <v>2</v>
      </c>
      <c r="G142">
        <v>20378.08527</v>
      </c>
      <c r="H142">
        <v>5129.2841520000002</v>
      </c>
      <c r="I142">
        <v>3000</v>
      </c>
      <c r="J142">
        <v>2129.2841520000002</v>
      </c>
      <c r="K142" s="3">
        <v>0.58487693600000001</v>
      </c>
      <c r="L142">
        <v>13352.40611</v>
      </c>
      <c r="M142">
        <v>5729.9394579999998</v>
      </c>
      <c r="N142">
        <v>5715.0320519999996</v>
      </c>
      <c r="O142">
        <v>2457.4842330000001</v>
      </c>
      <c r="P142">
        <v>465.72808320000001</v>
      </c>
      <c r="Q142">
        <v>880.61729539999999</v>
      </c>
      <c r="R142">
        <v>6</v>
      </c>
      <c r="S142" s="3">
        <v>0.52025456000000003</v>
      </c>
      <c r="T142">
        <v>57</v>
      </c>
      <c r="U142" s="3">
        <v>8.3685649999999997E-3</v>
      </c>
      <c r="V142" s="3" t="str">
        <f t="shared" si="2"/>
        <v/>
      </c>
    </row>
    <row r="143" spans="1:22" x14ac:dyDescent="0.35">
      <c r="A143">
        <v>2</v>
      </c>
      <c r="B143" s="29">
        <v>40</v>
      </c>
      <c r="C143" s="29">
        <v>500</v>
      </c>
      <c r="D143" s="3">
        <v>0.6</v>
      </c>
      <c r="E143">
        <v>0.159468199</v>
      </c>
      <c r="F143">
        <v>3</v>
      </c>
      <c r="G143">
        <v>30070.685020000001</v>
      </c>
      <c r="H143">
        <v>6707.9007080000001</v>
      </c>
      <c r="I143">
        <v>3000</v>
      </c>
      <c r="J143">
        <v>3707.9007080000001</v>
      </c>
      <c r="K143" s="3">
        <v>0.44723381099999998</v>
      </c>
      <c r="L143">
        <v>23251.662319999999</v>
      </c>
      <c r="M143">
        <v>9108.5121450000006</v>
      </c>
      <c r="N143">
        <v>7975.6285040000002</v>
      </c>
      <c r="O143">
        <v>4943.0061589999996</v>
      </c>
      <c r="P143">
        <v>465.72808320000001</v>
      </c>
      <c r="Q143">
        <v>869.90942150000001</v>
      </c>
      <c r="R143">
        <v>6</v>
      </c>
      <c r="S143" s="3">
        <v>0.72604266500000003</v>
      </c>
      <c r="T143">
        <v>300</v>
      </c>
      <c r="U143" s="3">
        <v>1.0480844E-2</v>
      </c>
      <c r="V143" s="3">
        <f t="shared" si="2"/>
        <v>0.27375065175077101</v>
      </c>
    </row>
    <row r="144" spans="1:22" x14ac:dyDescent="0.35">
      <c r="A144">
        <v>2</v>
      </c>
      <c r="B144" s="29">
        <v>40</v>
      </c>
      <c r="C144" s="29">
        <v>500</v>
      </c>
      <c r="D144" s="3">
        <v>0.4</v>
      </c>
      <c r="E144">
        <v>0.358803447</v>
      </c>
      <c r="F144">
        <v>1</v>
      </c>
      <c r="G144">
        <v>23408.109179999999</v>
      </c>
      <c r="H144">
        <v>5928.849631</v>
      </c>
      <c r="I144">
        <v>2000</v>
      </c>
      <c r="J144">
        <v>3928.849631</v>
      </c>
      <c r="K144" s="3">
        <v>0.33733356799999997</v>
      </c>
      <c r="L144">
        <v>10949.865900000001</v>
      </c>
      <c r="M144">
        <v>7229.3480849999996</v>
      </c>
      <c r="N144">
        <v>7046.7169080000003</v>
      </c>
      <c r="O144">
        <v>2027.335006</v>
      </c>
      <c r="P144">
        <v>465.72808320000001</v>
      </c>
      <c r="Q144">
        <v>710.1314691</v>
      </c>
      <c r="R144">
        <v>4</v>
      </c>
      <c r="S144" s="3">
        <v>0.64148137299999997</v>
      </c>
      <c r="T144">
        <v>300</v>
      </c>
      <c r="U144" s="3">
        <v>1.2021268999999999E-2</v>
      </c>
      <c r="V144" s="3" t="str">
        <f t="shared" si="2"/>
        <v/>
      </c>
    </row>
    <row r="145" spans="1:22" x14ac:dyDescent="0.35">
      <c r="A145">
        <v>2</v>
      </c>
      <c r="B145" s="29">
        <v>40</v>
      </c>
      <c r="C145" s="29">
        <v>500</v>
      </c>
      <c r="D145" s="3">
        <v>0.4</v>
      </c>
      <c r="E145">
        <v>0.358803447</v>
      </c>
      <c r="F145">
        <v>2</v>
      </c>
      <c r="G145">
        <v>23028.670730000002</v>
      </c>
      <c r="H145">
        <v>7750.6150170000001</v>
      </c>
      <c r="I145">
        <v>3000</v>
      </c>
      <c r="J145">
        <v>4750.6150170000001</v>
      </c>
      <c r="K145" s="3">
        <v>0.38706605799999999</v>
      </c>
      <c r="L145">
        <v>13240.15991</v>
      </c>
      <c r="M145">
        <v>5744.9917269999996</v>
      </c>
      <c r="N145">
        <v>5757.2959250000004</v>
      </c>
      <c r="O145">
        <v>2441.9778940000001</v>
      </c>
      <c r="P145">
        <v>465.72808320000001</v>
      </c>
      <c r="Q145">
        <v>868.06208370000002</v>
      </c>
      <c r="R145">
        <v>6</v>
      </c>
      <c r="S145" s="3">
        <v>0.52410195299999995</v>
      </c>
      <c r="T145">
        <v>300</v>
      </c>
      <c r="U145" s="3">
        <v>2.0523986000000001E-2</v>
      </c>
      <c r="V145" s="3" t="str">
        <f t="shared" si="2"/>
        <v/>
      </c>
    </row>
    <row r="146" spans="1:22" x14ac:dyDescent="0.35">
      <c r="A146">
        <v>2</v>
      </c>
      <c r="B146" s="29">
        <v>40</v>
      </c>
      <c r="C146" s="29">
        <v>500</v>
      </c>
      <c r="D146" s="3">
        <v>0.4</v>
      </c>
      <c r="E146">
        <v>0.358803447</v>
      </c>
      <c r="F146">
        <v>3</v>
      </c>
      <c r="G146">
        <v>35084.494619999998</v>
      </c>
      <c r="H146">
        <v>10059.098040000001</v>
      </c>
      <c r="I146">
        <v>2500</v>
      </c>
      <c r="J146">
        <v>7559.098043</v>
      </c>
      <c r="K146" s="3">
        <v>0.24853122899999999</v>
      </c>
      <c r="L146">
        <v>21067.517889999999</v>
      </c>
      <c r="M146">
        <v>10594.852870000001</v>
      </c>
      <c r="N146">
        <v>8697.9361520000002</v>
      </c>
      <c r="O146">
        <v>4477.1224849999999</v>
      </c>
      <c r="P146">
        <v>465.72808320000001</v>
      </c>
      <c r="Q146">
        <v>789.7569886</v>
      </c>
      <c r="R146">
        <v>5</v>
      </c>
      <c r="S146" s="3">
        <v>0.79179624999999998</v>
      </c>
      <c r="T146">
        <v>301</v>
      </c>
      <c r="U146" s="3">
        <v>3.2987217999999999E-2</v>
      </c>
      <c r="V146" s="3">
        <f t="shared" si="2"/>
        <v>0.24446753870535551</v>
      </c>
    </row>
    <row r="147" spans="1:22" x14ac:dyDescent="0.35">
      <c r="A147">
        <v>2</v>
      </c>
      <c r="B147" s="29">
        <v>40</v>
      </c>
      <c r="C147" s="29">
        <v>1000</v>
      </c>
      <c r="D147" s="3">
        <v>0.8</v>
      </c>
      <c r="E147">
        <v>9.1679266999999995E-2</v>
      </c>
      <c r="F147">
        <v>1</v>
      </c>
      <c r="G147">
        <v>22493.444100000001</v>
      </c>
      <c r="H147">
        <v>5000.2858150000002</v>
      </c>
      <c r="I147">
        <v>4000</v>
      </c>
      <c r="J147">
        <v>1000.285815</v>
      </c>
      <c r="K147" s="3">
        <v>0.79995427200000002</v>
      </c>
      <c r="L147">
        <v>10910.70917</v>
      </c>
      <c r="M147">
        <v>7247.9062679999997</v>
      </c>
      <c r="N147">
        <v>7051.846646</v>
      </c>
      <c r="O147">
        <v>2019.6519060000001</v>
      </c>
      <c r="P147">
        <v>465.72808320000001</v>
      </c>
      <c r="Q147">
        <v>708.02538509999999</v>
      </c>
      <c r="R147">
        <v>4</v>
      </c>
      <c r="S147" s="3">
        <v>0.64194834700000003</v>
      </c>
      <c r="T147">
        <v>65</v>
      </c>
      <c r="U147" s="3">
        <v>3.4954169999999998E-3</v>
      </c>
      <c r="V147" s="3" t="str">
        <f t="shared" si="2"/>
        <v/>
      </c>
    </row>
    <row r="148" spans="1:22" x14ac:dyDescent="0.35">
      <c r="A148">
        <v>2</v>
      </c>
      <c r="B148" s="29">
        <v>40</v>
      </c>
      <c r="C148" s="29">
        <v>1000</v>
      </c>
      <c r="D148" s="3">
        <v>0.8</v>
      </c>
      <c r="E148">
        <v>9.1679266999999995E-2</v>
      </c>
      <c r="F148">
        <v>2</v>
      </c>
      <c r="G148">
        <v>22134.298610000002</v>
      </c>
      <c r="H148">
        <v>4990.4570610000001</v>
      </c>
      <c r="I148">
        <v>4000</v>
      </c>
      <c r="J148">
        <v>990.45706099999995</v>
      </c>
      <c r="K148" s="3">
        <v>0.80152979000000002</v>
      </c>
      <c r="L148">
        <v>10803.501130000001</v>
      </c>
      <c r="M148">
        <v>7114.6451239999997</v>
      </c>
      <c r="N148">
        <v>6862.5930600000002</v>
      </c>
      <c r="O148">
        <v>1986.698306</v>
      </c>
      <c r="P148">
        <v>465.72808320000001</v>
      </c>
      <c r="Q148">
        <v>714.17697569999996</v>
      </c>
      <c r="R148">
        <v>4</v>
      </c>
      <c r="S148" s="3">
        <v>0.62472008999999995</v>
      </c>
      <c r="T148">
        <v>105</v>
      </c>
      <c r="U148" s="3">
        <v>8.2130640000000008E-3</v>
      </c>
      <c r="V148" s="3" t="str">
        <f t="shared" si="2"/>
        <v/>
      </c>
    </row>
    <row r="149" spans="1:22" x14ac:dyDescent="0.35">
      <c r="A149">
        <v>2</v>
      </c>
      <c r="B149" s="29">
        <v>40</v>
      </c>
      <c r="C149" s="29">
        <v>1000</v>
      </c>
      <c r="D149" s="3">
        <v>0.8</v>
      </c>
      <c r="E149">
        <v>9.1679266999999995E-2</v>
      </c>
      <c r="F149">
        <v>3</v>
      </c>
      <c r="G149">
        <v>31520.302220000001</v>
      </c>
      <c r="H149">
        <v>6963.9782059999998</v>
      </c>
      <c r="I149">
        <v>5000</v>
      </c>
      <c r="J149">
        <v>1963.978206</v>
      </c>
      <c r="K149" s="3">
        <v>0.71798041999999995</v>
      </c>
      <c r="L149">
        <v>21422.272199999999</v>
      </c>
      <c r="M149">
        <v>10385.86901</v>
      </c>
      <c r="N149">
        <v>8349.1588699999993</v>
      </c>
      <c r="O149">
        <v>4542.4046900000003</v>
      </c>
      <c r="P149">
        <v>465.72808320000001</v>
      </c>
      <c r="Q149">
        <v>813.16335900000001</v>
      </c>
      <c r="R149">
        <v>5</v>
      </c>
      <c r="S149" s="3">
        <v>0.76004612699999996</v>
      </c>
      <c r="T149">
        <v>121</v>
      </c>
      <c r="U149" s="3">
        <v>9.5646780000000001E-3</v>
      </c>
      <c r="V149" s="3">
        <f t="shared" si="2"/>
        <v>0.29370610508299227</v>
      </c>
    </row>
    <row r="150" spans="1:22" x14ac:dyDescent="0.35">
      <c r="A150">
        <v>2</v>
      </c>
      <c r="B150" s="29">
        <v>40</v>
      </c>
      <c r="C150" s="29">
        <v>1000</v>
      </c>
      <c r="D150" s="3">
        <v>0.6</v>
      </c>
      <c r="E150">
        <v>0.244478045</v>
      </c>
      <c r="F150">
        <v>1</v>
      </c>
      <c r="G150">
        <v>24051.927339999998</v>
      </c>
      <c r="H150">
        <v>5362.5248810000003</v>
      </c>
      <c r="I150">
        <v>3000</v>
      </c>
      <c r="J150">
        <v>2362.5248809999998</v>
      </c>
      <c r="K150" s="3">
        <v>0.55943796400000001</v>
      </c>
      <c r="L150">
        <v>9663.5462100000004</v>
      </c>
      <c r="M150">
        <v>8073.6586950000001</v>
      </c>
      <c r="N150">
        <v>7734.1291339999998</v>
      </c>
      <c r="O150">
        <v>1785.525347</v>
      </c>
      <c r="P150">
        <v>465.72808320000001</v>
      </c>
      <c r="Q150">
        <v>630.36120559999995</v>
      </c>
      <c r="R150">
        <v>3</v>
      </c>
      <c r="S150" s="3">
        <v>0.70405833500000004</v>
      </c>
      <c r="T150">
        <v>145</v>
      </c>
      <c r="U150" s="3">
        <v>8.5097460000000003E-3</v>
      </c>
      <c r="V150" s="3" t="str">
        <f t="shared" si="2"/>
        <v/>
      </c>
    </row>
    <row r="151" spans="1:22" x14ac:dyDescent="0.35">
      <c r="A151">
        <v>2</v>
      </c>
      <c r="B151" s="29">
        <v>40</v>
      </c>
      <c r="C151" s="29">
        <v>1000</v>
      </c>
      <c r="D151" s="3">
        <v>0.6</v>
      </c>
      <c r="E151">
        <v>0.244478045</v>
      </c>
      <c r="F151">
        <v>2</v>
      </c>
      <c r="G151">
        <v>23805.238959999999</v>
      </c>
      <c r="H151">
        <v>5277.6308159999999</v>
      </c>
      <c r="I151">
        <v>3000</v>
      </c>
      <c r="J151">
        <v>2277.6308159999999</v>
      </c>
      <c r="K151" s="3">
        <v>0.568436881</v>
      </c>
      <c r="L151">
        <v>9316.3000420000008</v>
      </c>
      <c r="M151">
        <v>8115.6845839999996</v>
      </c>
      <c r="N151">
        <v>7617.1204680000001</v>
      </c>
      <c r="O151">
        <v>1717.088156</v>
      </c>
      <c r="P151">
        <v>465.72808320000001</v>
      </c>
      <c r="Q151">
        <v>611.98685439999997</v>
      </c>
      <c r="R151">
        <v>3</v>
      </c>
      <c r="S151" s="3">
        <v>0.693406725</v>
      </c>
      <c r="T151">
        <v>300</v>
      </c>
      <c r="U151" s="3">
        <v>3.6420314000000002E-2</v>
      </c>
      <c r="V151" s="3" t="str">
        <f t="shared" si="2"/>
        <v/>
      </c>
    </row>
    <row r="152" spans="1:22" x14ac:dyDescent="0.35">
      <c r="A152">
        <v>2</v>
      </c>
      <c r="B152" s="29">
        <v>40</v>
      </c>
      <c r="C152" s="29">
        <v>1000</v>
      </c>
      <c r="D152" s="3">
        <v>0.6</v>
      </c>
      <c r="E152">
        <v>0.244478045</v>
      </c>
      <c r="F152">
        <v>3</v>
      </c>
      <c r="G152">
        <v>34494.614780000004</v>
      </c>
      <c r="H152">
        <v>8629.1683119999998</v>
      </c>
      <c r="I152">
        <v>4000</v>
      </c>
      <c r="J152">
        <v>4629.1683119999998</v>
      </c>
      <c r="K152" s="3">
        <v>0.46354409299999999</v>
      </c>
      <c r="L152">
        <v>18934.904040000001</v>
      </c>
      <c r="M152">
        <v>11679.698490000001</v>
      </c>
      <c r="N152">
        <v>8986.2938940000004</v>
      </c>
      <c r="O152">
        <v>4021.0195570000001</v>
      </c>
      <c r="P152">
        <v>465.72808320000001</v>
      </c>
      <c r="Q152">
        <v>712.70645209999998</v>
      </c>
      <c r="R152">
        <v>4</v>
      </c>
      <c r="S152" s="3">
        <v>0.81804622199999999</v>
      </c>
      <c r="T152">
        <v>301</v>
      </c>
      <c r="U152" s="3">
        <v>1.3058294E-2</v>
      </c>
      <c r="V152" s="3">
        <f t="shared" si="2"/>
        <v>0.27921735767293004</v>
      </c>
    </row>
    <row r="153" spans="1:22" x14ac:dyDescent="0.35">
      <c r="A153">
        <v>2</v>
      </c>
      <c r="B153" s="29">
        <v>40</v>
      </c>
      <c r="C153" s="29">
        <v>1000</v>
      </c>
      <c r="D153" s="3">
        <v>0.4</v>
      </c>
      <c r="E153">
        <v>0.5500756</v>
      </c>
      <c r="F153">
        <v>1</v>
      </c>
      <c r="G153">
        <v>27119.585459999998</v>
      </c>
      <c r="H153">
        <v>6368.0440589999998</v>
      </c>
      <c r="I153">
        <v>2000</v>
      </c>
      <c r="J153">
        <v>4368.0440589999998</v>
      </c>
      <c r="K153" s="3">
        <v>0.314068179</v>
      </c>
      <c r="L153">
        <v>7940.8067870000004</v>
      </c>
      <c r="M153">
        <v>9667.0963439999996</v>
      </c>
      <c r="N153">
        <v>8633.5152770000004</v>
      </c>
      <c r="O153">
        <v>1468.607467</v>
      </c>
      <c r="P153">
        <v>465.72808320000001</v>
      </c>
      <c r="Q153">
        <v>516.5942301</v>
      </c>
      <c r="R153">
        <v>2</v>
      </c>
      <c r="S153" s="3">
        <v>0.78593184699999996</v>
      </c>
      <c r="T153">
        <v>300</v>
      </c>
      <c r="U153" s="3">
        <v>2.5592316E-2</v>
      </c>
      <c r="V153" s="3" t="str">
        <f t="shared" si="2"/>
        <v/>
      </c>
    </row>
    <row r="154" spans="1:22" x14ac:dyDescent="0.35">
      <c r="A154">
        <v>2</v>
      </c>
      <c r="B154" s="29">
        <v>40</v>
      </c>
      <c r="C154" s="29">
        <v>1000</v>
      </c>
      <c r="D154" s="3">
        <v>0.4</v>
      </c>
      <c r="E154">
        <v>0.5500756</v>
      </c>
      <c r="F154">
        <v>2</v>
      </c>
      <c r="G154">
        <v>26146.49365</v>
      </c>
      <c r="H154">
        <v>6281.3107540000001</v>
      </c>
      <c r="I154">
        <v>2000</v>
      </c>
      <c r="J154">
        <v>4281.3107540000001</v>
      </c>
      <c r="K154" s="3">
        <v>0.31840488</v>
      </c>
      <c r="L154">
        <v>7783.1315420000001</v>
      </c>
      <c r="M154">
        <v>9311.7695320000003</v>
      </c>
      <c r="N154">
        <v>8141.9023969999998</v>
      </c>
      <c r="O154">
        <v>1428.8871710000001</v>
      </c>
      <c r="P154">
        <v>465.72808320000001</v>
      </c>
      <c r="Q154">
        <v>516.89571430000001</v>
      </c>
      <c r="R154">
        <v>2</v>
      </c>
      <c r="S154" s="3">
        <v>0.74117901900000005</v>
      </c>
      <c r="T154">
        <v>207</v>
      </c>
      <c r="U154" s="3">
        <v>9.7536319999999999E-3</v>
      </c>
      <c r="V154" s="3" t="str">
        <f t="shared" si="2"/>
        <v/>
      </c>
    </row>
    <row r="155" spans="1:22" x14ac:dyDescent="0.35">
      <c r="A155">
        <v>2</v>
      </c>
      <c r="B155" s="29">
        <v>40</v>
      </c>
      <c r="C155" s="29">
        <v>1000</v>
      </c>
      <c r="D155" s="3">
        <v>0.4</v>
      </c>
      <c r="E155">
        <v>0.5500756</v>
      </c>
      <c r="F155">
        <v>3</v>
      </c>
      <c r="G155">
        <v>40459.203000000001</v>
      </c>
      <c r="H155">
        <v>12019.57274</v>
      </c>
      <c r="I155">
        <v>3000</v>
      </c>
      <c r="J155">
        <v>9019.5727370000004</v>
      </c>
      <c r="K155" s="3">
        <v>0.24959289900000001</v>
      </c>
      <c r="L155">
        <v>16396.96931</v>
      </c>
      <c r="M155">
        <v>14512.82055</v>
      </c>
      <c r="N155">
        <v>9361.8393070000002</v>
      </c>
      <c r="O155">
        <v>3468.507071</v>
      </c>
      <c r="P155">
        <v>465.72808320000001</v>
      </c>
      <c r="Q155">
        <v>630.73525729999994</v>
      </c>
      <c r="R155">
        <v>3</v>
      </c>
      <c r="S155" s="3">
        <v>0.85223311899999998</v>
      </c>
      <c r="T155">
        <v>300</v>
      </c>
      <c r="U155" s="3">
        <v>5.9126851000000001E-2</v>
      </c>
      <c r="V155" s="3">
        <f t="shared" si="2"/>
        <v>0.24043211597295278</v>
      </c>
    </row>
    <row r="156" spans="1:22" x14ac:dyDescent="0.35">
      <c r="A156">
        <v>2</v>
      </c>
      <c r="B156" s="29">
        <v>40</v>
      </c>
      <c r="C156" s="29">
        <v>2000</v>
      </c>
      <c r="D156" s="3">
        <v>0.8</v>
      </c>
      <c r="E156">
        <v>0.126422164</v>
      </c>
      <c r="F156">
        <v>1</v>
      </c>
      <c r="G156">
        <v>25434.912690000001</v>
      </c>
      <c r="H156">
        <v>5012.5540709999996</v>
      </c>
      <c r="I156">
        <v>4000</v>
      </c>
      <c r="J156">
        <v>1012.554071</v>
      </c>
      <c r="K156" s="3">
        <v>0.79799637899999998</v>
      </c>
      <c r="L156">
        <v>8009.3081499999998</v>
      </c>
      <c r="M156">
        <v>9417.441433</v>
      </c>
      <c r="N156">
        <v>8536.8620649999993</v>
      </c>
      <c r="O156">
        <v>1479.510278</v>
      </c>
      <c r="P156">
        <v>465.72808320000001</v>
      </c>
      <c r="Q156">
        <v>522.81675989999997</v>
      </c>
      <c r="R156">
        <v>2</v>
      </c>
      <c r="S156" s="3">
        <v>0.77713324800000005</v>
      </c>
      <c r="T156">
        <v>21</v>
      </c>
      <c r="U156" s="3">
        <v>7.7649559999999999E-3</v>
      </c>
      <c r="V156" s="3" t="str">
        <f t="shared" si="2"/>
        <v/>
      </c>
    </row>
    <row r="157" spans="1:22" x14ac:dyDescent="0.35">
      <c r="A157">
        <v>2</v>
      </c>
      <c r="B157" s="29">
        <v>40</v>
      </c>
      <c r="C157" s="29">
        <v>2000</v>
      </c>
      <c r="D157" s="3">
        <v>0.8</v>
      </c>
      <c r="E157">
        <v>0.126422164</v>
      </c>
      <c r="F157">
        <v>2</v>
      </c>
      <c r="G157">
        <v>24937.752489999999</v>
      </c>
      <c r="H157">
        <v>4987.0013820000004</v>
      </c>
      <c r="I157">
        <v>4000</v>
      </c>
      <c r="J157">
        <v>987.0013821</v>
      </c>
      <c r="K157" s="3">
        <v>0.80208520000000005</v>
      </c>
      <c r="L157">
        <v>7807.1862440000004</v>
      </c>
      <c r="M157">
        <v>9350.2128360000006</v>
      </c>
      <c r="N157">
        <v>8183.0136309999998</v>
      </c>
      <c r="O157">
        <v>1431.0609979999999</v>
      </c>
      <c r="P157">
        <v>465.72808320000001</v>
      </c>
      <c r="Q157">
        <v>520.73556259999998</v>
      </c>
      <c r="R157">
        <v>2</v>
      </c>
      <c r="S157" s="3">
        <v>0.74492148400000002</v>
      </c>
      <c r="T157">
        <v>31</v>
      </c>
      <c r="U157" s="3">
        <v>6.873484E-3</v>
      </c>
      <c r="V157" s="3" t="str">
        <f t="shared" si="2"/>
        <v/>
      </c>
    </row>
    <row r="158" spans="1:22" x14ac:dyDescent="0.35">
      <c r="A158">
        <v>2</v>
      </c>
      <c r="B158" s="29">
        <v>40</v>
      </c>
      <c r="C158" s="29">
        <v>2000</v>
      </c>
      <c r="D158" s="3">
        <v>0.8</v>
      </c>
      <c r="E158">
        <v>0.126422164</v>
      </c>
      <c r="F158">
        <v>3</v>
      </c>
      <c r="G158">
        <v>35785.885560000002</v>
      </c>
      <c r="H158">
        <v>8100.8823849999999</v>
      </c>
      <c r="I158">
        <v>6000</v>
      </c>
      <c r="J158">
        <v>2100.8823849999999</v>
      </c>
      <c r="K158" s="3">
        <v>0.74066005599999996</v>
      </c>
      <c r="L158">
        <v>16617.990969999999</v>
      </c>
      <c r="M158">
        <v>13535.39042</v>
      </c>
      <c r="N158">
        <v>9529.3869259999992</v>
      </c>
      <c r="O158">
        <v>3524.1362490000001</v>
      </c>
      <c r="P158">
        <v>465.72808320000001</v>
      </c>
      <c r="Q158">
        <v>630.36149479999995</v>
      </c>
      <c r="R158">
        <v>3</v>
      </c>
      <c r="S158" s="3">
        <v>0.86748542500000003</v>
      </c>
      <c r="T158">
        <v>170</v>
      </c>
      <c r="U158" s="3">
        <v>6.7074270000000002E-3</v>
      </c>
      <c r="V158" s="3">
        <f t="shared" si="2"/>
        <v>0.28957728497938484</v>
      </c>
    </row>
    <row r="159" spans="1:22" x14ac:dyDescent="0.35">
      <c r="A159">
        <v>2</v>
      </c>
      <c r="B159" s="29">
        <v>40</v>
      </c>
      <c r="C159" s="29">
        <v>2000</v>
      </c>
      <c r="D159" s="3">
        <v>0.6</v>
      </c>
      <c r="E159">
        <v>0.33712577100000002</v>
      </c>
      <c r="F159">
        <v>1</v>
      </c>
      <c r="G159">
        <v>27046.469239999999</v>
      </c>
      <c r="H159">
        <v>6693.6516179999999</v>
      </c>
      <c r="I159">
        <v>4000</v>
      </c>
      <c r="J159">
        <v>2693.6516179999999</v>
      </c>
      <c r="K159" s="3">
        <v>0.59758114500000004</v>
      </c>
      <c r="L159">
        <v>7990.0495469999996</v>
      </c>
      <c r="M159">
        <v>9380.4216950000009</v>
      </c>
      <c r="N159">
        <v>8509.1554599999999</v>
      </c>
      <c r="O159">
        <v>1477.513774</v>
      </c>
      <c r="P159">
        <v>465.72808320000001</v>
      </c>
      <c r="Q159">
        <v>519.99861280000005</v>
      </c>
      <c r="R159">
        <v>2</v>
      </c>
      <c r="S159" s="3">
        <v>0.77461104199999997</v>
      </c>
      <c r="T159">
        <v>83</v>
      </c>
      <c r="U159" s="3">
        <v>9.1113570000000005E-3</v>
      </c>
      <c r="V159" s="3" t="str">
        <f t="shared" si="2"/>
        <v/>
      </c>
    </row>
    <row r="160" spans="1:22" x14ac:dyDescent="0.35">
      <c r="A160">
        <v>2</v>
      </c>
      <c r="B160" s="29">
        <v>40</v>
      </c>
      <c r="C160" s="29">
        <v>2000</v>
      </c>
      <c r="D160" s="3">
        <v>0.6</v>
      </c>
      <c r="E160">
        <v>0.33712577100000002</v>
      </c>
      <c r="F160">
        <v>2</v>
      </c>
      <c r="G160">
        <v>26510.737349999999</v>
      </c>
      <c r="H160">
        <v>6627.920564</v>
      </c>
      <c r="I160">
        <v>4000</v>
      </c>
      <c r="J160">
        <v>2627.920564</v>
      </c>
      <c r="K160" s="3">
        <v>0.60350753499999998</v>
      </c>
      <c r="L160">
        <v>7795.0746749999998</v>
      </c>
      <c r="M160">
        <v>9256.9757339999996</v>
      </c>
      <c r="N160">
        <v>8211.3442959999993</v>
      </c>
      <c r="O160">
        <v>1429.259221</v>
      </c>
      <c r="P160">
        <v>465.72808320000001</v>
      </c>
      <c r="Q160">
        <v>519.50944790000005</v>
      </c>
      <c r="R160">
        <v>2</v>
      </c>
      <c r="S160" s="3">
        <v>0.74750050000000001</v>
      </c>
      <c r="T160">
        <v>20</v>
      </c>
      <c r="U160" s="3">
        <v>4.2256050000000003E-3</v>
      </c>
      <c r="V160" s="3" t="str">
        <f t="shared" si="2"/>
        <v/>
      </c>
    </row>
    <row r="161" spans="1:22" x14ac:dyDescent="0.35">
      <c r="A161">
        <v>2</v>
      </c>
      <c r="B161" s="29">
        <v>40</v>
      </c>
      <c r="C161" s="29">
        <v>2000</v>
      </c>
      <c r="D161" s="3">
        <v>0.6</v>
      </c>
      <c r="E161">
        <v>0.33712577100000002</v>
      </c>
      <c r="F161">
        <v>3</v>
      </c>
      <c r="G161">
        <v>38829.669950000003</v>
      </c>
      <c r="H161">
        <v>8619.5258580000009</v>
      </c>
      <c r="I161">
        <v>4000</v>
      </c>
      <c r="J161">
        <v>4619.525858</v>
      </c>
      <c r="K161" s="3">
        <v>0.46406264899999999</v>
      </c>
      <c r="L161">
        <v>13702.677900000001</v>
      </c>
      <c r="M161">
        <v>16256.75086</v>
      </c>
      <c r="N161">
        <v>10061.99568</v>
      </c>
      <c r="O161">
        <v>2906.2664880000002</v>
      </c>
      <c r="P161">
        <v>465.72808320000001</v>
      </c>
      <c r="Q161">
        <v>519.40298670000004</v>
      </c>
      <c r="R161">
        <v>2</v>
      </c>
      <c r="S161" s="3">
        <v>0.91597021599999995</v>
      </c>
      <c r="T161">
        <v>280</v>
      </c>
      <c r="U161" s="3">
        <v>8.5473010000000002E-3</v>
      </c>
      <c r="V161" s="3">
        <f t="shared" si="2"/>
        <v>0.27498702000544345</v>
      </c>
    </row>
    <row r="162" spans="1:22" x14ac:dyDescent="0.35">
      <c r="A162">
        <v>2</v>
      </c>
      <c r="B162" s="29">
        <v>40</v>
      </c>
      <c r="C162" s="29">
        <v>2000</v>
      </c>
      <c r="D162" s="3">
        <v>0.4</v>
      </c>
      <c r="E162">
        <v>0.75853298599999996</v>
      </c>
      <c r="F162">
        <v>1</v>
      </c>
      <c r="G162">
        <v>29732.411789999998</v>
      </c>
      <c r="H162">
        <v>6297.7516889999997</v>
      </c>
      <c r="I162">
        <v>2000</v>
      </c>
      <c r="J162">
        <v>4297.7516889999997</v>
      </c>
      <c r="K162" s="3">
        <v>0.31757365100000001</v>
      </c>
      <c r="L162">
        <v>5665.873165</v>
      </c>
      <c r="M162">
        <v>12019.366889999999</v>
      </c>
      <c r="N162">
        <v>9533.0968319999993</v>
      </c>
      <c r="O162">
        <v>1046.1835759999999</v>
      </c>
      <c r="P162">
        <v>465.72808320000001</v>
      </c>
      <c r="Q162">
        <v>370.28471519999999</v>
      </c>
      <c r="R162">
        <v>1</v>
      </c>
      <c r="S162" s="3">
        <v>0.86782314699999996</v>
      </c>
      <c r="T162">
        <v>110</v>
      </c>
      <c r="U162" s="25">
        <v>8.0886600000000001E-7</v>
      </c>
      <c r="V162" s="3" t="str">
        <f t="shared" si="2"/>
        <v/>
      </c>
    </row>
    <row r="163" spans="1:22" x14ac:dyDescent="0.35">
      <c r="A163">
        <v>2</v>
      </c>
      <c r="B163" s="29">
        <v>40</v>
      </c>
      <c r="C163" s="29">
        <v>2000</v>
      </c>
      <c r="D163" s="3">
        <v>0.4</v>
      </c>
      <c r="E163">
        <v>0.75853298599999996</v>
      </c>
      <c r="F163">
        <v>2</v>
      </c>
      <c r="G163">
        <v>29248.779979999999</v>
      </c>
      <c r="H163">
        <v>6193.8185649999996</v>
      </c>
      <c r="I163">
        <v>2000</v>
      </c>
      <c r="J163">
        <v>4193.8185649999996</v>
      </c>
      <c r="K163" s="3">
        <v>0.32290258100000002</v>
      </c>
      <c r="L163">
        <v>5528.8545700000004</v>
      </c>
      <c r="M163">
        <v>11911.362779999999</v>
      </c>
      <c r="N163">
        <v>9295.6569070000005</v>
      </c>
      <c r="O163">
        <v>1011.928902</v>
      </c>
      <c r="P163">
        <v>465.72808320000001</v>
      </c>
      <c r="Q163">
        <v>370.28474010000002</v>
      </c>
      <c r="R163">
        <v>1</v>
      </c>
      <c r="S163" s="3">
        <v>0.84620835999999999</v>
      </c>
      <c r="T163">
        <v>18</v>
      </c>
      <c r="U163" s="3">
        <v>1.4217599999999999E-4</v>
      </c>
      <c r="V163" s="3" t="str">
        <f t="shared" si="2"/>
        <v/>
      </c>
    </row>
    <row r="164" spans="1:22" x14ac:dyDescent="0.35">
      <c r="A164">
        <v>2</v>
      </c>
      <c r="B164" s="29">
        <v>40</v>
      </c>
      <c r="C164" s="29">
        <v>2000</v>
      </c>
      <c r="D164" s="3">
        <v>0.4</v>
      </c>
      <c r="E164">
        <v>0.75853298599999996</v>
      </c>
      <c r="F164">
        <v>3</v>
      </c>
      <c r="G164">
        <v>44586.779829999999</v>
      </c>
      <c r="H164">
        <v>14394.42441</v>
      </c>
      <c r="I164">
        <v>4000</v>
      </c>
      <c r="J164">
        <v>10394.42441</v>
      </c>
      <c r="K164" s="3">
        <v>0.27788537299999999</v>
      </c>
      <c r="L164">
        <v>13703.325510000001</v>
      </c>
      <c r="M164">
        <v>16238.80027</v>
      </c>
      <c r="N164">
        <v>10061.99568</v>
      </c>
      <c r="O164">
        <v>2906.2353440000002</v>
      </c>
      <c r="P164">
        <v>465.72808320000001</v>
      </c>
      <c r="Q164">
        <v>519.59603279999999</v>
      </c>
      <c r="R164">
        <v>2</v>
      </c>
      <c r="S164" s="3">
        <v>0.91597021599999995</v>
      </c>
      <c r="T164">
        <v>262</v>
      </c>
      <c r="U164" s="3">
        <v>8.5029389999999993E-3</v>
      </c>
      <c r="V164" s="3">
        <f t="shared" si="2"/>
        <v>0.24405088313799594</v>
      </c>
    </row>
    <row r="165" spans="1:22" x14ac:dyDescent="0.35">
      <c r="A165">
        <v>2</v>
      </c>
      <c r="B165" s="29">
        <v>70</v>
      </c>
      <c r="C165" s="29">
        <v>500</v>
      </c>
      <c r="D165" s="3">
        <v>0.8</v>
      </c>
      <c r="E165">
        <v>5.7507414E-2</v>
      </c>
      <c r="F165">
        <v>1</v>
      </c>
      <c r="G165">
        <v>19613.059679999998</v>
      </c>
      <c r="H165">
        <v>4355.067282</v>
      </c>
      <c r="I165">
        <v>3500</v>
      </c>
      <c r="J165">
        <v>855.06728229999999</v>
      </c>
      <c r="K165" s="3">
        <v>0.80366152199999996</v>
      </c>
      <c r="L165">
        <v>14868.81817</v>
      </c>
      <c r="M165">
        <v>5483.433059</v>
      </c>
      <c r="N165">
        <v>5591.6267090000001</v>
      </c>
      <c r="O165">
        <v>2751.393153</v>
      </c>
      <c r="P165">
        <v>465.72808320000001</v>
      </c>
      <c r="Q165">
        <v>965.81139069999995</v>
      </c>
      <c r="R165">
        <v>7</v>
      </c>
      <c r="S165" s="3">
        <v>0.38373902300000001</v>
      </c>
      <c r="T165">
        <v>51</v>
      </c>
      <c r="U165" s="3">
        <v>9.594857E-3</v>
      </c>
      <c r="V165" s="3" t="str">
        <f t="shared" si="2"/>
        <v/>
      </c>
    </row>
    <row r="166" spans="1:22" x14ac:dyDescent="0.35">
      <c r="A166">
        <v>2</v>
      </c>
      <c r="B166" s="29">
        <v>70</v>
      </c>
      <c r="C166" s="29">
        <v>500</v>
      </c>
      <c r="D166" s="3">
        <v>0.8</v>
      </c>
      <c r="E166">
        <v>5.7507414E-2</v>
      </c>
      <c r="F166">
        <v>2</v>
      </c>
      <c r="G166">
        <v>19051.48357</v>
      </c>
      <c r="H166">
        <v>3769.040238</v>
      </c>
      <c r="I166">
        <v>3000</v>
      </c>
      <c r="J166">
        <v>769.04023770000003</v>
      </c>
      <c r="K166" s="3">
        <v>0.79595860200000002</v>
      </c>
      <c r="L166">
        <v>13372.88854</v>
      </c>
      <c r="M166">
        <v>5694.2976399999998</v>
      </c>
      <c r="N166">
        <v>5779.1954759999999</v>
      </c>
      <c r="O166">
        <v>2465.079866</v>
      </c>
      <c r="P166">
        <v>465.72808320000001</v>
      </c>
      <c r="Q166">
        <v>878.14226970000004</v>
      </c>
      <c r="R166">
        <v>6</v>
      </c>
      <c r="S166" s="3">
        <v>0.39661138699999998</v>
      </c>
      <c r="T166">
        <v>36</v>
      </c>
      <c r="U166" s="3">
        <v>8.3238170000000007E-3</v>
      </c>
      <c r="V166" s="3" t="str">
        <f t="shared" si="2"/>
        <v/>
      </c>
    </row>
    <row r="167" spans="1:22" x14ac:dyDescent="0.35">
      <c r="A167">
        <v>2</v>
      </c>
      <c r="B167" s="29">
        <v>70</v>
      </c>
      <c r="C167" s="29">
        <v>500</v>
      </c>
      <c r="D167" s="3">
        <v>0.8</v>
      </c>
      <c r="E167">
        <v>5.7507414E-2</v>
      </c>
      <c r="F167">
        <v>3</v>
      </c>
      <c r="G167">
        <v>27433.73504</v>
      </c>
      <c r="H167">
        <v>5564.2732720000004</v>
      </c>
      <c r="I167">
        <v>4000</v>
      </c>
      <c r="J167">
        <v>1564.2732719999999</v>
      </c>
      <c r="K167" s="3">
        <v>0.71887195400000004</v>
      </c>
      <c r="L167">
        <v>27201.24526</v>
      </c>
      <c r="M167">
        <v>7260.9164449999998</v>
      </c>
      <c r="N167">
        <v>7342.5059229999997</v>
      </c>
      <c r="O167">
        <v>5775.7222499999998</v>
      </c>
      <c r="P167">
        <v>465.72808320000001</v>
      </c>
      <c r="Q167">
        <v>1024.5890649999999</v>
      </c>
      <c r="R167">
        <v>8</v>
      </c>
      <c r="S167" s="3">
        <v>0.50389737999999995</v>
      </c>
      <c r="T167">
        <v>101</v>
      </c>
      <c r="U167" s="3">
        <v>9.5112170000000006E-3</v>
      </c>
      <c r="V167" s="3">
        <f t="shared" si="2"/>
        <v>0.2904678877850187</v>
      </c>
    </row>
    <row r="168" spans="1:22" x14ac:dyDescent="0.35">
      <c r="A168">
        <v>2</v>
      </c>
      <c r="B168" s="29">
        <v>70</v>
      </c>
      <c r="C168" s="29">
        <v>500</v>
      </c>
      <c r="D168" s="3">
        <v>0.6</v>
      </c>
      <c r="E168">
        <v>0.15335310399999999</v>
      </c>
      <c r="F168">
        <v>1</v>
      </c>
      <c r="G168">
        <v>20919.510679999999</v>
      </c>
      <c r="H168">
        <v>5095.7032529999997</v>
      </c>
      <c r="I168">
        <v>3000</v>
      </c>
      <c r="J168">
        <v>2095.7032530000001</v>
      </c>
      <c r="K168" s="3">
        <v>0.58873129999999996</v>
      </c>
      <c r="L168">
        <v>13665.867850000001</v>
      </c>
      <c r="M168">
        <v>5923.8464180000001</v>
      </c>
      <c r="N168">
        <v>6017.7659649999996</v>
      </c>
      <c r="O168">
        <v>2532.2043140000001</v>
      </c>
      <c r="P168">
        <v>465.72808320000001</v>
      </c>
      <c r="Q168">
        <v>884.26264830000002</v>
      </c>
      <c r="R168">
        <v>6</v>
      </c>
      <c r="S168" s="3">
        <v>0.412983869</v>
      </c>
      <c r="T168">
        <v>292</v>
      </c>
      <c r="U168" s="3">
        <v>9.4874509999999992E-3</v>
      </c>
      <c r="V168" s="3" t="str">
        <f t="shared" si="2"/>
        <v/>
      </c>
    </row>
    <row r="169" spans="1:22" x14ac:dyDescent="0.35">
      <c r="A169">
        <v>2</v>
      </c>
      <c r="B169" s="29">
        <v>70</v>
      </c>
      <c r="C169" s="29">
        <v>500</v>
      </c>
      <c r="D169" s="3">
        <v>0.6</v>
      </c>
      <c r="E169">
        <v>0.15335310399999999</v>
      </c>
      <c r="F169">
        <v>2</v>
      </c>
      <c r="G169">
        <v>20283.852070000001</v>
      </c>
      <c r="H169">
        <v>5035.0634300000002</v>
      </c>
      <c r="I169">
        <v>3000</v>
      </c>
      <c r="J169">
        <v>2035.0634299999999</v>
      </c>
      <c r="K169" s="3">
        <v>0.59582168999999996</v>
      </c>
      <c r="L169">
        <v>13270.44173</v>
      </c>
      <c r="M169">
        <v>5689.5748009999998</v>
      </c>
      <c r="N169">
        <v>5775.8753219999999</v>
      </c>
      <c r="O169">
        <v>2445.1691940000001</v>
      </c>
      <c r="P169">
        <v>465.72808320000001</v>
      </c>
      <c r="Q169">
        <v>872.44123820000004</v>
      </c>
      <c r="R169">
        <v>6</v>
      </c>
      <c r="S169" s="3">
        <v>0.39638353399999998</v>
      </c>
      <c r="T169">
        <v>55</v>
      </c>
      <c r="U169" s="3">
        <v>8.5082950000000008E-3</v>
      </c>
      <c r="V169" s="3" t="str">
        <f t="shared" si="2"/>
        <v/>
      </c>
    </row>
    <row r="170" spans="1:22" x14ac:dyDescent="0.35">
      <c r="A170">
        <v>2</v>
      </c>
      <c r="B170" s="29">
        <v>70</v>
      </c>
      <c r="C170" s="29">
        <v>500</v>
      </c>
      <c r="D170" s="3">
        <v>0.6</v>
      </c>
      <c r="E170">
        <v>0.15335310399999999</v>
      </c>
      <c r="F170">
        <v>3</v>
      </c>
      <c r="G170">
        <v>29975.03645</v>
      </c>
      <c r="H170">
        <v>6617.5133729999998</v>
      </c>
      <c r="I170">
        <v>3000</v>
      </c>
      <c r="J170">
        <v>3617.5133729999998</v>
      </c>
      <c r="K170" s="3">
        <v>0.45334249199999999</v>
      </c>
      <c r="L170">
        <v>23589.43692</v>
      </c>
      <c r="M170">
        <v>8562.9645700000001</v>
      </c>
      <c r="N170">
        <v>8431.4711960000004</v>
      </c>
      <c r="O170">
        <v>5008.9366280000004</v>
      </c>
      <c r="P170">
        <v>465.72808320000001</v>
      </c>
      <c r="Q170">
        <v>888.42260220000003</v>
      </c>
      <c r="R170">
        <v>6</v>
      </c>
      <c r="S170" s="3">
        <v>0.57863027899999997</v>
      </c>
      <c r="T170">
        <v>301</v>
      </c>
      <c r="U170" s="3">
        <v>1.9299276000000001E-2</v>
      </c>
      <c r="V170" s="3">
        <f t="shared" si="2"/>
        <v>0.27250994944581314</v>
      </c>
    </row>
    <row r="171" spans="1:22" x14ac:dyDescent="0.35">
      <c r="A171">
        <v>2</v>
      </c>
      <c r="B171" s="29">
        <v>70</v>
      </c>
      <c r="C171" s="29">
        <v>500</v>
      </c>
      <c r="D171" s="3">
        <v>0.4</v>
      </c>
      <c r="E171">
        <v>0.34504448399999998</v>
      </c>
      <c r="F171">
        <v>1</v>
      </c>
      <c r="G171">
        <v>23272.747749999999</v>
      </c>
      <c r="H171">
        <v>5796.070514</v>
      </c>
      <c r="I171">
        <v>2000</v>
      </c>
      <c r="J171">
        <v>3796.070514</v>
      </c>
      <c r="K171" s="3">
        <v>0.34506136399999998</v>
      </c>
      <c r="L171">
        <v>11001.68439</v>
      </c>
      <c r="M171">
        <v>7098.783754</v>
      </c>
      <c r="N171">
        <v>7161.744299</v>
      </c>
      <c r="O171">
        <v>2036.608712</v>
      </c>
      <c r="P171">
        <v>465.72808320000001</v>
      </c>
      <c r="Q171">
        <v>713.81238670000005</v>
      </c>
      <c r="R171">
        <v>4</v>
      </c>
      <c r="S171" s="3">
        <v>0.49149217299999998</v>
      </c>
      <c r="T171">
        <v>300</v>
      </c>
      <c r="U171" s="3">
        <v>1.4004324E-2</v>
      </c>
      <c r="V171" s="3" t="str">
        <f t="shared" si="2"/>
        <v/>
      </c>
    </row>
    <row r="172" spans="1:22" x14ac:dyDescent="0.35">
      <c r="A172">
        <v>2</v>
      </c>
      <c r="B172" s="29">
        <v>70</v>
      </c>
      <c r="C172" s="29">
        <v>500</v>
      </c>
      <c r="D172" s="3">
        <v>0.4</v>
      </c>
      <c r="E172">
        <v>0.34504448399999998</v>
      </c>
      <c r="F172">
        <v>2</v>
      </c>
      <c r="G172">
        <v>22777.044999999998</v>
      </c>
      <c r="H172">
        <v>7575.9241679999996</v>
      </c>
      <c r="I172">
        <v>3000</v>
      </c>
      <c r="J172">
        <v>4575.9241679999996</v>
      </c>
      <c r="K172" s="3">
        <v>0.39599129199999999</v>
      </c>
      <c r="L172">
        <v>13261.83834</v>
      </c>
      <c r="M172">
        <v>5666.816323</v>
      </c>
      <c r="N172">
        <v>5753.1168429999998</v>
      </c>
      <c r="O172">
        <v>2445.5501789999998</v>
      </c>
      <c r="P172">
        <v>465.72808320000001</v>
      </c>
      <c r="Q172">
        <v>869.90940680000006</v>
      </c>
      <c r="R172">
        <v>6</v>
      </c>
      <c r="S172" s="3">
        <v>0.39482167800000001</v>
      </c>
      <c r="T172">
        <v>300</v>
      </c>
      <c r="U172" s="3">
        <v>1.4249540999999999E-2</v>
      </c>
      <c r="V172" s="3" t="str">
        <f t="shared" si="2"/>
        <v/>
      </c>
    </row>
    <row r="173" spans="1:22" x14ac:dyDescent="0.35">
      <c r="A173">
        <v>2</v>
      </c>
      <c r="B173" s="29">
        <v>70</v>
      </c>
      <c r="C173" s="29">
        <v>500</v>
      </c>
      <c r="D173" s="3">
        <v>0.4</v>
      </c>
      <c r="E173">
        <v>0.34504448399999998</v>
      </c>
      <c r="F173">
        <v>3</v>
      </c>
      <c r="G173">
        <v>35275.295839999999</v>
      </c>
      <c r="H173">
        <v>11081.55769</v>
      </c>
      <c r="I173">
        <v>3000</v>
      </c>
      <c r="J173">
        <v>8081.5576870000004</v>
      </c>
      <c r="K173" s="3">
        <v>0.27072006300000001</v>
      </c>
      <c r="L173">
        <v>23421.784909999998</v>
      </c>
      <c r="M173">
        <v>8964.8026910000008</v>
      </c>
      <c r="N173">
        <v>8907.7611489999999</v>
      </c>
      <c r="O173">
        <v>4973.3704479999997</v>
      </c>
      <c r="P173">
        <v>465.72808320000001</v>
      </c>
      <c r="Q173">
        <v>882.07577949999995</v>
      </c>
      <c r="R173">
        <v>6</v>
      </c>
      <c r="S173" s="3">
        <v>0.61131683800000003</v>
      </c>
      <c r="T173">
        <v>300</v>
      </c>
      <c r="U173" s="3">
        <v>5.5168469999999997E-2</v>
      </c>
      <c r="V173" s="3">
        <f t="shared" si="2"/>
        <v>0.23397492728129587</v>
      </c>
    </row>
    <row r="174" spans="1:22" x14ac:dyDescent="0.35">
      <c r="A174">
        <v>2</v>
      </c>
      <c r="B174" s="29">
        <v>70</v>
      </c>
      <c r="C174" s="29">
        <v>1000</v>
      </c>
      <c r="D174" s="3">
        <v>0.8</v>
      </c>
      <c r="E174">
        <v>9.6535670000000004E-2</v>
      </c>
      <c r="F174">
        <v>1</v>
      </c>
      <c r="G174">
        <v>22514.493340000001</v>
      </c>
      <c r="H174">
        <v>5063.6803</v>
      </c>
      <c r="I174">
        <v>4000</v>
      </c>
      <c r="J174">
        <v>1063.6803</v>
      </c>
      <c r="K174" s="3">
        <v>0.78993928599999996</v>
      </c>
      <c r="L174">
        <v>11018.52096</v>
      </c>
      <c r="M174">
        <v>7083.747085</v>
      </c>
      <c r="N174">
        <v>7146.7076299999999</v>
      </c>
      <c r="O174">
        <v>2040.4528319999999</v>
      </c>
      <c r="P174">
        <v>465.72808320000001</v>
      </c>
      <c r="Q174">
        <v>714.17740830000002</v>
      </c>
      <c r="R174">
        <v>4</v>
      </c>
      <c r="S174" s="3">
        <v>0.49046024500000002</v>
      </c>
      <c r="T174">
        <v>43</v>
      </c>
      <c r="U174" s="3">
        <v>3.4697909999999998E-3</v>
      </c>
      <c r="V174" s="3" t="str">
        <f t="shared" si="2"/>
        <v/>
      </c>
    </row>
    <row r="175" spans="1:22" x14ac:dyDescent="0.35">
      <c r="A175">
        <v>2</v>
      </c>
      <c r="B175" s="29">
        <v>70</v>
      </c>
      <c r="C175" s="29">
        <v>1000</v>
      </c>
      <c r="D175" s="3">
        <v>0.8</v>
      </c>
      <c r="E175">
        <v>9.6535670000000004E-2</v>
      </c>
      <c r="F175">
        <v>2</v>
      </c>
      <c r="G175">
        <v>22230.937549999999</v>
      </c>
      <c r="H175">
        <v>5048.7769040000003</v>
      </c>
      <c r="I175">
        <v>4000</v>
      </c>
      <c r="J175">
        <v>1048.7769040000001</v>
      </c>
      <c r="K175" s="3">
        <v>0.79227109399999995</v>
      </c>
      <c r="L175">
        <v>10864.13868</v>
      </c>
      <c r="M175">
        <v>6974.6367989999999</v>
      </c>
      <c r="N175">
        <v>7025.7610960000002</v>
      </c>
      <c r="O175">
        <v>1998.693053</v>
      </c>
      <c r="P175">
        <v>465.72808320000001</v>
      </c>
      <c r="Q175">
        <v>717.34161840000002</v>
      </c>
      <c r="R175">
        <v>4</v>
      </c>
      <c r="S175" s="3">
        <v>0.48215999399999998</v>
      </c>
      <c r="T175">
        <v>83</v>
      </c>
      <c r="U175" s="3">
        <v>8.5750259999999995E-3</v>
      </c>
      <c r="V175" s="3" t="str">
        <f t="shared" si="2"/>
        <v/>
      </c>
    </row>
    <row r="176" spans="1:22" x14ac:dyDescent="0.35">
      <c r="A176">
        <v>2</v>
      </c>
      <c r="B176" s="29">
        <v>70</v>
      </c>
      <c r="C176" s="29">
        <v>1000</v>
      </c>
      <c r="D176" s="3">
        <v>0.8</v>
      </c>
      <c r="E176">
        <v>9.6535670000000004E-2</v>
      </c>
      <c r="F176">
        <v>3</v>
      </c>
      <c r="G176">
        <v>31266.606810000001</v>
      </c>
      <c r="H176">
        <v>7068.5596249999999</v>
      </c>
      <c r="I176">
        <v>5000</v>
      </c>
      <c r="J176">
        <v>2068.5596249999999</v>
      </c>
      <c r="K176" s="3">
        <v>0.70735768899999996</v>
      </c>
      <c r="L176">
        <v>21427.930530000001</v>
      </c>
      <c r="M176">
        <v>9308.9577640000007</v>
      </c>
      <c r="N176">
        <v>9066.3787069999998</v>
      </c>
      <c r="O176">
        <v>4542.6424829999996</v>
      </c>
      <c r="P176">
        <v>465.72808320000001</v>
      </c>
      <c r="Q176">
        <v>814.34014950000005</v>
      </c>
      <c r="R176">
        <v>5</v>
      </c>
      <c r="S176" s="3">
        <v>0.62220235499999998</v>
      </c>
      <c r="T176">
        <v>234</v>
      </c>
      <c r="U176" s="3">
        <v>9.9791089999999999E-3</v>
      </c>
      <c r="V176" s="3">
        <f t="shared" si="2"/>
        <v>0.30123352958955046</v>
      </c>
    </row>
    <row r="177" spans="1:22" x14ac:dyDescent="0.35">
      <c r="A177">
        <v>2</v>
      </c>
      <c r="B177" s="29">
        <v>70</v>
      </c>
      <c r="C177" s="29">
        <v>1000</v>
      </c>
      <c r="D177" s="3">
        <v>0.6</v>
      </c>
      <c r="E177">
        <v>0.257428453</v>
      </c>
      <c r="F177">
        <v>1</v>
      </c>
      <c r="G177">
        <v>24254.992170000001</v>
      </c>
      <c r="H177">
        <v>5494.8903950000004</v>
      </c>
      <c r="I177">
        <v>3000</v>
      </c>
      <c r="J177">
        <v>2494.8903949999999</v>
      </c>
      <c r="K177" s="3">
        <v>0.54596175400000002</v>
      </c>
      <c r="L177">
        <v>9691.5875859999996</v>
      </c>
      <c r="M177">
        <v>7917.3173280000001</v>
      </c>
      <c r="N177">
        <v>7954.1594720000003</v>
      </c>
      <c r="O177">
        <v>1790.5315230000001</v>
      </c>
      <c r="P177">
        <v>465.72808320000001</v>
      </c>
      <c r="Q177">
        <v>632.36537299999998</v>
      </c>
      <c r="R177">
        <v>3</v>
      </c>
      <c r="S177" s="3">
        <v>0.54587359700000004</v>
      </c>
      <c r="T177">
        <v>110</v>
      </c>
      <c r="U177" s="3">
        <v>9.3121950000000005E-3</v>
      </c>
      <c r="V177" s="3" t="str">
        <f t="shared" si="2"/>
        <v/>
      </c>
    </row>
    <row r="178" spans="1:22" x14ac:dyDescent="0.35">
      <c r="A178">
        <v>2</v>
      </c>
      <c r="B178" s="29">
        <v>70</v>
      </c>
      <c r="C178" s="29">
        <v>1000</v>
      </c>
      <c r="D178" s="3">
        <v>0.6</v>
      </c>
      <c r="E178">
        <v>0.257428453</v>
      </c>
      <c r="F178">
        <v>2</v>
      </c>
      <c r="G178">
        <v>23713.244869999999</v>
      </c>
      <c r="H178">
        <v>5440.025928</v>
      </c>
      <c r="I178">
        <v>3000</v>
      </c>
      <c r="J178">
        <v>2440.025928</v>
      </c>
      <c r="K178" s="3">
        <v>0.55146795999999998</v>
      </c>
      <c r="L178">
        <v>9478.4624769999991</v>
      </c>
      <c r="M178">
        <v>7770.3525879999997</v>
      </c>
      <c r="N178">
        <v>7667.5226540000003</v>
      </c>
      <c r="O178">
        <v>1739.9378340000001</v>
      </c>
      <c r="P178">
        <v>465.72808320000001</v>
      </c>
      <c r="Q178">
        <v>629.67778510000005</v>
      </c>
      <c r="R178">
        <v>3</v>
      </c>
      <c r="S178" s="3">
        <v>0.52620244599999999</v>
      </c>
      <c r="T178">
        <v>150</v>
      </c>
      <c r="U178" s="3">
        <v>8.0404210000000007E-3</v>
      </c>
      <c r="V178" s="3" t="str">
        <f t="shared" si="2"/>
        <v/>
      </c>
    </row>
    <row r="179" spans="1:22" x14ac:dyDescent="0.35">
      <c r="A179">
        <v>2</v>
      </c>
      <c r="B179" s="29">
        <v>70</v>
      </c>
      <c r="C179" s="29">
        <v>1000</v>
      </c>
      <c r="D179" s="3">
        <v>0.6</v>
      </c>
      <c r="E179">
        <v>0.257428453</v>
      </c>
      <c r="F179">
        <v>3</v>
      </c>
      <c r="G179">
        <v>34371.77203</v>
      </c>
      <c r="H179">
        <v>7264.1949320000003</v>
      </c>
      <c r="I179">
        <v>3000</v>
      </c>
      <c r="J179">
        <v>4264.1949320000003</v>
      </c>
      <c r="K179" s="3">
        <v>0.41298451200000003</v>
      </c>
      <c r="L179">
        <v>16564.582849999999</v>
      </c>
      <c r="M179">
        <v>11648.42741</v>
      </c>
      <c r="N179">
        <v>10852.275879999999</v>
      </c>
      <c r="O179">
        <v>3511.505486</v>
      </c>
      <c r="P179">
        <v>465.72808320000001</v>
      </c>
      <c r="Q179">
        <v>629.64022680000005</v>
      </c>
      <c r="R179">
        <v>3</v>
      </c>
      <c r="S179" s="3">
        <v>0.74476390599999998</v>
      </c>
      <c r="T179">
        <v>300</v>
      </c>
      <c r="U179" s="3">
        <v>1.2109717000000001E-2</v>
      </c>
      <c r="V179" s="3">
        <f t="shared" si="2"/>
        <v>0.28344725278650768</v>
      </c>
    </row>
    <row r="180" spans="1:22" x14ac:dyDescent="0.35">
      <c r="A180">
        <v>2</v>
      </c>
      <c r="B180" s="29">
        <v>70</v>
      </c>
      <c r="C180" s="29">
        <v>1000</v>
      </c>
      <c r="D180" s="3">
        <v>0.4</v>
      </c>
      <c r="E180">
        <v>0.57921401800000005</v>
      </c>
      <c r="F180">
        <v>1</v>
      </c>
      <c r="G180">
        <v>26829.864939999999</v>
      </c>
      <c r="H180">
        <v>6624.2950559999999</v>
      </c>
      <c r="I180">
        <v>2000</v>
      </c>
      <c r="J180">
        <v>4624.2950559999999</v>
      </c>
      <c r="K180" s="3">
        <v>0.30191891900000001</v>
      </c>
      <c r="L180">
        <v>7983.7416039999998</v>
      </c>
      <c r="M180">
        <v>8870.5357060000006</v>
      </c>
      <c r="N180">
        <v>8873.3706980000006</v>
      </c>
      <c r="O180">
        <v>1475.383599</v>
      </c>
      <c r="P180">
        <v>465.72808320000001</v>
      </c>
      <c r="Q180">
        <v>520.5518022</v>
      </c>
      <c r="R180">
        <v>2</v>
      </c>
      <c r="S180" s="3">
        <v>0.60895670999999996</v>
      </c>
      <c r="T180">
        <v>213</v>
      </c>
      <c r="U180" s="3">
        <v>9.3444410000000002E-3</v>
      </c>
      <c r="V180" s="3" t="str">
        <f t="shared" si="2"/>
        <v/>
      </c>
    </row>
    <row r="181" spans="1:22" x14ac:dyDescent="0.35">
      <c r="A181">
        <v>2</v>
      </c>
      <c r="B181" s="29">
        <v>70</v>
      </c>
      <c r="C181" s="29">
        <v>1000</v>
      </c>
      <c r="D181" s="3">
        <v>0.4</v>
      </c>
      <c r="E181">
        <v>0.57921401800000005</v>
      </c>
      <c r="F181">
        <v>2</v>
      </c>
      <c r="G181">
        <v>26195.364730000001</v>
      </c>
      <c r="H181">
        <v>6520.1629940000003</v>
      </c>
      <c r="I181">
        <v>2000</v>
      </c>
      <c r="J181">
        <v>4520.1629940000003</v>
      </c>
      <c r="K181" s="3">
        <v>0.30674079799999998</v>
      </c>
      <c r="L181">
        <v>7803.9599360000002</v>
      </c>
      <c r="M181">
        <v>8737.0067240000008</v>
      </c>
      <c r="N181">
        <v>8521.4769429999997</v>
      </c>
      <c r="O181">
        <v>1430.9913260000001</v>
      </c>
      <c r="P181">
        <v>465.72808320000001</v>
      </c>
      <c r="Q181">
        <v>519.99865790000001</v>
      </c>
      <c r="R181">
        <v>2</v>
      </c>
      <c r="S181" s="3">
        <v>0.58480714300000003</v>
      </c>
      <c r="T181">
        <v>296</v>
      </c>
      <c r="U181" s="3">
        <v>9.7911109999999999E-3</v>
      </c>
      <c r="V181" s="3" t="str">
        <f t="shared" si="2"/>
        <v/>
      </c>
    </row>
    <row r="182" spans="1:22" x14ac:dyDescent="0.35">
      <c r="A182">
        <v>2</v>
      </c>
      <c r="B182" s="29">
        <v>70</v>
      </c>
      <c r="C182" s="29">
        <v>1000</v>
      </c>
      <c r="D182" s="3">
        <v>0.4</v>
      </c>
      <c r="E182">
        <v>0.57921401800000005</v>
      </c>
      <c r="F182">
        <v>3</v>
      </c>
      <c r="G182">
        <v>39204.551890000002</v>
      </c>
      <c r="H182">
        <v>9950.9651229999999</v>
      </c>
      <c r="I182">
        <v>2000</v>
      </c>
      <c r="J182">
        <v>7950.9651229999999</v>
      </c>
      <c r="K182" s="3">
        <v>0.20098553</v>
      </c>
      <c r="L182">
        <v>13727.16279</v>
      </c>
      <c r="M182">
        <v>13434.978719999999</v>
      </c>
      <c r="N182">
        <v>11921.08927</v>
      </c>
      <c r="O182">
        <v>2908.958701</v>
      </c>
      <c r="P182">
        <v>465.72808320000001</v>
      </c>
      <c r="Q182">
        <v>522.83199730000001</v>
      </c>
      <c r="R182">
        <v>2</v>
      </c>
      <c r="S182" s="3">
        <v>0.81811383100000001</v>
      </c>
      <c r="T182">
        <v>300</v>
      </c>
      <c r="U182" s="3">
        <v>1.0645053999999999E-2</v>
      </c>
      <c r="V182" s="3">
        <f t="shared" si="2"/>
        <v>0.2606434307972324</v>
      </c>
    </row>
    <row r="183" spans="1:22" x14ac:dyDescent="0.35">
      <c r="A183">
        <v>2</v>
      </c>
      <c r="B183" s="29">
        <v>70</v>
      </c>
      <c r="C183" s="29">
        <v>2000</v>
      </c>
      <c r="D183" s="3">
        <v>0.8</v>
      </c>
      <c r="E183">
        <v>0.126896287</v>
      </c>
      <c r="F183">
        <v>1</v>
      </c>
      <c r="G183">
        <v>25234.804169999999</v>
      </c>
      <c r="H183">
        <v>5010.8340660000003</v>
      </c>
      <c r="I183">
        <v>4000</v>
      </c>
      <c r="J183">
        <v>1010.834066</v>
      </c>
      <c r="K183" s="3">
        <v>0.79827029699999996</v>
      </c>
      <c r="L183">
        <v>7965.8285729999998</v>
      </c>
      <c r="M183">
        <v>8881.9749429999993</v>
      </c>
      <c r="N183">
        <v>8884.8099349999993</v>
      </c>
      <c r="O183">
        <v>1472.5559209999999</v>
      </c>
      <c r="P183">
        <v>465.72808320000001</v>
      </c>
      <c r="Q183">
        <v>518.90122169999995</v>
      </c>
      <c r="R183">
        <v>2</v>
      </c>
      <c r="S183" s="3">
        <v>0.60974175500000005</v>
      </c>
      <c r="T183">
        <v>36</v>
      </c>
      <c r="U183" s="3">
        <v>9.7535450000000006E-3</v>
      </c>
      <c r="V183" s="3" t="str">
        <f t="shared" si="2"/>
        <v/>
      </c>
    </row>
    <row r="184" spans="1:22" x14ac:dyDescent="0.35">
      <c r="A184">
        <v>2</v>
      </c>
      <c r="B184" s="29">
        <v>70</v>
      </c>
      <c r="C184" s="29">
        <v>2000</v>
      </c>
      <c r="D184" s="3">
        <v>0.8</v>
      </c>
      <c r="E184">
        <v>0.126896287</v>
      </c>
      <c r="F184">
        <v>2</v>
      </c>
      <c r="G184">
        <v>24737.419000000002</v>
      </c>
      <c r="H184">
        <v>4990.0329300000003</v>
      </c>
      <c r="I184">
        <v>4000</v>
      </c>
      <c r="J184">
        <v>990.0329299</v>
      </c>
      <c r="K184" s="3">
        <v>0.80159791700000005</v>
      </c>
      <c r="L184">
        <v>7801.9062359999998</v>
      </c>
      <c r="M184">
        <v>8750.3552880000007</v>
      </c>
      <c r="N184">
        <v>8580.8261359999997</v>
      </c>
      <c r="O184">
        <v>1430.6610370000001</v>
      </c>
      <c r="P184">
        <v>465.72808320000001</v>
      </c>
      <c r="Q184">
        <v>519.8155223</v>
      </c>
      <c r="R184">
        <v>2</v>
      </c>
      <c r="S184" s="3">
        <v>0.58888012599999995</v>
      </c>
      <c r="T184">
        <v>49</v>
      </c>
      <c r="U184" s="3">
        <v>9.9115539999999995E-3</v>
      </c>
      <c r="V184" s="3" t="str">
        <f t="shared" si="2"/>
        <v/>
      </c>
    </row>
    <row r="185" spans="1:22" x14ac:dyDescent="0.35">
      <c r="A185">
        <v>2</v>
      </c>
      <c r="B185" s="29">
        <v>70</v>
      </c>
      <c r="C185" s="29">
        <v>2000</v>
      </c>
      <c r="D185" s="3">
        <v>0.8</v>
      </c>
      <c r="E185">
        <v>0.126896287</v>
      </c>
      <c r="F185">
        <v>3</v>
      </c>
      <c r="G185">
        <v>34983.889329999998</v>
      </c>
      <c r="H185">
        <v>5733.916303</v>
      </c>
      <c r="I185">
        <v>4000</v>
      </c>
      <c r="J185">
        <v>1733.916303</v>
      </c>
      <c r="K185" s="3">
        <v>0.69760348599999999</v>
      </c>
      <c r="L185">
        <v>13664.042890000001</v>
      </c>
      <c r="M185">
        <v>13510.04939</v>
      </c>
      <c r="N185">
        <v>11858.18483</v>
      </c>
      <c r="O185">
        <v>2899.1150510000002</v>
      </c>
      <c r="P185">
        <v>465.72808320000001</v>
      </c>
      <c r="Q185">
        <v>516.89567169999998</v>
      </c>
      <c r="R185">
        <v>2</v>
      </c>
      <c r="S185" s="3">
        <v>0.81379686100000004</v>
      </c>
      <c r="T185">
        <v>60</v>
      </c>
      <c r="U185" s="3">
        <v>9.8426480000000007E-3</v>
      </c>
      <c r="V185" s="3">
        <f t="shared" si="2"/>
        <v>0.29993330072611218</v>
      </c>
    </row>
    <row r="186" spans="1:22" x14ac:dyDescent="0.35">
      <c r="A186">
        <v>2</v>
      </c>
      <c r="B186" s="29">
        <v>70</v>
      </c>
      <c r="C186" s="29">
        <v>2000</v>
      </c>
      <c r="D186" s="3">
        <v>0.6</v>
      </c>
      <c r="E186">
        <v>0.33839009799999997</v>
      </c>
      <c r="F186">
        <v>1</v>
      </c>
      <c r="G186">
        <v>26934.741689999999</v>
      </c>
      <c r="H186">
        <v>6703.7535740000003</v>
      </c>
      <c r="I186">
        <v>4000</v>
      </c>
      <c r="J186">
        <v>2703.7535739999998</v>
      </c>
      <c r="K186" s="3">
        <v>0.59668064399999998</v>
      </c>
      <c r="L186">
        <v>7990.0493340000003</v>
      </c>
      <c r="M186">
        <v>8868.7346359999992</v>
      </c>
      <c r="N186">
        <v>8899.0130649999992</v>
      </c>
      <c r="O186">
        <v>1477.5137580000001</v>
      </c>
      <c r="P186">
        <v>465.72808320000001</v>
      </c>
      <c r="Q186">
        <v>519.99857569999995</v>
      </c>
      <c r="R186">
        <v>2</v>
      </c>
      <c r="S186" s="3">
        <v>0.61071648000000001</v>
      </c>
      <c r="T186">
        <v>144</v>
      </c>
      <c r="U186" s="3">
        <v>8.8931229999999993E-3</v>
      </c>
      <c r="V186" s="3" t="str">
        <f t="shared" si="2"/>
        <v/>
      </c>
    </row>
    <row r="187" spans="1:22" x14ac:dyDescent="0.35">
      <c r="A187">
        <v>2</v>
      </c>
      <c r="B187" s="29">
        <v>70</v>
      </c>
      <c r="C187" s="29">
        <v>2000</v>
      </c>
      <c r="D187" s="3">
        <v>0.6</v>
      </c>
      <c r="E187">
        <v>0.33839009799999997</v>
      </c>
      <c r="F187">
        <v>2</v>
      </c>
      <c r="G187">
        <v>26369.813719999998</v>
      </c>
      <c r="H187">
        <v>6637.7741100000003</v>
      </c>
      <c r="I187">
        <v>4000</v>
      </c>
      <c r="J187">
        <v>2637.7741099999998</v>
      </c>
      <c r="K187" s="3">
        <v>0.60261164899999997</v>
      </c>
      <c r="L187">
        <v>7795.0688520000003</v>
      </c>
      <c r="M187">
        <v>8736.7181830000009</v>
      </c>
      <c r="N187">
        <v>8580.8261359999997</v>
      </c>
      <c r="O187">
        <v>1429.2590700000001</v>
      </c>
      <c r="P187">
        <v>465.72808320000001</v>
      </c>
      <c r="Q187">
        <v>519.50814319999995</v>
      </c>
      <c r="R187">
        <v>2</v>
      </c>
      <c r="S187" s="3">
        <v>0.58888012599999995</v>
      </c>
      <c r="T187">
        <v>15</v>
      </c>
      <c r="U187" s="3">
        <v>5.4645229999999998E-3</v>
      </c>
      <c r="V187" s="3" t="str">
        <f t="shared" si="2"/>
        <v/>
      </c>
    </row>
    <row r="188" spans="1:22" x14ac:dyDescent="0.35">
      <c r="A188">
        <v>2</v>
      </c>
      <c r="B188" s="29">
        <v>70</v>
      </c>
      <c r="C188" s="29">
        <v>2000</v>
      </c>
      <c r="D188" s="3">
        <v>0.6</v>
      </c>
      <c r="E188">
        <v>0.33839009799999997</v>
      </c>
      <c r="F188">
        <v>3</v>
      </c>
      <c r="G188">
        <v>37789.776109999999</v>
      </c>
      <c r="H188">
        <v>8640.6866499999996</v>
      </c>
      <c r="I188">
        <v>4000</v>
      </c>
      <c r="J188">
        <v>4640.6866499999996</v>
      </c>
      <c r="K188" s="3">
        <v>0.462926173</v>
      </c>
      <c r="L188">
        <v>13714.01433</v>
      </c>
      <c r="M188">
        <v>13380.63867</v>
      </c>
      <c r="N188">
        <v>11874.219129999999</v>
      </c>
      <c r="O188">
        <v>2908.5050230000002</v>
      </c>
      <c r="P188">
        <v>465.72808320000001</v>
      </c>
      <c r="Q188">
        <v>519.99856039999997</v>
      </c>
      <c r="R188">
        <v>2</v>
      </c>
      <c r="S188" s="3">
        <v>0.81489725400000002</v>
      </c>
      <c r="T188">
        <v>238</v>
      </c>
      <c r="U188" s="3">
        <v>7.4992879999999998E-3</v>
      </c>
      <c r="V188" s="3">
        <f t="shared" si="2"/>
        <v>0.29105916334290277</v>
      </c>
    </row>
    <row r="189" spans="1:22" x14ac:dyDescent="0.35">
      <c r="A189">
        <v>2</v>
      </c>
      <c r="B189" s="29">
        <v>70</v>
      </c>
      <c r="C189" s="29">
        <v>2000</v>
      </c>
      <c r="D189" s="3">
        <v>0.4</v>
      </c>
      <c r="E189">
        <v>0.76137772000000004</v>
      </c>
      <c r="F189">
        <v>1</v>
      </c>
      <c r="G189">
        <v>29461.488430000001</v>
      </c>
      <c r="H189">
        <v>6313.8697169999996</v>
      </c>
      <c r="I189">
        <v>2000</v>
      </c>
      <c r="J189">
        <v>4313.8697169999996</v>
      </c>
      <c r="K189" s="3">
        <v>0.31676294999999999</v>
      </c>
      <c r="L189">
        <v>5665.8733309999998</v>
      </c>
      <c r="M189">
        <v>10712.38963</v>
      </c>
      <c r="N189">
        <v>10553.032670000001</v>
      </c>
      <c r="O189">
        <v>1046.1835900000001</v>
      </c>
      <c r="P189">
        <v>465.72808320000001</v>
      </c>
      <c r="Q189">
        <v>370.28474310000001</v>
      </c>
      <c r="R189">
        <v>1</v>
      </c>
      <c r="S189" s="3">
        <v>0.72422761000000002</v>
      </c>
      <c r="T189">
        <v>83</v>
      </c>
      <c r="U189" s="25">
        <v>9.5110299999999996E-7</v>
      </c>
      <c r="V189" s="3" t="str">
        <f t="shared" si="2"/>
        <v/>
      </c>
    </row>
    <row r="190" spans="1:22" x14ac:dyDescent="0.35">
      <c r="A190">
        <v>2</v>
      </c>
      <c r="B190" s="29">
        <v>70</v>
      </c>
      <c r="C190" s="29">
        <v>2000</v>
      </c>
      <c r="D190" s="3">
        <v>0.4</v>
      </c>
      <c r="E190">
        <v>0.76137772000000004</v>
      </c>
      <c r="F190">
        <v>2</v>
      </c>
      <c r="G190">
        <v>28859.616880000001</v>
      </c>
      <c r="H190">
        <v>6209.5566060000001</v>
      </c>
      <c r="I190">
        <v>2000</v>
      </c>
      <c r="J190">
        <v>4209.5566060000001</v>
      </c>
      <c r="K190" s="3">
        <v>0.32208418799999999</v>
      </c>
      <c r="L190">
        <v>5528.8675999999996</v>
      </c>
      <c r="M190">
        <v>10684.493049999999</v>
      </c>
      <c r="N190">
        <v>10117.622240000001</v>
      </c>
      <c r="O190">
        <v>1011.92845</v>
      </c>
      <c r="P190">
        <v>465.72808320000001</v>
      </c>
      <c r="Q190">
        <v>370.2884502</v>
      </c>
      <c r="R190">
        <v>1</v>
      </c>
      <c r="S190" s="3">
        <v>0.694346507</v>
      </c>
      <c r="T190">
        <v>300</v>
      </c>
      <c r="U190" s="3">
        <v>1.2935530000000001E-2</v>
      </c>
      <c r="V190" s="3" t="str">
        <f t="shared" si="2"/>
        <v/>
      </c>
    </row>
    <row r="191" spans="1:22" x14ac:dyDescent="0.35">
      <c r="A191">
        <v>2</v>
      </c>
      <c r="B191" s="29">
        <v>70</v>
      </c>
      <c r="C191" s="29">
        <v>2000</v>
      </c>
      <c r="D191" s="3">
        <v>0.4</v>
      </c>
      <c r="E191">
        <v>0.76137772000000004</v>
      </c>
      <c r="F191">
        <v>3</v>
      </c>
      <c r="G191">
        <v>43590.634279999998</v>
      </c>
      <c r="H191">
        <v>14441.54486</v>
      </c>
      <c r="I191">
        <v>4000</v>
      </c>
      <c r="J191">
        <v>10441.54486</v>
      </c>
      <c r="K191" s="3">
        <v>0.27697867799999998</v>
      </c>
      <c r="L191">
        <v>13714.0142</v>
      </c>
      <c r="M191">
        <v>13380.63867</v>
      </c>
      <c r="N191">
        <v>11874.219129999999</v>
      </c>
      <c r="O191">
        <v>2908.504993</v>
      </c>
      <c r="P191">
        <v>465.72808320000001</v>
      </c>
      <c r="Q191">
        <v>519.99855700000001</v>
      </c>
      <c r="R191">
        <v>2</v>
      </c>
      <c r="S191" s="3">
        <v>0.81489725400000002</v>
      </c>
      <c r="T191">
        <v>300</v>
      </c>
      <c r="U191" s="3">
        <v>9.8958053000000004E-2</v>
      </c>
      <c r="V191" s="3">
        <f t="shared" si="2"/>
        <v>0.25257530617263951</v>
      </c>
    </row>
    <row r="192" spans="1:22" x14ac:dyDescent="0.35">
      <c r="A192">
        <v>2</v>
      </c>
      <c r="B192" s="29">
        <v>100</v>
      </c>
      <c r="C192" s="29">
        <v>500</v>
      </c>
      <c r="D192" s="3">
        <v>0.8</v>
      </c>
      <c r="E192">
        <v>5.9880119000000002E-2</v>
      </c>
      <c r="F192">
        <v>1</v>
      </c>
      <c r="G192">
        <v>19652.002130000001</v>
      </c>
      <c r="H192">
        <v>4390.347949</v>
      </c>
      <c r="I192">
        <v>3500</v>
      </c>
      <c r="J192">
        <v>890.34794939999995</v>
      </c>
      <c r="K192" s="3">
        <v>0.79720332900000002</v>
      </c>
      <c r="L192">
        <v>14868.84065</v>
      </c>
      <c r="M192">
        <v>5486.923444</v>
      </c>
      <c r="N192">
        <v>5591.7924929999999</v>
      </c>
      <c r="O192">
        <v>2751.7861149999999</v>
      </c>
      <c r="P192">
        <v>465.72808320000001</v>
      </c>
      <c r="Q192">
        <v>965.42404799999997</v>
      </c>
      <c r="R192">
        <v>7</v>
      </c>
      <c r="S192" s="3">
        <v>0.209331717</v>
      </c>
      <c r="T192">
        <v>41</v>
      </c>
      <c r="U192" s="3">
        <v>8.5653910000000003E-3</v>
      </c>
      <c r="V192" s="3" t="str">
        <f t="shared" si="2"/>
        <v/>
      </c>
    </row>
    <row r="193" spans="1:22" x14ac:dyDescent="0.35">
      <c r="A193">
        <v>2</v>
      </c>
      <c r="B193" s="29">
        <v>100</v>
      </c>
      <c r="C193" s="29">
        <v>500</v>
      </c>
      <c r="D193" s="3">
        <v>0.8</v>
      </c>
      <c r="E193">
        <v>5.9880119000000002E-2</v>
      </c>
      <c r="F193">
        <v>2</v>
      </c>
      <c r="G193">
        <v>19031.189719999998</v>
      </c>
      <c r="H193">
        <v>3799.7824690000002</v>
      </c>
      <c r="I193">
        <v>3000</v>
      </c>
      <c r="J193">
        <v>799.78246890000003</v>
      </c>
      <c r="K193" s="3">
        <v>0.78951888000000003</v>
      </c>
      <c r="L193">
        <v>13356.39409</v>
      </c>
      <c r="M193">
        <v>5670.1400610000001</v>
      </c>
      <c r="N193">
        <v>5756.4405820000002</v>
      </c>
      <c r="O193">
        <v>2453.2540170000002</v>
      </c>
      <c r="P193">
        <v>465.72808320000001</v>
      </c>
      <c r="Q193">
        <v>885.84450530000004</v>
      </c>
      <c r="R193">
        <v>6</v>
      </c>
      <c r="S193" s="3">
        <v>0.215495405</v>
      </c>
      <c r="T193">
        <v>44</v>
      </c>
      <c r="U193" s="3">
        <v>6.2072619999999998E-3</v>
      </c>
      <c r="V193" s="3" t="str">
        <f t="shared" si="2"/>
        <v/>
      </c>
    </row>
    <row r="194" spans="1:22" x14ac:dyDescent="0.35">
      <c r="A194">
        <v>2</v>
      </c>
      <c r="B194" s="29">
        <v>100</v>
      </c>
      <c r="C194" s="29">
        <v>500</v>
      </c>
      <c r="D194" s="3">
        <v>0.8</v>
      </c>
      <c r="E194">
        <v>5.9880119000000002E-2</v>
      </c>
      <c r="F194">
        <v>3</v>
      </c>
      <c r="G194">
        <v>27546.539290000001</v>
      </c>
      <c r="H194">
        <v>5620.3156259999996</v>
      </c>
      <c r="I194">
        <v>4000</v>
      </c>
      <c r="J194">
        <v>1620.3156260000001</v>
      </c>
      <c r="K194" s="3">
        <v>0.71170380200000005</v>
      </c>
      <c r="L194">
        <v>27059.325359999999</v>
      </c>
      <c r="M194">
        <v>7273.6194260000002</v>
      </c>
      <c r="N194">
        <v>7422.0448109999998</v>
      </c>
      <c r="O194">
        <v>5744.2124610000001</v>
      </c>
      <c r="P194">
        <v>465.72808320000001</v>
      </c>
      <c r="Q194">
        <v>1020.618879</v>
      </c>
      <c r="R194">
        <v>8</v>
      </c>
      <c r="S194" s="3">
        <v>0.27784818300000003</v>
      </c>
      <c r="T194">
        <v>300</v>
      </c>
      <c r="U194" s="3">
        <v>1.1518138000000001E-2</v>
      </c>
      <c r="V194" s="3">
        <f t="shared" si="2"/>
        <v>0.28789383779870276</v>
      </c>
    </row>
    <row r="195" spans="1:22" x14ac:dyDescent="0.35">
      <c r="A195">
        <v>2</v>
      </c>
      <c r="B195" s="29">
        <v>100</v>
      </c>
      <c r="C195" s="29">
        <v>500</v>
      </c>
      <c r="D195" s="3">
        <v>0.6</v>
      </c>
      <c r="E195">
        <v>0.15968031799999999</v>
      </c>
      <c r="F195">
        <v>1</v>
      </c>
      <c r="G195">
        <v>20978.430769999999</v>
      </c>
      <c r="H195">
        <v>4495.5567529999998</v>
      </c>
      <c r="I195">
        <v>2500</v>
      </c>
      <c r="J195">
        <v>1995.5567530000001</v>
      </c>
      <c r="K195" s="3">
        <v>0.55610464699999995</v>
      </c>
      <c r="L195">
        <v>12497.1993</v>
      </c>
      <c r="M195">
        <v>6406.921499</v>
      </c>
      <c r="N195">
        <v>6485.9246119999998</v>
      </c>
      <c r="O195">
        <v>2312.240675</v>
      </c>
      <c r="P195">
        <v>465.72808320000001</v>
      </c>
      <c r="Q195">
        <v>812.05914919999998</v>
      </c>
      <c r="R195">
        <v>5</v>
      </c>
      <c r="S195" s="3">
        <v>0.24280402700000001</v>
      </c>
      <c r="T195">
        <v>72</v>
      </c>
      <c r="U195" s="3">
        <v>8.1944740000000002E-3</v>
      </c>
      <c r="V195" s="3" t="str">
        <f t="shared" ref="V195:V258" si="3">IF($F195&lt;&gt;3,"",(
SUMIFS($G:$G,$A:$A,$A195,$B:$B,$B195,$C:$C,$C195,$D:$D,$D195,$E:$E,$E195,$F:$F,1)
+
SUMIFS($G:$G,$A:$A,$A195,$B:$B,$B195,$C:$C,$C195,$D:$D,$D195,$E:$E,$E195,$F:$F,2)
-
$G195
)
/
(
SUMIFS($G:$G,$A:$A,$A195,$B:$B,$B195,$C:$C,$C195,$D:$D,$D195,$E:$E,$E195,$F:$F,1)
+
SUMIFS($G:$G,$A:$A,$A195,$B:$B,$B195,$C:$C,$C195,$D:$D,$D195,$E:$E,$E195,$F:$F,2)
))</f>
        <v/>
      </c>
    </row>
    <row r="196" spans="1:22" x14ac:dyDescent="0.35">
      <c r="A196">
        <v>2</v>
      </c>
      <c r="B196" s="29">
        <v>100</v>
      </c>
      <c r="C196" s="29">
        <v>500</v>
      </c>
      <c r="D196" s="3">
        <v>0.6</v>
      </c>
      <c r="E196">
        <v>0.15968031799999999</v>
      </c>
      <c r="F196">
        <v>2</v>
      </c>
      <c r="G196">
        <v>20392.467229999998</v>
      </c>
      <c r="H196">
        <v>5118.6474559999997</v>
      </c>
      <c r="I196">
        <v>3000</v>
      </c>
      <c r="J196">
        <v>2118.6474560000001</v>
      </c>
      <c r="K196" s="3">
        <v>0.58609232700000002</v>
      </c>
      <c r="L196">
        <v>13268.05637</v>
      </c>
      <c r="M196">
        <v>5704.3336920000002</v>
      </c>
      <c r="N196">
        <v>5786.7439089999998</v>
      </c>
      <c r="O196">
        <v>2445.7656950000001</v>
      </c>
      <c r="P196">
        <v>465.72808320000001</v>
      </c>
      <c r="Q196">
        <v>871.24839789999999</v>
      </c>
      <c r="R196">
        <v>6</v>
      </c>
      <c r="S196" s="3">
        <v>0.216629826</v>
      </c>
      <c r="T196">
        <v>53</v>
      </c>
      <c r="U196" s="3">
        <v>9.9993240000000004E-3</v>
      </c>
      <c r="V196" s="3" t="str">
        <f t="shared" si="3"/>
        <v/>
      </c>
    </row>
    <row r="197" spans="1:22" x14ac:dyDescent="0.35">
      <c r="A197">
        <v>2</v>
      </c>
      <c r="B197" s="29">
        <v>100</v>
      </c>
      <c r="C197" s="29">
        <v>500</v>
      </c>
      <c r="D197" s="3">
        <v>0.6</v>
      </c>
      <c r="E197">
        <v>0.15968031799999999</v>
      </c>
      <c r="F197">
        <v>3</v>
      </c>
      <c r="G197">
        <v>29965.498670000001</v>
      </c>
      <c r="H197">
        <v>6722.1093989999999</v>
      </c>
      <c r="I197">
        <v>3000</v>
      </c>
      <c r="J197">
        <v>3722.1093989999999</v>
      </c>
      <c r="K197" s="3">
        <v>0.44628848199999999</v>
      </c>
      <c r="L197">
        <v>23309.756979999998</v>
      </c>
      <c r="M197">
        <v>8416.2876340000003</v>
      </c>
      <c r="N197">
        <v>8533.9343129999997</v>
      </c>
      <c r="O197">
        <v>4954.7763089999999</v>
      </c>
      <c r="P197">
        <v>465.72808320000001</v>
      </c>
      <c r="Q197">
        <v>872.66293629999996</v>
      </c>
      <c r="R197">
        <v>6</v>
      </c>
      <c r="S197" s="3">
        <v>0.31947235600000001</v>
      </c>
      <c r="T197">
        <v>301</v>
      </c>
      <c r="U197" s="3">
        <v>1.6147537999999999E-2</v>
      </c>
      <c r="V197" s="3">
        <f t="shared" si="3"/>
        <v>0.27568653042049024</v>
      </c>
    </row>
    <row r="198" spans="1:22" x14ac:dyDescent="0.35">
      <c r="A198">
        <v>2</v>
      </c>
      <c r="B198" s="29">
        <v>100</v>
      </c>
      <c r="C198" s="29">
        <v>500</v>
      </c>
      <c r="D198" s="3">
        <v>0.4</v>
      </c>
      <c r="E198">
        <v>0.35928071499999997</v>
      </c>
      <c r="F198">
        <v>1</v>
      </c>
      <c r="G198">
        <v>23409.14544</v>
      </c>
      <c r="H198">
        <v>5944.6723110000003</v>
      </c>
      <c r="I198">
        <v>2000</v>
      </c>
      <c r="J198">
        <v>3944.6723109999998</v>
      </c>
      <c r="K198" s="3">
        <v>0.336435702</v>
      </c>
      <c r="L198">
        <v>10979.36001</v>
      </c>
      <c r="M198">
        <v>7095.4722490000004</v>
      </c>
      <c r="N198">
        <v>7158.4327940000003</v>
      </c>
      <c r="O198">
        <v>2032.7693750000001</v>
      </c>
      <c r="P198">
        <v>465.72808320000001</v>
      </c>
      <c r="Q198">
        <v>712.07062770000005</v>
      </c>
      <c r="R198">
        <v>4</v>
      </c>
      <c r="S198" s="3">
        <v>0.267979727</v>
      </c>
      <c r="T198">
        <v>300</v>
      </c>
      <c r="U198" s="3">
        <v>1.1975147E-2</v>
      </c>
      <c r="V198" s="3" t="str">
        <f t="shared" si="3"/>
        <v/>
      </c>
    </row>
    <row r="199" spans="1:22" x14ac:dyDescent="0.35">
      <c r="A199">
        <v>2</v>
      </c>
      <c r="B199" s="29">
        <v>100</v>
      </c>
      <c r="C199" s="29">
        <v>500</v>
      </c>
      <c r="D199" s="3">
        <v>0.4</v>
      </c>
      <c r="E199">
        <v>0.35928071499999997</v>
      </c>
      <c r="F199">
        <v>2</v>
      </c>
      <c r="G199">
        <v>23051.54334</v>
      </c>
      <c r="H199">
        <v>7772.4050450000004</v>
      </c>
      <c r="I199">
        <v>3000</v>
      </c>
      <c r="J199">
        <v>4772.4050450000004</v>
      </c>
      <c r="K199" s="3">
        <v>0.38598091400000001</v>
      </c>
      <c r="L199">
        <v>13283.22075</v>
      </c>
      <c r="M199">
        <v>5705.0974050000004</v>
      </c>
      <c r="N199">
        <v>5787.5076230000004</v>
      </c>
      <c r="O199">
        <v>2448.2061170000002</v>
      </c>
      <c r="P199">
        <v>465.72808320000001</v>
      </c>
      <c r="Q199">
        <v>872.59907150000004</v>
      </c>
      <c r="R199">
        <v>6</v>
      </c>
      <c r="S199" s="3">
        <v>0.21665841599999999</v>
      </c>
      <c r="T199">
        <v>300</v>
      </c>
      <c r="U199" s="3">
        <v>4.1383994E-2</v>
      </c>
      <c r="V199" s="3" t="str">
        <f t="shared" si="3"/>
        <v/>
      </c>
    </row>
    <row r="200" spans="1:22" x14ac:dyDescent="0.35">
      <c r="A200">
        <v>2</v>
      </c>
      <c r="B200" s="29">
        <v>100</v>
      </c>
      <c r="C200" s="29">
        <v>500</v>
      </c>
      <c r="D200" s="3">
        <v>0.4</v>
      </c>
      <c r="E200">
        <v>0.35928071499999997</v>
      </c>
      <c r="F200">
        <v>3</v>
      </c>
      <c r="G200">
        <v>35058.658929999998</v>
      </c>
      <c r="H200">
        <v>10208.84173</v>
      </c>
      <c r="I200">
        <v>2500</v>
      </c>
      <c r="J200">
        <v>7708.8417339999996</v>
      </c>
      <c r="K200" s="3">
        <v>0.24488576300000001</v>
      </c>
      <c r="L200">
        <v>21456.319299999999</v>
      </c>
      <c r="M200">
        <v>9463.2972150000005</v>
      </c>
      <c r="N200">
        <v>9556.7120680000007</v>
      </c>
      <c r="O200">
        <v>4555.881421</v>
      </c>
      <c r="P200">
        <v>465.72808320000001</v>
      </c>
      <c r="Q200">
        <v>808.19840509999995</v>
      </c>
      <c r="R200">
        <v>5</v>
      </c>
      <c r="S200" s="3">
        <v>0.35776058300000002</v>
      </c>
      <c r="T200">
        <v>300</v>
      </c>
      <c r="U200" s="3">
        <v>5.5537245999999998E-2</v>
      </c>
      <c r="V200" s="3">
        <f t="shared" si="3"/>
        <v>0.24541241529996963</v>
      </c>
    </row>
    <row r="201" spans="1:22" x14ac:dyDescent="0.35">
      <c r="A201">
        <v>2</v>
      </c>
      <c r="B201" s="29">
        <v>100</v>
      </c>
      <c r="C201" s="29">
        <v>1000</v>
      </c>
      <c r="D201" s="3">
        <v>0.8</v>
      </c>
      <c r="E201">
        <v>9.1939781999999998E-2</v>
      </c>
      <c r="F201">
        <v>1</v>
      </c>
      <c r="G201">
        <v>22568.504300000001</v>
      </c>
      <c r="H201">
        <v>5011.9295460000003</v>
      </c>
      <c r="I201">
        <v>4000</v>
      </c>
      <c r="J201">
        <v>1011.929546</v>
      </c>
      <c r="K201" s="3">
        <v>0.79809581600000001</v>
      </c>
      <c r="L201">
        <v>11006.43844</v>
      </c>
      <c r="M201">
        <v>7139.6174060000003</v>
      </c>
      <c r="N201">
        <v>7199.6196520000003</v>
      </c>
      <c r="O201">
        <v>2036.9120740000001</v>
      </c>
      <c r="P201">
        <v>465.72808320000001</v>
      </c>
      <c r="Q201">
        <v>714.69753579999997</v>
      </c>
      <c r="R201">
        <v>4</v>
      </c>
      <c r="S201" s="3">
        <v>0.26952157900000001</v>
      </c>
      <c r="T201">
        <v>71</v>
      </c>
      <c r="U201" s="3">
        <v>8.8390340000000008E-3</v>
      </c>
      <c r="V201" s="3" t="str">
        <f t="shared" si="3"/>
        <v/>
      </c>
    </row>
    <row r="202" spans="1:22" x14ac:dyDescent="0.35">
      <c r="A202">
        <v>2</v>
      </c>
      <c r="B202" s="29">
        <v>100</v>
      </c>
      <c r="C202" s="29">
        <v>1000</v>
      </c>
      <c r="D202" s="3">
        <v>0.8</v>
      </c>
      <c r="E202">
        <v>9.1939781999999998E-2</v>
      </c>
      <c r="F202">
        <v>2</v>
      </c>
      <c r="G202">
        <v>22231.03628</v>
      </c>
      <c r="H202">
        <v>3869.2983220000001</v>
      </c>
      <c r="I202">
        <v>3000</v>
      </c>
      <c r="J202">
        <v>869.29832199999998</v>
      </c>
      <c r="K202" s="3">
        <v>0.77533437599999999</v>
      </c>
      <c r="L202">
        <v>9455.0836139999992</v>
      </c>
      <c r="M202">
        <v>7743.5194060000003</v>
      </c>
      <c r="N202">
        <v>7788.7195629999997</v>
      </c>
      <c r="O202">
        <v>1729.051817</v>
      </c>
      <c r="P202">
        <v>465.72808320000001</v>
      </c>
      <c r="Q202">
        <v>634.71908619999999</v>
      </c>
      <c r="R202">
        <v>3</v>
      </c>
      <c r="S202" s="3">
        <v>0.291574846</v>
      </c>
      <c r="T202">
        <v>99</v>
      </c>
      <c r="U202" s="3">
        <v>9.3337520000000007E-3</v>
      </c>
      <c r="V202" s="3" t="str">
        <f t="shared" si="3"/>
        <v/>
      </c>
    </row>
    <row r="203" spans="1:22" x14ac:dyDescent="0.35">
      <c r="A203">
        <v>2</v>
      </c>
      <c r="B203" s="29">
        <v>100</v>
      </c>
      <c r="C203" s="29">
        <v>1000</v>
      </c>
      <c r="D203" s="3">
        <v>0.8</v>
      </c>
      <c r="E203">
        <v>9.1939781999999998E-2</v>
      </c>
      <c r="F203">
        <v>3</v>
      </c>
      <c r="G203">
        <v>31096.872149999999</v>
      </c>
      <c r="H203">
        <v>6965.8500679999997</v>
      </c>
      <c r="I203">
        <v>5000</v>
      </c>
      <c r="J203">
        <v>1965.850068</v>
      </c>
      <c r="K203" s="3">
        <v>0.717787485</v>
      </c>
      <c r="L203">
        <v>21381.93103</v>
      </c>
      <c r="M203">
        <v>9109.1146549999994</v>
      </c>
      <c r="N203">
        <v>9210.6965830000008</v>
      </c>
      <c r="O203">
        <v>4533.4235369999997</v>
      </c>
      <c r="P203">
        <v>465.72808320000001</v>
      </c>
      <c r="Q203">
        <v>812.05922169999997</v>
      </c>
      <c r="R203">
        <v>5</v>
      </c>
      <c r="S203" s="3">
        <v>0.34480730999999998</v>
      </c>
      <c r="T203">
        <v>201</v>
      </c>
      <c r="U203" s="3">
        <v>7.5467279999999999E-3</v>
      </c>
      <c r="V203" s="3">
        <f t="shared" si="3"/>
        <v>0.30586627122951626</v>
      </c>
    </row>
    <row r="204" spans="1:22" x14ac:dyDescent="0.35">
      <c r="A204">
        <v>2</v>
      </c>
      <c r="B204" s="29">
        <v>100</v>
      </c>
      <c r="C204" s="29">
        <v>1000</v>
      </c>
      <c r="D204" s="3">
        <v>0.6</v>
      </c>
      <c r="E204">
        <v>0.24517275099999999</v>
      </c>
      <c r="F204">
        <v>1</v>
      </c>
      <c r="G204">
        <v>24092.030129999999</v>
      </c>
      <c r="H204">
        <v>5378.5640059999996</v>
      </c>
      <c r="I204">
        <v>3000</v>
      </c>
      <c r="J204">
        <v>2378.5640060000001</v>
      </c>
      <c r="K204" s="3">
        <v>0.55776969399999998</v>
      </c>
      <c r="L204">
        <v>9701.5838779999995</v>
      </c>
      <c r="M204">
        <v>7886.9606199999998</v>
      </c>
      <c r="N204">
        <v>7935.3814519999996</v>
      </c>
      <c r="O204">
        <v>1792.7600319999999</v>
      </c>
      <c r="P204">
        <v>465.72808320000001</v>
      </c>
      <c r="Q204">
        <v>632.63593730000002</v>
      </c>
      <c r="R204">
        <v>3</v>
      </c>
      <c r="S204" s="3">
        <v>0.29706521200000002</v>
      </c>
      <c r="T204">
        <v>251</v>
      </c>
      <c r="U204" s="3">
        <v>9.9106850000000007E-3</v>
      </c>
      <c r="V204" s="3" t="str">
        <f t="shared" si="3"/>
        <v/>
      </c>
    </row>
    <row r="205" spans="1:22" x14ac:dyDescent="0.35">
      <c r="A205">
        <v>2</v>
      </c>
      <c r="B205" s="29">
        <v>100</v>
      </c>
      <c r="C205" s="29">
        <v>1000</v>
      </c>
      <c r="D205" s="3">
        <v>0.6</v>
      </c>
      <c r="E205">
        <v>0.24517275099999999</v>
      </c>
      <c r="F205">
        <v>2</v>
      </c>
      <c r="G205">
        <v>23621.345549999998</v>
      </c>
      <c r="H205">
        <v>5319.6910449999996</v>
      </c>
      <c r="I205">
        <v>3000</v>
      </c>
      <c r="J205">
        <v>2319.691045</v>
      </c>
      <c r="K205" s="3">
        <v>0.56394252499999997</v>
      </c>
      <c r="L205">
        <v>9461.4553940000005</v>
      </c>
      <c r="M205">
        <v>7713.7107310000001</v>
      </c>
      <c r="N205">
        <v>7756.8518450000001</v>
      </c>
      <c r="O205">
        <v>1735.2153860000001</v>
      </c>
      <c r="P205">
        <v>465.72808320000001</v>
      </c>
      <c r="Q205">
        <v>630.14846209999996</v>
      </c>
      <c r="R205">
        <v>3</v>
      </c>
      <c r="S205" s="3">
        <v>0.29038186100000002</v>
      </c>
      <c r="T205">
        <v>256</v>
      </c>
      <c r="U205" s="3">
        <v>9.6906059999999992E-3</v>
      </c>
      <c r="V205" s="3" t="str">
        <f t="shared" si="3"/>
        <v/>
      </c>
    </row>
    <row r="206" spans="1:22" x14ac:dyDescent="0.35">
      <c r="A206">
        <v>2</v>
      </c>
      <c r="B206" s="29">
        <v>100</v>
      </c>
      <c r="C206" s="29">
        <v>1000</v>
      </c>
      <c r="D206" s="3">
        <v>0.6</v>
      </c>
      <c r="E206">
        <v>0.24517275099999999</v>
      </c>
      <c r="F206">
        <v>3</v>
      </c>
      <c r="G206">
        <v>34184.831270000002</v>
      </c>
      <c r="H206">
        <v>8641.6748640000005</v>
      </c>
      <c r="I206">
        <v>4000</v>
      </c>
      <c r="J206">
        <v>4641.6748639999996</v>
      </c>
      <c r="K206" s="3">
        <v>0.46287323499999999</v>
      </c>
      <c r="L206">
        <v>18932.262449999998</v>
      </c>
      <c r="M206">
        <v>10132.369350000001</v>
      </c>
      <c r="N206">
        <v>10211.993350000001</v>
      </c>
      <c r="O206">
        <v>4021.0943189999998</v>
      </c>
      <c r="P206">
        <v>465.72808320000001</v>
      </c>
      <c r="Q206">
        <v>711.97129370000005</v>
      </c>
      <c r="R206">
        <v>4</v>
      </c>
      <c r="S206" s="3">
        <v>0.38229138499999998</v>
      </c>
      <c r="T206">
        <v>300</v>
      </c>
      <c r="U206" s="3">
        <v>2.3736584000000002E-2</v>
      </c>
      <c r="V206" s="3">
        <f t="shared" si="3"/>
        <v>0.28353777566970073</v>
      </c>
    </row>
    <row r="207" spans="1:22" x14ac:dyDescent="0.35">
      <c r="A207">
        <v>2</v>
      </c>
      <c r="B207" s="29">
        <v>100</v>
      </c>
      <c r="C207" s="29">
        <v>1000</v>
      </c>
      <c r="D207" s="3">
        <v>0.4</v>
      </c>
      <c r="E207">
        <v>0.55163868900000002</v>
      </c>
      <c r="F207">
        <v>1</v>
      </c>
      <c r="G207">
        <v>26667.312030000001</v>
      </c>
      <c r="H207">
        <v>6407.6206320000001</v>
      </c>
      <c r="I207">
        <v>2000</v>
      </c>
      <c r="J207">
        <v>4407.6206320000001</v>
      </c>
      <c r="K207" s="3">
        <v>0.31212834099999998</v>
      </c>
      <c r="L207">
        <v>7990.0498589999997</v>
      </c>
      <c r="M207">
        <v>8883.9505599999993</v>
      </c>
      <c r="N207">
        <v>8912.5002889999996</v>
      </c>
      <c r="O207">
        <v>1477.5137970000001</v>
      </c>
      <c r="P207">
        <v>465.72808320000001</v>
      </c>
      <c r="Q207">
        <v>519.99866789999999</v>
      </c>
      <c r="R207">
        <v>2</v>
      </c>
      <c r="S207" s="3">
        <v>0.33364417400000002</v>
      </c>
      <c r="T207">
        <v>300</v>
      </c>
      <c r="U207" s="3">
        <v>1.9804075000000001E-2</v>
      </c>
      <c r="V207" s="3" t="str">
        <f t="shared" si="3"/>
        <v/>
      </c>
    </row>
    <row r="208" spans="1:22" x14ac:dyDescent="0.35">
      <c r="A208">
        <v>2</v>
      </c>
      <c r="B208" s="29">
        <v>100</v>
      </c>
      <c r="C208" s="29">
        <v>1000</v>
      </c>
      <c r="D208" s="3">
        <v>0.4</v>
      </c>
      <c r="E208">
        <v>0.55163868900000002</v>
      </c>
      <c r="F208">
        <v>2</v>
      </c>
      <c r="G208">
        <v>25966.329099999999</v>
      </c>
      <c r="H208">
        <v>6282.4276630000004</v>
      </c>
      <c r="I208">
        <v>2000</v>
      </c>
      <c r="J208">
        <v>4282.4276630000004</v>
      </c>
      <c r="K208" s="3">
        <v>0.31834827300000001</v>
      </c>
      <c r="L208">
        <v>7763.1024559999996</v>
      </c>
      <c r="M208">
        <v>8621.9522980000002</v>
      </c>
      <c r="N208">
        <v>8655.4454440000009</v>
      </c>
      <c r="O208">
        <v>1424.6401470000001</v>
      </c>
      <c r="P208">
        <v>465.72808320000001</v>
      </c>
      <c r="Q208">
        <v>516.13546670000005</v>
      </c>
      <c r="R208">
        <v>2</v>
      </c>
      <c r="S208" s="3">
        <v>0.32402118899999999</v>
      </c>
      <c r="T208">
        <v>216</v>
      </c>
      <c r="U208" s="3">
        <v>8.6858809999999995E-3</v>
      </c>
      <c r="V208" s="3" t="str">
        <f t="shared" si="3"/>
        <v/>
      </c>
    </row>
    <row r="209" spans="1:22" x14ac:dyDescent="0.35">
      <c r="A209">
        <v>2</v>
      </c>
      <c r="B209" s="29">
        <v>100</v>
      </c>
      <c r="C209" s="29">
        <v>1000</v>
      </c>
      <c r="D209" s="3">
        <v>0.4</v>
      </c>
      <c r="E209">
        <v>0.55163868900000002</v>
      </c>
      <c r="F209">
        <v>3</v>
      </c>
      <c r="G209">
        <v>39147.470829999998</v>
      </c>
      <c r="H209">
        <v>9562.6595589999997</v>
      </c>
      <c r="I209">
        <v>2000</v>
      </c>
      <c r="J209">
        <v>7562.6595589999997</v>
      </c>
      <c r="K209" s="3">
        <v>0.209146837</v>
      </c>
      <c r="L209">
        <v>13709.44371</v>
      </c>
      <c r="M209">
        <v>12825.53751</v>
      </c>
      <c r="N209">
        <v>12866.18475</v>
      </c>
      <c r="O209">
        <v>2906.7994410000001</v>
      </c>
      <c r="P209">
        <v>465.72808320000001</v>
      </c>
      <c r="Q209">
        <v>520.56148619999999</v>
      </c>
      <c r="R209">
        <v>2</v>
      </c>
      <c r="S209" s="3">
        <v>0.48165244800000001</v>
      </c>
      <c r="T209">
        <v>300</v>
      </c>
      <c r="U209" s="3">
        <v>6.4534633999999994E-2</v>
      </c>
      <c r="V209" s="3">
        <f t="shared" si="3"/>
        <v>0.25622719634179342</v>
      </c>
    </row>
    <row r="210" spans="1:22" x14ac:dyDescent="0.35">
      <c r="A210">
        <v>2</v>
      </c>
      <c r="B210" s="29">
        <v>100</v>
      </c>
      <c r="C210" s="29">
        <v>2000</v>
      </c>
      <c r="D210" s="3">
        <v>0.8</v>
      </c>
      <c r="E210">
        <v>0.12654726799999999</v>
      </c>
      <c r="F210">
        <v>1</v>
      </c>
      <c r="G210">
        <v>25215.114290000001</v>
      </c>
      <c r="H210">
        <v>5010.3208560000003</v>
      </c>
      <c r="I210">
        <v>4000</v>
      </c>
      <c r="J210">
        <v>1010.320856</v>
      </c>
      <c r="K210" s="3">
        <v>0.798352065</v>
      </c>
      <c r="L210">
        <v>7983.7429339999999</v>
      </c>
      <c r="M210">
        <v>8855.3387519999997</v>
      </c>
      <c r="N210">
        <v>8887.7908640000005</v>
      </c>
      <c r="O210">
        <v>1475.3837100000001</v>
      </c>
      <c r="P210">
        <v>465.72808320000001</v>
      </c>
      <c r="Q210">
        <v>520.55202359999998</v>
      </c>
      <c r="R210">
        <v>2</v>
      </c>
      <c r="S210" s="3">
        <v>0.33271916299999998</v>
      </c>
      <c r="T210">
        <v>98</v>
      </c>
      <c r="U210" s="3">
        <v>8.6092459999999992E-3</v>
      </c>
      <c r="V210" s="3" t="str">
        <f t="shared" si="3"/>
        <v/>
      </c>
    </row>
    <row r="211" spans="1:22" x14ac:dyDescent="0.35">
      <c r="A211">
        <v>2</v>
      </c>
      <c r="B211" s="29">
        <v>100</v>
      </c>
      <c r="C211" s="29">
        <v>2000</v>
      </c>
      <c r="D211" s="3">
        <v>0.8</v>
      </c>
      <c r="E211">
        <v>0.12654726799999999</v>
      </c>
      <c r="F211">
        <v>2</v>
      </c>
      <c r="G211">
        <v>24702.95376</v>
      </c>
      <c r="H211">
        <v>4986.4445910000004</v>
      </c>
      <c r="I211">
        <v>4000</v>
      </c>
      <c r="J211">
        <v>986.44459059999997</v>
      </c>
      <c r="K211" s="3">
        <v>0.80217476099999996</v>
      </c>
      <c r="L211">
        <v>7795.0682550000001</v>
      </c>
      <c r="M211">
        <v>8635.7199679999994</v>
      </c>
      <c r="N211">
        <v>8666.2940510000008</v>
      </c>
      <c r="O211">
        <v>1429.259004</v>
      </c>
      <c r="P211">
        <v>465.72808320000001</v>
      </c>
      <c r="Q211">
        <v>519.50806</v>
      </c>
      <c r="R211">
        <v>2</v>
      </c>
      <c r="S211" s="3">
        <v>0.32442731299999999</v>
      </c>
      <c r="T211">
        <v>22</v>
      </c>
      <c r="U211" s="3">
        <v>9.4649079999999993E-3</v>
      </c>
      <c r="V211" s="3" t="str">
        <f t="shared" si="3"/>
        <v/>
      </c>
    </row>
    <row r="212" spans="1:22" x14ac:dyDescent="0.35">
      <c r="A212">
        <v>2</v>
      </c>
      <c r="B212" s="29">
        <v>100</v>
      </c>
      <c r="C212" s="29">
        <v>2000</v>
      </c>
      <c r="D212" s="3">
        <v>0.8</v>
      </c>
      <c r="E212">
        <v>0.12654726799999999</v>
      </c>
      <c r="F212">
        <v>3</v>
      </c>
      <c r="G212">
        <v>34756.066319999998</v>
      </c>
      <c r="H212">
        <v>5734.6494309999998</v>
      </c>
      <c r="I212">
        <v>4000</v>
      </c>
      <c r="J212">
        <v>1734.649431</v>
      </c>
      <c r="K212" s="3">
        <v>0.69751430299999995</v>
      </c>
      <c r="L212">
        <v>13707.521779999999</v>
      </c>
      <c r="M212">
        <v>12542.23134</v>
      </c>
      <c r="N212">
        <v>12586.577020000001</v>
      </c>
      <c r="O212">
        <v>2906.3285810000002</v>
      </c>
      <c r="P212">
        <v>465.72808320000001</v>
      </c>
      <c r="Q212">
        <v>520.55186449999997</v>
      </c>
      <c r="R212">
        <v>2</v>
      </c>
      <c r="S212" s="3">
        <v>0.47118518399999998</v>
      </c>
      <c r="T212">
        <v>300</v>
      </c>
      <c r="U212" s="3">
        <v>2.7810213E-2</v>
      </c>
      <c r="V212" s="3">
        <f t="shared" si="3"/>
        <v>0.30373775112476542</v>
      </c>
    </row>
    <row r="213" spans="1:22" x14ac:dyDescent="0.35">
      <c r="A213">
        <v>2</v>
      </c>
      <c r="B213" s="29">
        <v>100</v>
      </c>
      <c r="C213" s="29">
        <v>2000</v>
      </c>
      <c r="D213" s="3">
        <v>0.6</v>
      </c>
      <c r="E213">
        <v>0.337459381</v>
      </c>
      <c r="F213">
        <v>1</v>
      </c>
      <c r="G213">
        <v>26956.008949999999</v>
      </c>
      <c r="H213">
        <v>6696.3174339999996</v>
      </c>
      <c r="I213">
        <v>4000</v>
      </c>
      <c r="J213">
        <v>2696.317434</v>
      </c>
      <c r="K213" s="3">
        <v>0.59734324699999997</v>
      </c>
      <c r="L213">
        <v>7990.0503159999998</v>
      </c>
      <c r="M213">
        <v>8883.9505599999993</v>
      </c>
      <c r="N213">
        <v>8912.5002889999996</v>
      </c>
      <c r="O213">
        <v>1477.5138380000001</v>
      </c>
      <c r="P213">
        <v>465.72808320000001</v>
      </c>
      <c r="Q213">
        <v>519.99874090000003</v>
      </c>
      <c r="R213">
        <v>2</v>
      </c>
      <c r="S213" s="3">
        <v>0.33364417400000002</v>
      </c>
      <c r="T213">
        <v>18</v>
      </c>
      <c r="U213" s="3">
        <v>5.3102690000000003E-3</v>
      </c>
      <c r="V213" s="3" t="str">
        <f t="shared" si="3"/>
        <v/>
      </c>
    </row>
    <row r="214" spans="1:22" x14ac:dyDescent="0.35">
      <c r="A214">
        <v>2</v>
      </c>
      <c r="B214" s="29">
        <v>100</v>
      </c>
      <c r="C214" s="29">
        <v>2000</v>
      </c>
      <c r="D214" s="3">
        <v>0.6</v>
      </c>
      <c r="E214">
        <v>0.337459381</v>
      </c>
      <c r="F214">
        <v>2</v>
      </c>
      <c r="G214">
        <v>26289.973720000002</v>
      </c>
      <c r="H214">
        <v>6633.5197609999996</v>
      </c>
      <c r="I214">
        <v>4000</v>
      </c>
      <c r="J214">
        <v>2633.519761</v>
      </c>
      <c r="K214" s="3">
        <v>0.60299812799999997</v>
      </c>
      <c r="L214">
        <v>7803.9607409999999</v>
      </c>
      <c r="M214">
        <v>8606.5397659999999</v>
      </c>
      <c r="N214">
        <v>8633.1959229999993</v>
      </c>
      <c r="O214">
        <v>1430.9913959999999</v>
      </c>
      <c r="P214">
        <v>465.72808320000001</v>
      </c>
      <c r="Q214">
        <v>519.99878939999996</v>
      </c>
      <c r="R214">
        <v>2</v>
      </c>
      <c r="S214" s="3">
        <v>0.32318826699999997</v>
      </c>
      <c r="T214">
        <v>274</v>
      </c>
      <c r="U214" s="3">
        <v>9.92234E-3</v>
      </c>
      <c r="V214" s="3" t="str">
        <f t="shared" si="3"/>
        <v/>
      </c>
    </row>
    <row r="215" spans="1:22" x14ac:dyDescent="0.35">
      <c r="A215">
        <v>2</v>
      </c>
      <c r="B215" s="29">
        <v>100</v>
      </c>
      <c r="C215" s="29">
        <v>2000</v>
      </c>
      <c r="D215" s="3">
        <v>0.6</v>
      </c>
      <c r="E215">
        <v>0.337459381</v>
      </c>
      <c r="F215">
        <v>3</v>
      </c>
      <c r="G215">
        <v>37670.33827</v>
      </c>
      <c r="H215">
        <v>8611.0597830000006</v>
      </c>
      <c r="I215">
        <v>4000</v>
      </c>
      <c r="J215">
        <v>4611.0597829999997</v>
      </c>
      <c r="K215" s="3">
        <v>0.46451889800000001</v>
      </c>
      <c r="L215">
        <v>13664.04386</v>
      </c>
      <c r="M215">
        <v>12568.446099999999</v>
      </c>
      <c r="N215">
        <v>12609.093339999999</v>
      </c>
      <c r="O215">
        <v>2899.115229</v>
      </c>
      <c r="P215">
        <v>465.72808320000001</v>
      </c>
      <c r="Q215">
        <v>516.89573640000003</v>
      </c>
      <c r="R215">
        <v>2</v>
      </c>
      <c r="S215" s="3">
        <v>0.47202809400000001</v>
      </c>
      <c r="T215">
        <v>161</v>
      </c>
      <c r="U215" s="3">
        <v>9.0426940000000004E-3</v>
      </c>
      <c r="V215" s="3">
        <f t="shared" si="3"/>
        <v>0.29252243303560382</v>
      </c>
    </row>
    <row r="216" spans="1:22" x14ac:dyDescent="0.35">
      <c r="A216">
        <v>2</v>
      </c>
      <c r="B216" s="29">
        <v>100</v>
      </c>
      <c r="C216" s="29">
        <v>2000</v>
      </c>
      <c r="D216" s="3">
        <v>0.4</v>
      </c>
      <c r="E216">
        <v>0.75928360699999997</v>
      </c>
      <c r="F216">
        <v>1</v>
      </c>
      <c r="G216">
        <v>29500.48848</v>
      </c>
      <c r="H216">
        <v>6302.0044330000001</v>
      </c>
      <c r="I216">
        <v>2000</v>
      </c>
      <c r="J216">
        <v>4302.0044330000001</v>
      </c>
      <c r="K216" s="3">
        <v>0.31735934500000001</v>
      </c>
      <c r="L216">
        <v>5665.8729249999997</v>
      </c>
      <c r="M216">
        <v>10651.412410000001</v>
      </c>
      <c r="N216">
        <v>10664.875319999999</v>
      </c>
      <c r="O216">
        <v>1046.1835550000001</v>
      </c>
      <c r="P216">
        <v>465.72808320000001</v>
      </c>
      <c r="Q216">
        <v>370.28467599999999</v>
      </c>
      <c r="R216">
        <v>1</v>
      </c>
      <c r="S216" s="3">
        <v>0.39924526199999999</v>
      </c>
      <c r="T216">
        <v>36</v>
      </c>
      <c r="U216" s="3">
        <v>2.0195479999999999E-3</v>
      </c>
      <c r="V216" s="3" t="str">
        <f t="shared" si="3"/>
        <v/>
      </c>
    </row>
    <row r="217" spans="1:22" x14ac:dyDescent="0.35">
      <c r="A217">
        <v>2</v>
      </c>
      <c r="B217" s="29">
        <v>100</v>
      </c>
      <c r="C217" s="29">
        <v>2000</v>
      </c>
      <c r="D217" s="3">
        <v>0.4</v>
      </c>
      <c r="E217">
        <v>0.75928360699999997</v>
      </c>
      <c r="F217">
        <v>2</v>
      </c>
      <c r="G217">
        <v>28766.185870000001</v>
      </c>
      <c r="H217">
        <v>6197.9697889999998</v>
      </c>
      <c r="I217">
        <v>2000.001</v>
      </c>
      <c r="J217">
        <v>4197.9687889999996</v>
      </c>
      <c r="K217" s="3">
        <v>0.32268647099999997</v>
      </c>
      <c r="L217">
        <v>5528.8547639999997</v>
      </c>
      <c r="M217">
        <v>10352.913060000001</v>
      </c>
      <c r="N217">
        <v>10367.36125</v>
      </c>
      <c r="O217">
        <v>1011.928936</v>
      </c>
      <c r="P217">
        <v>465.72808320000001</v>
      </c>
      <c r="Q217">
        <v>370.28475559999998</v>
      </c>
      <c r="R217">
        <v>1</v>
      </c>
      <c r="S217" s="3">
        <v>0.38810767099999999</v>
      </c>
      <c r="T217">
        <v>300</v>
      </c>
      <c r="U217" s="3">
        <v>1.5630112000000002E-2</v>
      </c>
      <c r="V217" s="3" t="str">
        <f t="shared" si="3"/>
        <v/>
      </c>
    </row>
    <row r="218" spans="1:22" x14ac:dyDescent="0.35">
      <c r="A218">
        <v>2</v>
      </c>
      <c r="B218" s="29">
        <v>100</v>
      </c>
      <c r="C218" s="29">
        <v>2000</v>
      </c>
      <c r="D218" s="3">
        <v>0.4</v>
      </c>
      <c r="E218">
        <v>0.75928360699999997</v>
      </c>
      <c r="F218">
        <v>3</v>
      </c>
      <c r="G218">
        <v>42370.681539999998</v>
      </c>
      <c r="H218">
        <v>9375.368751</v>
      </c>
      <c r="I218">
        <v>2000</v>
      </c>
      <c r="J218">
        <v>7375.368751</v>
      </c>
      <c r="K218" s="3">
        <v>0.21332494299999999</v>
      </c>
      <c r="L218">
        <v>9713.5888099999993</v>
      </c>
      <c r="M218">
        <v>15041.15646</v>
      </c>
      <c r="N218">
        <v>15060.03104</v>
      </c>
      <c r="O218">
        <v>2058.1124789999999</v>
      </c>
      <c r="P218">
        <v>465.72808320000001</v>
      </c>
      <c r="Q218">
        <v>370.28472399999998</v>
      </c>
      <c r="R218">
        <v>1</v>
      </c>
      <c r="S218" s="3">
        <v>0.56378024699999996</v>
      </c>
      <c r="T218">
        <v>266</v>
      </c>
      <c r="U218" s="3">
        <v>9.1959190000000003E-3</v>
      </c>
      <c r="V218" s="3">
        <f t="shared" si="3"/>
        <v>0.27281448593607616</v>
      </c>
    </row>
    <row r="219" spans="1:22" x14ac:dyDescent="0.35">
      <c r="A219">
        <v>3</v>
      </c>
      <c r="B219" s="29">
        <v>10</v>
      </c>
      <c r="C219" s="29">
        <v>500</v>
      </c>
      <c r="D219" s="3">
        <v>0.8</v>
      </c>
      <c r="E219">
        <v>5.5248177000000002E-2</v>
      </c>
      <c r="F219">
        <v>1</v>
      </c>
      <c r="G219">
        <v>20363.36536</v>
      </c>
      <c r="H219">
        <v>4377.7493969999996</v>
      </c>
      <c r="I219">
        <v>3500</v>
      </c>
      <c r="J219">
        <v>877.7493968</v>
      </c>
      <c r="K219" s="3">
        <v>0.79949756900000002</v>
      </c>
      <c r="L219">
        <v>15887.39107</v>
      </c>
      <c r="M219">
        <v>6458.5760799999998</v>
      </c>
      <c r="N219">
        <v>4972.7018010000002</v>
      </c>
      <c r="O219">
        <v>2734.7176829999999</v>
      </c>
      <c r="P219">
        <v>582.49031109999999</v>
      </c>
      <c r="Q219">
        <v>1237.1300859999999</v>
      </c>
      <c r="R219">
        <v>7</v>
      </c>
      <c r="S219" s="3">
        <v>0.74804944200000001</v>
      </c>
      <c r="T219">
        <v>55</v>
      </c>
      <c r="U219" s="3">
        <v>6.895984E-3</v>
      </c>
      <c r="V219" s="3" t="str">
        <f t="shared" si="3"/>
        <v/>
      </c>
    </row>
    <row r="220" spans="1:22" x14ac:dyDescent="0.35">
      <c r="A220">
        <v>3</v>
      </c>
      <c r="B220" s="29">
        <v>10</v>
      </c>
      <c r="C220" s="29">
        <v>500</v>
      </c>
      <c r="D220" s="3">
        <v>0.8</v>
      </c>
      <c r="E220">
        <v>5.5248177000000002E-2</v>
      </c>
      <c r="F220">
        <v>2</v>
      </c>
      <c r="G220">
        <v>20473.218079999999</v>
      </c>
      <c r="H220">
        <v>3815.5883760000002</v>
      </c>
      <c r="I220">
        <v>3000</v>
      </c>
      <c r="J220">
        <v>815.58837559999995</v>
      </c>
      <c r="K220" s="3">
        <v>0.78624833299999997</v>
      </c>
      <c r="L220">
        <v>14762.267599999999</v>
      </c>
      <c r="M220">
        <v>7181.6740810000001</v>
      </c>
      <c r="N220">
        <v>5202.8984119999996</v>
      </c>
      <c r="O220">
        <v>2537.4606600000002</v>
      </c>
      <c r="P220">
        <v>582.49031109999999</v>
      </c>
      <c r="Q220">
        <v>1153.106239</v>
      </c>
      <c r="R220">
        <v>6</v>
      </c>
      <c r="S220" s="3">
        <v>0.78267819199999999</v>
      </c>
      <c r="T220">
        <v>45</v>
      </c>
      <c r="U220" s="3">
        <v>9.0616310000000005E-3</v>
      </c>
      <c r="V220" s="3" t="str">
        <f t="shared" si="3"/>
        <v/>
      </c>
    </row>
    <row r="221" spans="1:22" x14ac:dyDescent="0.35">
      <c r="A221">
        <v>3</v>
      </c>
      <c r="B221" s="29">
        <v>10</v>
      </c>
      <c r="C221" s="29">
        <v>500</v>
      </c>
      <c r="D221" s="3">
        <v>0.8</v>
      </c>
      <c r="E221">
        <v>5.5248177000000002E-2</v>
      </c>
      <c r="F221">
        <v>3</v>
      </c>
      <c r="G221">
        <v>29717.236789999999</v>
      </c>
      <c r="H221">
        <v>6172.1315059999997</v>
      </c>
      <c r="I221">
        <v>4500</v>
      </c>
      <c r="J221">
        <v>1672.1315059999999</v>
      </c>
      <c r="K221" s="3">
        <v>0.72908362299999996</v>
      </c>
      <c r="L221">
        <v>30265.822169999999</v>
      </c>
      <c r="M221">
        <v>10038.369199999999</v>
      </c>
      <c r="N221">
        <v>5357.7902309999999</v>
      </c>
      <c r="O221">
        <v>6180.1368679999996</v>
      </c>
      <c r="P221">
        <v>582.49031109999999</v>
      </c>
      <c r="Q221">
        <v>1386.318675</v>
      </c>
      <c r="R221">
        <v>9</v>
      </c>
      <c r="S221" s="3">
        <v>0.80597875200000002</v>
      </c>
      <c r="T221">
        <v>59</v>
      </c>
      <c r="U221" s="3">
        <v>7.7068900000000001E-3</v>
      </c>
      <c r="V221" s="3">
        <f t="shared" si="3"/>
        <v>0.27228885752250392</v>
      </c>
    </row>
    <row r="222" spans="1:22" x14ac:dyDescent="0.35">
      <c r="A222">
        <v>3</v>
      </c>
      <c r="B222" s="29">
        <v>10</v>
      </c>
      <c r="C222" s="29">
        <v>500</v>
      </c>
      <c r="D222" s="3">
        <v>0.6</v>
      </c>
      <c r="E222">
        <v>0.14732847199999999</v>
      </c>
      <c r="F222">
        <v>1</v>
      </c>
      <c r="G222">
        <v>21677.504239999998</v>
      </c>
      <c r="H222">
        <v>4490.8239569999996</v>
      </c>
      <c r="I222">
        <v>2500</v>
      </c>
      <c r="J222">
        <v>1990.8239570000001</v>
      </c>
      <c r="K222" s="3">
        <v>0.556690715</v>
      </c>
      <c r="L222">
        <v>13512.82562</v>
      </c>
      <c r="M222">
        <v>7822.992362</v>
      </c>
      <c r="N222">
        <v>5402.9912029999996</v>
      </c>
      <c r="O222">
        <v>2324.6432490000002</v>
      </c>
      <c r="P222">
        <v>582.49031109999999</v>
      </c>
      <c r="Q222">
        <v>1053.5631550000001</v>
      </c>
      <c r="R222">
        <v>5</v>
      </c>
      <c r="S222" s="3">
        <v>0.81277838800000002</v>
      </c>
      <c r="T222">
        <v>87</v>
      </c>
      <c r="U222" s="3">
        <v>8.5400500000000004E-3</v>
      </c>
      <c r="V222" s="3" t="str">
        <f t="shared" si="3"/>
        <v/>
      </c>
    </row>
    <row r="223" spans="1:22" x14ac:dyDescent="0.35">
      <c r="A223">
        <v>3</v>
      </c>
      <c r="B223" s="29">
        <v>10</v>
      </c>
      <c r="C223" s="29">
        <v>500</v>
      </c>
      <c r="D223" s="3">
        <v>0.6</v>
      </c>
      <c r="E223">
        <v>0.14732847199999999</v>
      </c>
      <c r="F223">
        <v>2</v>
      </c>
      <c r="G223">
        <v>21702.282879999999</v>
      </c>
      <c r="H223">
        <v>4471.5109560000001</v>
      </c>
      <c r="I223">
        <v>2500</v>
      </c>
      <c r="J223">
        <v>1971.5109560000001</v>
      </c>
      <c r="K223" s="3">
        <v>0.55909513</v>
      </c>
      <c r="L223">
        <v>13381.737569999999</v>
      </c>
      <c r="M223">
        <v>7919.6871309999997</v>
      </c>
      <c r="N223">
        <v>5383.1600909999997</v>
      </c>
      <c r="O223">
        <v>2297.8536060000001</v>
      </c>
      <c r="P223">
        <v>582.49031109999999</v>
      </c>
      <c r="Q223">
        <v>1047.580788</v>
      </c>
      <c r="R223">
        <v>5</v>
      </c>
      <c r="S223" s="3">
        <v>0.80979517000000001</v>
      </c>
      <c r="T223">
        <v>124</v>
      </c>
      <c r="U223" s="3">
        <v>8.7711630000000002E-3</v>
      </c>
      <c r="V223" s="3" t="str">
        <f t="shared" si="3"/>
        <v/>
      </c>
    </row>
    <row r="224" spans="1:22" x14ac:dyDescent="0.35">
      <c r="A224">
        <v>3</v>
      </c>
      <c r="B224" s="29">
        <v>10</v>
      </c>
      <c r="C224" s="29">
        <v>500</v>
      </c>
      <c r="D224" s="3">
        <v>0.6</v>
      </c>
      <c r="E224">
        <v>0.14732847199999999</v>
      </c>
      <c r="F224">
        <v>3</v>
      </c>
      <c r="G224">
        <v>32394.57862</v>
      </c>
      <c r="H224">
        <v>8174.6158429999996</v>
      </c>
      <c r="I224">
        <v>4000</v>
      </c>
      <c r="J224">
        <v>4174.6158429999996</v>
      </c>
      <c r="K224" s="3">
        <v>0.48931963000000001</v>
      </c>
      <c r="L224">
        <v>28335.431530000002</v>
      </c>
      <c r="M224">
        <v>11047.418739999999</v>
      </c>
      <c r="N224">
        <v>5506.1958400000003</v>
      </c>
      <c r="O224">
        <v>5785.6266750000004</v>
      </c>
      <c r="P224">
        <v>582.49031109999999</v>
      </c>
      <c r="Q224">
        <v>1298.2312059999999</v>
      </c>
      <c r="R224">
        <v>8</v>
      </c>
      <c r="S224" s="3">
        <v>0.82830358400000004</v>
      </c>
      <c r="T224">
        <v>98</v>
      </c>
      <c r="U224" s="3">
        <v>9.1818339999999998E-3</v>
      </c>
      <c r="V224" s="3">
        <f t="shared" si="3"/>
        <v>0.25323334274582754</v>
      </c>
    </row>
    <row r="225" spans="1:22" x14ac:dyDescent="0.35">
      <c r="A225">
        <v>3</v>
      </c>
      <c r="B225" s="29">
        <v>10</v>
      </c>
      <c r="C225" s="29">
        <v>500</v>
      </c>
      <c r="D225" s="3">
        <v>0.4</v>
      </c>
      <c r="E225">
        <v>0.33148906299999997</v>
      </c>
      <c r="F225">
        <v>1</v>
      </c>
      <c r="G225">
        <v>24213.507809999999</v>
      </c>
      <c r="H225">
        <v>6004.0585160000001</v>
      </c>
      <c r="I225">
        <v>2000</v>
      </c>
      <c r="J225">
        <v>4004.0585160000001</v>
      </c>
      <c r="K225" s="3">
        <v>0.33310801299999998</v>
      </c>
      <c r="L225">
        <v>12079.00641</v>
      </c>
      <c r="M225">
        <v>8941.9417919999996</v>
      </c>
      <c r="N225">
        <v>5665.26559</v>
      </c>
      <c r="O225">
        <v>2078.7435700000001</v>
      </c>
      <c r="P225">
        <v>582.49031109999999</v>
      </c>
      <c r="Q225">
        <v>941.00803229999997</v>
      </c>
      <c r="R225">
        <v>4</v>
      </c>
      <c r="S225" s="3">
        <v>0.85223263599999999</v>
      </c>
      <c r="T225">
        <v>300</v>
      </c>
      <c r="U225" s="3">
        <v>1.8725189999999999E-2</v>
      </c>
      <c r="V225" s="3" t="str">
        <f t="shared" si="3"/>
        <v/>
      </c>
    </row>
    <row r="226" spans="1:22" x14ac:dyDescent="0.35">
      <c r="A226">
        <v>3</v>
      </c>
      <c r="B226" s="29">
        <v>10</v>
      </c>
      <c r="C226" s="29">
        <v>500</v>
      </c>
      <c r="D226" s="3">
        <v>0.4</v>
      </c>
      <c r="E226">
        <v>0.33148906299999997</v>
      </c>
      <c r="F226">
        <v>2</v>
      </c>
      <c r="G226">
        <v>24369.9581</v>
      </c>
      <c r="H226">
        <v>5965.2523339999998</v>
      </c>
      <c r="I226">
        <v>2000</v>
      </c>
      <c r="J226">
        <v>3965.2523339999998</v>
      </c>
      <c r="K226" s="3">
        <v>0.33527500399999999</v>
      </c>
      <c r="L226">
        <v>11961.94016</v>
      </c>
      <c r="M226">
        <v>9275.8060569999998</v>
      </c>
      <c r="N226">
        <v>5555.9243560000004</v>
      </c>
      <c r="O226">
        <v>2052.3742120000002</v>
      </c>
      <c r="P226">
        <v>582.49031109999999</v>
      </c>
      <c r="Q226">
        <v>938.11082690000001</v>
      </c>
      <c r="R226">
        <v>4</v>
      </c>
      <c r="S226" s="3">
        <v>0.83578430400000003</v>
      </c>
      <c r="T226">
        <v>301</v>
      </c>
      <c r="U226" s="3">
        <v>3.3299329000000003E-2</v>
      </c>
      <c r="V226" s="3" t="str">
        <f t="shared" si="3"/>
        <v/>
      </c>
    </row>
    <row r="227" spans="1:22" x14ac:dyDescent="0.35">
      <c r="A227">
        <v>3</v>
      </c>
      <c r="B227" s="29">
        <v>10</v>
      </c>
      <c r="C227" s="29">
        <v>500</v>
      </c>
      <c r="D227" s="3">
        <v>0.4</v>
      </c>
      <c r="E227">
        <v>0.33148906299999997</v>
      </c>
      <c r="F227">
        <v>3</v>
      </c>
      <c r="G227">
        <v>37779.370779999997</v>
      </c>
      <c r="H227">
        <v>11131.83747</v>
      </c>
      <c r="I227">
        <v>3000</v>
      </c>
      <c r="J227">
        <v>8131.8374700000004</v>
      </c>
      <c r="K227" s="3">
        <v>0.26949728699999997</v>
      </c>
      <c r="L227">
        <v>24531.239119999998</v>
      </c>
      <c r="M227">
        <v>14224.654689999999</v>
      </c>
      <c r="N227">
        <v>5707.5785310000001</v>
      </c>
      <c r="O227">
        <v>4997.8863860000001</v>
      </c>
      <c r="P227">
        <v>582.49031109999999</v>
      </c>
      <c r="Q227">
        <v>1134.9233939999999</v>
      </c>
      <c r="R227">
        <v>6</v>
      </c>
      <c r="S227" s="3">
        <v>0.85859782200000001</v>
      </c>
      <c r="T227">
        <v>300</v>
      </c>
      <c r="U227" s="3">
        <v>3.1082281999999999E-2</v>
      </c>
      <c r="V227" s="3">
        <f t="shared" si="3"/>
        <v>0.22238214025352565</v>
      </c>
    </row>
    <row r="228" spans="1:22" x14ac:dyDescent="0.35">
      <c r="A228">
        <v>3</v>
      </c>
      <c r="B228" s="29">
        <v>10</v>
      </c>
      <c r="C228" s="29">
        <v>1000</v>
      </c>
      <c r="D228" s="3">
        <v>0.8</v>
      </c>
      <c r="E228">
        <v>7.7517292000000002E-2</v>
      </c>
      <c r="F228">
        <v>1</v>
      </c>
      <c r="G228">
        <v>23114.686740000001</v>
      </c>
      <c r="H228">
        <v>4937.4239289999996</v>
      </c>
      <c r="I228">
        <v>4000</v>
      </c>
      <c r="J228">
        <v>937.42392900000004</v>
      </c>
      <c r="K228" s="3">
        <v>0.81013906400000002</v>
      </c>
      <c r="L228">
        <v>12093.09438</v>
      </c>
      <c r="M228">
        <v>8909.2337659999994</v>
      </c>
      <c r="N228">
        <v>5662.2651390000001</v>
      </c>
      <c r="O228">
        <v>2081.1800750000002</v>
      </c>
      <c r="P228">
        <v>582.49031109999999</v>
      </c>
      <c r="Q228">
        <v>942.09351849999996</v>
      </c>
      <c r="R228">
        <v>4</v>
      </c>
      <c r="S228" s="3">
        <v>0.85178127400000003</v>
      </c>
      <c r="T228">
        <v>51</v>
      </c>
      <c r="U228" s="3">
        <v>6.5711579999999997E-3</v>
      </c>
      <c r="V228" s="3" t="str">
        <f t="shared" si="3"/>
        <v/>
      </c>
    </row>
    <row r="229" spans="1:22" x14ac:dyDescent="0.35">
      <c r="A229">
        <v>3</v>
      </c>
      <c r="B229" s="29">
        <v>10</v>
      </c>
      <c r="C229" s="29">
        <v>1000</v>
      </c>
      <c r="D229" s="3">
        <v>0.8</v>
      </c>
      <c r="E229">
        <v>7.7517292000000002E-2</v>
      </c>
      <c r="F229">
        <v>2</v>
      </c>
      <c r="G229">
        <v>23041.283340000002</v>
      </c>
      <c r="H229">
        <v>3814.2287700000002</v>
      </c>
      <c r="I229">
        <v>3000</v>
      </c>
      <c r="J229">
        <v>814.22877010000002</v>
      </c>
      <c r="K229" s="3">
        <v>0.78652859600000002</v>
      </c>
      <c r="L229">
        <v>10503.83402</v>
      </c>
      <c r="M229">
        <v>10199.78918</v>
      </c>
      <c r="N229">
        <v>5818.8165730000001</v>
      </c>
      <c r="O229">
        <v>1805.3113129999999</v>
      </c>
      <c r="P229">
        <v>582.49031109999999</v>
      </c>
      <c r="Q229">
        <v>820.64719300000002</v>
      </c>
      <c r="R229">
        <v>3</v>
      </c>
      <c r="S229" s="3">
        <v>0.87533149200000004</v>
      </c>
      <c r="T229">
        <v>34</v>
      </c>
      <c r="U229" s="3">
        <v>7.9130239999999994E-3</v>
      </c>
      <c r="V229" s="3" t="str">
        <f t="shared" si="3"/>
        <v/>
      </c>
    </row>
    <row r="230" spans="1:22" x14ac:dyDescent="0.35">
      <c r="A230">
        <v>3</v>
      </c>
      <c r="B230" s="29">
        <v>10</v>
      </c>
      <c r="C230" s="29">
        <v>1000</v>
      </c>
      <c r="D230" s="3">
        <v>0.8</v>
      </c>
      <c r="E230">
        <v>7.7517292000000002E-2</v>
      </c>
      <c r="F230">
        <v>3</v>
      </c>
      <c r="G230">
        <v>33966.459699999999</v>
      </c>
      <c r="H230">
        <v>7926.2335890000004</v>
      </c>
      <c r="I230">
        <v>6000</v>
      </c>
      <c r="J230">
        <v>1926.2335889999999</v>
      </c>
      <c r="K230" s="3">
        <v>0.75697996199999995</v>
      </c>
      <c r="L230">
        <v>24849.08253</v>
      </c>
      <c r="M230">
        <v>13458.975329999999</v>
      </c>
      <c r="N230">
        <v>5786.4898430000003</v>
      </c>
      <c r="O230">
        <v>5063.6606259999999</v>
      </c>
      <c r="P230">
        <v>582.49031109999999</v>
      </c>
      <c r="Q230">
        <v>1148.610007</v>
      </c>
      <c r="R230">
        <v>6</v>
      </c>
      <c r="S230" s="3">
        <v>0.87046854399999996</v>
      </c>
      <c r="T230">
        <v>193</v>
      </c>
      <c r="U230" s="3">
        <v>8.2370570000000008E-3</v>
      </c>
      <c r="V230" s="3">
        <f t="shared" si="3"/>
        <v>0.26409390505437297</v>
      </c>
    </row>
    <row r="231" spans="1:22" x14ac:dyDescent="0.35">
      <c r="A231">
        <v>3</v>
      </c>
      <c r="B231" s="29">
        <v>10</v>
      </c>
      <c r="C231" s="29">
        <v>1000</v>
      </c>
      <c r="D231" s="3">
        <v>0.6</v>
      </c>
      <c r="E231">
        <v>0.20671277900000001</v>
      </c>
      <c r="F231">
        <v>1</v>
      </c>
      <c r="G231">
        <v>24605.82674</v>
      </c>
      <c r="H231">
        <v>6497.616696</v>
      </c>
      <c r="I231">
        <v>4000</v>
      </c>
      <c r="J231">
        <v>2497.616696</v>
      </c>
      <c r="K231" s="3">
        <v>0.61561033600000004</v>
      </c>
      <c r="L231">
        <v>12082.54617</v>
      </c>
      <c r="M231">
        <v>8884.7558800000006</v>
      </c>
      <c r="N231">
        <v>5620.3273099999997</v>
      </c>
      <c r="O231">
        <v>2079.2367669999999</v>
      </c>
      <c r="P231">
        <v>582.49031109999999</v>
      </c>
      <c r="Q231">
        <v>941.39977569999996</v>
      </c>
      <c r="R231">
        <v>4</v>
      </c>
      <c r="S231" s="3">
        <v>0.84547251700000003</v>
      </c>
      <c r="T231">
        <v>72</v>
      </c>
      <c r="U231" s="3">
        <v>9.1772109999999994E-3</v>
      </c>
      <c r="V231" s="3" t="str">
        <f t="shared" si="3"/>
        <v/>
      </c>
    </row>
    <row r="232" spans="1:22" x14ac:dyDescent="0.35">
      <c r="A232">
        <v>3</v>
      </c>
      <c r="B232" s="29">
        <v>10</v>
      </c>
      <c r="C232" s="29">
        <v>1000</v>
      </c>
      <c r="D232" s="3">
        <v>0.6</v>
      </c>
      <c r="E232">
        <v>0.20671277900000001</v>
      </c>
      <c r="F232">
        <v>2</v>
      </c>
      <c r="G232">
        <v>24334.807870000001</v>
      </c>
      <c r="H232">
        <v>5166.935888</v>
      </c>
      <c r="I232">
        <v>3000</v>
      </c>
      <c r="J232">
        <v>2166.935888</v>
      </c>
      <c r="K232" s="3">
        <v>0.58061490699999996</v>
      </c>
      <c r="L232">
        <v>10482.83468</v>
      </c>
      <c r="M232">
        <v>10158.501759999999</v>
      </c>
      <c r="N232">
        <v>5806.1712319999997</v>
      </c>
      <c r="O232">
        <v>1802.983373</v>
      </c>
      <c r="P232">
        <v>582.49031109999999</v>
      </c>
      <c r="Q232">
        <v>817.72529829999996</v>
      </c>
      <c r="R232">
        <v>3</v>
      </c>
      <c r="S232" s="3">
        <v>0.87342923900000002</v>
      </c>
      <c r="T232">
        <v>47</v>
      </c>
      <c r="U232" s="3">
        <v>4.7383979999999996E-3</v>
      </c>
      <c r="V232" s="3" t="str">
        <f t="shared" si="3"/>
        <v/>
      </c>
    </row>
    <row r="233" spans="1:22" x14ac:dyDescent="0.35">
      <c r="A233">
        <v>3</v>
      </c>
      <c r="B233" s="29">
        <v>10</v>
      </c>
      <c r="C233" s="29">
        <v>1000</v>
      </c>
      <c r="D233" s="3">
        <v>0.6</v>
      </c>
      <c r="E233">
        <v>0.20671277900000001</v>
      </c>
      <c r="F233">
        <v>3</v>
      </c>
      <c r="G233">
        <v>37077.311459999997</v>
      </c>
      <c r="H233">
        <v>9710.3704760000001</v>
      </c>
      <c r="I233">
        <v>5000</v>
      </c>
      <c r="J233">
        <v>4710.3704760000001</v>
      </c>
      <c r="K233" s="3">
        <v>0.51491341300000004</v>
      </c>
      <c r="L233">
        <v>22787.030879999998</v>
      </c>
      <c r="M233">
        <v>15226.47544</v>
      </c>
      <c r="N233">
        <v>5861.2175139999999</v>
      </c>
      <c r="O233">
        <v>4641.3471449999997</v>
      </c>
      <c r="P233">
        <v>582.49031109999999</v>
      </c>
      <c r="Q233">
        <v>1055.4105750000001</v>
      </c>
      <c r="R233">
        <v>5</v>
      </c>
      <c r="S233" s="3">
        <v>0.88170991600000004</v>
      </c>
      <c r="T233">
        <v>128</v>
      </c>
      <c r="U233" s="3">
        <v>9.5028539999999998E-3</v>
      </c>
      <c r="V233" s="3">
        <f t="shared" si="3"/>
        <v>0.24240231546928043</v>
      </c>
    </row>
    <row r="234" spans="1:22" x14ac:dyDescent="0.35">
      <c r="A234">
        <v>3</v>
      </c>
      <c r="B234" s="29">
        <v>10</v>
      </c>
      <c r="C234" s="29">
        <v>1000</v>
      </c>
      <c r="D234" s="3">
        <v>0.4</v>
      </c>
      <c r="E234">
        <v>0.46510375300000001</v>
      </c>
      <c r="F234">
        <v>1</v>
      </c>
      <c r="G234">
        <v>27293.886409999999</v>
      </c>
      <c r="H234">
        <v>7881.258718</v>
      </c>
      <c r="I234">
        <v>3000</v>
      </c>
      <c r="J234">
        <v>4881.258718</v>
      </c>
      <c r="K234" s="3">
        <v>0.38064985699999998</v>
      </c>
      <c r="L234">
        <v>10494.988890000001</v>
      </c>
      <c r="M234">
        <v>10383.14603</v>
      </c>
      <c r="N234">
        <v>5823.24413</v>
      </c>
      <c r="O234">
        <v>1803.919003</v>
      </c>
      <c r="P234">
        <v>582.49031109999999</v>
      </c>
      <c r="Q234">
        <v>819.82822069999997</v>
      </c>
      <c r="R234">
        <v>3</v>
      </c>
      <c r="S234" s="3">
        <v>0.87599753499999999</v>
      </c>
      <c r="T234">
        <v>112</v>
      </c>
      <c r="U234" s="3">
        <v>8.8705669999999993E-3</v>
      </c>
      <c r="V234" s="3" t="str">
        <f t="shared" si="3"/>
        <v/>
      </c>
    </row>
    <row r="235" spans="1:22" x14ac:dyDescent="0.35">
      <c r="A235">
        <v>3</v>
      </c>
      <c r="B235" s="29">
        <v>10</v>
      </c>
      <c r="C235" s="29">
        <v>1000</v>
      </c>
      <c r="D235" s="3">
        <v>0.4</v>
      </c>
      <c r="E235">
        <v>0.46510375300000001</v>
      </c>
      <c r="F235">
        <v>2</v>
      </c>
      <c r="G235">
        <v>27056.724999999999</v>
      </c>
      <c r="H235">
        <v>7885.165422</v>
      </c>
      <c r="I235">
        <v>3000</v>
      </c>
      <c r="J235">
        <v>4885.165422</v>
      </c>
      <c r="K235" s="3">
        <v>0.38046126400000002</v>
      </c>
      <c r="L235">
        <v>10503.38853</v>
      </c>
      <c r="M235">
        <v>10094.03578</v>
      </c>
      <c r="N235">
        <v>5869.1863460000004</v>
      </c>
      <c r="O235">
        <v>1804.679132</v>
      </c>
      <c r="P235">
        <v>582.49031109999999</v>
      </c>
      <c r="Q235">
        <v>821.16800169999999</v>
      </c>
      <c r="R235">
        <v>3</v>
      </c>
      <c r="S235" s="3">
        <v>0.88290867699999998</v>
      </c>
      <c r="T235">
        <v>182</v>
      </c>
      <c r="U235" s="3">
        <v>9.6321089999999998E-3</v>
      </c>
      <c r="V235" s="3" t="str">
        <f t="shared" si="3"/>
        <v/>
      </c>
    </row>
    <row r="236" spans="1:22" x14ac:dyDescent="0.35">
      <c r="A236">
        <v>3</v>
      </c>
      <c r="B236" s="29">
        <v>10</v>
      </c>
      <c r="C236" s="29">
        <v>1000</v>
      </c>
      <c r="D236" s="3">
        <v>0.4</v>
      </c>
      <c r="E236">
        <v>0.46510375300000001</v>
      </c>
      <c r="F236">
        <v>3</v>
      </c>
      <c r="G236">
        <v>43603.182589999997</v>
      </c>
      <c r="H236">
        <v>13486.84577</v>
      </c>
      <c r="I236">
        <v>4000</v>
      </c>
      <c r="J236">
        <v>9486.8457679999992</v>
      </c>
      <c r="K236" s="3">
        <v>0.29658528499999998</v>
      </c>
      <c r="L236">
        <v>20397.267739999999</v>
      </c>
      <c r="M236">
        <v>18465.636340000001</v>
      </c>
      <c r="N236">
        <v>5968.8932299999997</v>
      </c>
      <c r="O236">
        <v>4158.0593989999998</v>
      </c>
      <c r="P236">
        <v>582.49031109999999</v>
      </c>
      <c r="Q236">
        <v>941.25753580000003</v>
      </c>
      <c r="R236">
        <v>4</v>
      </c>
      <c r="S236" s="3">
        <v>0.89790770200000003</v>
      </c>
      <c r="T236">
        <v>300</v>
      </c>
      <c r="U236" s="3">
        <v>0.104592016</v>
      </c>
      <c r="V236" s="3">
        <f t="shared" si="3"/>
        <v>0.19774255599307897</v>
      </c>
    </row>
    <row r="237" spans="1:22" x14ac:dyDescent="0.35">
      <c r="A237">
        <v>3</v>
      </c>
      <c r="B237" s="29">
        <v>10</v>
      </c>
      <c r="C237" s="29">
        <v>2000</v>
      </c>
      <c r="D237" s="3">
        <v>0.8</v>
      </c>
      <c r="E237">
        <v>0.14282953700000001</v>
      </c>
      <c r="F237">
        <v>1</v>
      </c>
      <c r="G237">
        <v>26990.391049999998</v>
      </c>
      <c r="H237">
        <v>5223.19704</v>
      </c>
      <c r="I237">
        <v>4000</v>
      </c>
      <c r="J237">
        <v>1223.19704</v>
      </c>
      <c r="K237" s="3">
        <v>0.76581449400000001</v>
      </c>
      <c r="L237">
        <v>8564.0342280000004</v>
      </c>
      <c r="M237">
        <v>12908.241040000001</v>
      </c>
      <c r="N237">
        <v>6135.4541049999998</v>
      </c>
      <c r="O237">
        <v>1471.6337450000001</v>
      </c>
      <c r="P237">
        <v>582.49031109999999</v>
      </c>
      <c r="Q237">
        <v>669.37481219999995</v>
      </c>
      <c r="R237">
        <v>2</v>
      </c>
      <c r="S237" s="3">
        <v>0.92296365300000005</v>
      </c>
      <c r="T237">
        <v>47</v>
      </c>
      <c r="U237" s="3">
        <v>9.8456889999999995E-3</v>
      </c>
      <c r="V237" s="3" t="str">
        <f t="shared" si="3"/>
        <v/>
      </c>
    </row>
    <row r="238" spans="1:22" x14ac:dyDescent="0.35">
      <c r="A238">
        <v>3</v>
      </c>
      <c r="B238" s="29">
        <v>10</v>
      </c>
      <c r="C238" s="29">
        <v>2000</v>
      </c>
      <c r="D238" s="3">
        <v>0.8</v>
      </c>
      <c r="E238">
        <v>0.14282953700000001</v>
      </c>
      <c r="F238">
        <v>2</v>
      </c>
      <c r="G238">
        <v>26726.079000000002</v>
      </c>
      <c r="H238">
        <v>7500.2581550000004</v>
      </c>
      <c r="I238">
        <v>6000</v>
      </c>
      <c r="J238">
        <v>1500.258155</v>
      </c>
      <c r="K238" s="3">
        <v>0.79997246399999999</v>
      </c>
      <c r="L238">
        <v>10503.83689</v>
      </c>
      <c r="M238">
        <v>10203.086240000001</v>
      </c>
      <c r="N238">
        <v>5814.2850680000001</v>
      </c>
      <c r="O238">
        <v>1805.311545</v>
      </c>
      <c r="P238">
        <v>582.49031109999999</v>
      </c>
      <c r="Q238">
        <v>820.64767859999995</v>
      </c>
      <c r="R238">
        <v>3</v>
      </c>
      <c r="S238" s="3">
        <v>0.874649813</v>
      </c>
      <c r="T238">
        <v>29</v>
      </c>
      <c r="U238" s="3">
        <v>8.9235500000000006E-3</v>
      </c>
      <c r="V238" s="3" t="str">
        <f t="shared" si="3"/>
        <v/>
      </c>
    </row>
    <row r="239" spans="1:22" x14ac:dyDescent="0.35">
      <c r="A239">
        <v>3</v>
      </c>
      <c r="B239" s="29">
        <v>10</v>
      </c>
      <c r="C239" s="29">
        <v>2000</v>
      </c>
      <c r="D239" s="3">
        <v>0.8</v>
      </c>
      <c r="E239">
        <v>0.14282953700000001</v>
      </c>
      <c r="F239">
        <v>3</v>
      </c>
      <c r="G239">
        <v>39813.894560000001</v>
      </c>
      <c r="H239">
        <v>8531.7763269999996</v>
      </c>
      <c r="I239">
        <v>6000</v>
      </c>
      <c r="J239">
        <v>2531.776327</v>
      </c>
      <c r="K239" s="3">
        <v>0.70325331700000004</v>
      </c>
      <c r="L239">
        <v>17725.859710000001</v>
      </c>
      <c r="M239">
        <v>20144.85239</v>
      </c>
      <c r="N239">
        <v>6123.3105990000004</v>
      </c>
      <c r="O239">
        <v>3611.5890629999999</v>
      </c>
      <c r="P239">
        <v>582.49031109999999</v>
      </c>
      <c r="Q239">
        <v>819.87586350000004</v>
      </c>
      <c r="R239">
        <v>3</v>
      </c>
      <c r="S239" s="3">
        <v>0.92113689099999996</v>
      </c>
      <c r="T239">
        <v>66</v>
      </c>
      <c r="U239" s="3">
        <v>8.6586360000000008E-3</v>
      </c>
      <c r="V239" s="3">
        <f t="shared" si="3"/>
        <v>0.25881401881134969</v>
      </c>
    </row>
    <row r="240" spans="1:22" x14ac:dyDescent="0.35">
      <c r="A240">
        <v>3</v>
      </c>
      <c r="B240" s="29">
        <v>10</v>
      </c>
      <c r="C240" s="29">
        <v>2000</v>
      </c>
      <c r="D240" s="3">
        <v>0.6</v>
      </c>
      <c r="E240">
        <v>0.38087876399999998</v>
      </c>
      <c r="F240">
        <v>1</v>
      </c>
      <c r="G240">
        <v>29092.181649999999</v>
      </c>
      <c r="H240">
        <v>7266.7853400000004</v>
      </c>
      <c r="I240">
        <v>4000</v>
      </c>
      <c r="J240">
        <v>3266.7853399999999</v>
      </c>
      <c r="K240" s="3">
        <v>0.55044972599999997</v>
      </c>
      <c r="L240">
        <v>8576.9689679999992</v>
      </c>
      <c r="M240">
        <v>12969.02151</v>
      </c>
      <c r="N240">
        <v>6129.642245</v>
      </c>
      <c r="O240">
        <v>1474.030786</v>
      </c>
      <c r="P240">
        <v>582.49031109999999</v>
      </c>
      <c r="Q240">
        <v>670.21145579999995</v>
      </c>
      <c r="R240">
        <v>2</v>
      </c>
      <c r="S240" s="3">
        <v>0.92208936799999996</v>
      </c>
      <c r="T240">
        <v>187</v>
      </c>
      <c r="U240" s="3">
        <v>9.3735880000000004E-3</v>
      </c>
      <c r="V240" s="3" t="str">
        <f t="shared" si="3"/>
        <v/>
      </c>
    </row>
    <row r="241" spans="1:22" x14ac:dyDescent="0.35">
      <c r="A241">
        <v>3</v>
      </c>
      <c r="B241" s="29">
        <v>10</v>
      </c>
      <c r="C241" s="29">
        <v>2000</v>
      </c>
      <c r="D241" s="3">
        <v>0.6</v>
      </c>
      <c r="E241">
        <v>0.38087876399999998</v>
      </c>
      <c r="F241">
        <v>2</v>
      </c>
      <c r="G241">
        <v>29181.635480000001</v>
      </c>
      <c r="H241">
        <v>9996.863566</v>
      </c>
      <c r="I241">
        <v>6000</v>
      </c>
      <c r="J241">
        <v>3996.863566</v>
      </c>
      <c r="K241" s="3">
        <v>0.60018824500000001</v>
      </c>
      <c r="L241">
        <v>10493.79473</v>
      </c>
      <c r="M241">
        <v>10166.02823</v>
      </c>
      <c r="N241">
        <v>5812.8046919999997</v>
      </c>
      <c r="O241">
        <v>1803.877927</v>
      </c>
      <c r="P241">
        <v>582.49031109999999</v>
      </c>
      <c r="Q241">
        <v>819.57075510000004</v>
      </c>
      <c r="R241">
        <v>3</v>
      </c>
      <c r="S241" s="3">
        <v>0.87442711799999995</v>
      </c>
      <c r="T241">
        <v>85</v>
      </c>
      <c r="U241" s="3">
        <v>9.0017550000000002E-3</v>
      </c>
      <c r="V241" s="3" t="str">
        <f t="shared" si="3"/>
        <v/>
      </c>
    </row>
    <row r="242" spans="1:22" x14ac:dyDescent="0.35">
      <c r="A242">
        <v>3</v>
      </c>
      <c r="B242" s="29">
        <v>10</v>
      </c>
      <c r="C242" s="29">
        <v>2000</v>
      </c>
      <c r="D242" s="3">
        <v>0.6</v>
      </c>
      <c r="E242">
        <v>0.38087876399999998</v>
      </c>
      <c r="F242">
        <v>3</v>
      </c>
      <c r="G242">
        <v>44000.836750000002</v>
      </c>
      <c r="H242">
        <v>12754.284830000001</v>
      </c>
      <c r="I242">
        <v>6000</v>
      </c>
      <c r="J242">
        <v>6754.284834</v>
      </c>
      <c r="K242" s="3">
        <v>0.47043014</v>
      </c>
      <c r="L242">
        <v>17733.424569999999</v>
      </c>
      <c r="M242">
        <v>20022.221689999998</v>
      </c>
      <c r="N242">
        <v>6208.4837710000002</v>
      </c>
      <c r="O242">
        <v>3612.14491</v>
      </c>
      <c r="P242">
        <v>582.49031109999999</v>
      </c>
      <c r="Q242">
        <v>821.21123239999997</v>
      </c>
      <c r="R242">
        <v>3</v>
      </c>
      <c r="S242" s="3">
        <v>0.93394959200000005</v>
      </c>
      <c r="T242">
        <v>72</v>
      </c>
      <c r="U242" s="3">
        <v>7.5200889999999998E-3</v>
      </c>
      <c r="V242" s="3">
        <f t="shared" si="3"/>
        <v>0.24492955984261597</v>
      </c>
    </row>
    <row r="243" spans="1:22" x14ac:dyDescent="0.35">
      <c r="A243">
        <v>3</v>
      </c>
      <c r="B243" s="29">
        <v>10</v>
      </c>
      <c r="C243" s="29">
        <v>2000</v>
      </c>
      <c r="D243" s="3">
        <v>0.4</v>
      </c>
      <c r="E243">
        <v>0.85697721900000001</v>
      </c>
      <c r="F243">
        <v>1</v>
      </c>
      <c r="G243">
        <v>33123.51801</v>
      </c>
      <c r="H243">
        <v>11345.74993</v>
      </c>
      <c r="I243">
        <v>4000</v>
      </c>
      <c r="J243">
        <v>7345.7499260000004</v>
      </c>
      <c r="K243" s="3">
        <v>0.35255492399999999</v>
      </c>
      <c r="L243">
        <v>8571.6980110000004</v>
      </c>
      <c r="M243">
        <v>12916.899170000001</v>
      </c>
      <c r="N243">
        <v>6135.4541049999998</v>
      </c>
      <c r="O243">
        <v>1472.944782</v>
      </c>
      <c r="P243">
        <v>582.49031109999999</v>
      </c>
      <c r="Q243">
        <v>669.97972110000001</v>
      </c>
      <c r="R243">
        <v>2</v>
      </c>
      <c r="S243" s="3">
        <v>0.92296365300000005</v>
      </c>
      <c r="T243">
        <v>300</v>
      </c>
      <c r="U243" s="3">
        <v>2.3818547999999998E-2</v>
      </c>
      <c r="V243" s="3" t="str">
        <f t="shared" si="3"/>
        <v/>
      </c>
    </row>
    <row r="244" spans="1:22" x14ac:dyDescent="0.35">
      <c r="A244">
        <v>3</v>
      </c>
      <c r="B244" s="29">
        <v>10</v>
      </c>
      <c r="C244" s="29">
        <v>2000</v>
      </c>
      <c r="D244" s="3">
        <v>0.4</v>
      </c>
      <c r="E244">
        <v>0.85697721900000001</v>
      </c>
      <c r="F244">
        <v>2</v>
      </c>
      <c r="G244">
        <v>33290.388279999999</v>
      </c>
      <c r="H244">
        <v>11335.933129999999</v>
      </c>
      <c r="I244">
        <v>4000</v>
      </c>
      <c r="J244">
        <v>7335.933129</v>
      </c>
      <c r="K244" s="3">
        <v>0.35286023300000002</v>
      </c>
      <c r="L244">
        <v>8560.2428679999994</v>
      </c>
      <c r="M244">
        <v>13131.944310000001</v>
      </c>
      <c r="N244">
        <v>6099.9598109999997</v>
      </c>
      <c r="O244">
        <v>1469.9703059999999</v>
      </c>
      <c r="P244">
        <v>582.49031109999999</v>
      </c>
      <c r="Q244">
        <v>670.09041149999996</v>
      </c>
      <c r="R244">
        <v>2</v>
      </c>
      <c r="S244" s="3">
        <v>0.917624204</v>
      </c>
      <c r="T244">
        <v>300</v>
      </c>
      <c r="U244" s="3">
        <v>5.6155036999999998E-2</v>
      </c>
      <c r="V244" s="3" t="str">
        <f t="shared" si="3"/>
        <v/>
      </c>
    </row>
    <row r="245" spans="1:22" x14ac:dyDescent="0.35">
      <c r="A245">
        <v>3</v>
      </c>
      <c r="B245" s="29">
        <v>10</v>
      </c>
      <c r="C245" s="29">
        <v>2000</v>
      </c>
      <c r="D245" s="3">
        <v>0.4</v>
      </c>
      <c r="E245">
        <v>0.85697721900000001</v>
      </c>
      <c r="F245">
        <v>3</v>
      </c>
      <c r="G245">
        <v>53359.10385</v>
      </c>
      <c r="H245">
        <v>21106.599490000001</v>
      </c>
      <c r="I245">
        <v>6000</v>
      </c>
      <c r="J245">
        <v>15106.599490000001</v>
      </c>
      <c r="K245" s="3">
        <v>0.28427127800000002</v>
      </c>
      <c r="L245">
        <v>17627.772529999998</v>
      </c>
      <c r="M245">
        <v>21124.275280000002</v>
      </c>
      <c r="N245">
        <v>6138.7956400000003</v>
      </c>
      <c r="O245">
        <v>3593.1498369999999</v>
      </c>
      <c r="P245">
        <v>582.49031109999999</v>
      </c>
      <c r="Q245">
        <v>813.79329640000003</v>
      </c>
      <c r="R245">
        <v>3</v>
      </c>
      <c r="S245" s="3">
        <v>0.92346632399999995</v>
      </c>
      <c r="T245">
        <v>300</v>
      </c>
      <c r="U245" s="3">
        <v>4.8368871000000001E-2</v>
      </c>
      <c r="V245" s="3">
        <f t="shared" si="3"/>
        <v>0.19656730298313552</v>
      </c>
    </row>
    <row r="246" spans="1:22" x14ac:dyDescent="0.35">
      <c r="A246">
        <v>3</v>
      </c>
      <c r="B246" s="29">
        <v>40</v>
      </c>
      <c r="C246" s="29">
        <v>500</v>
      </c>
      <c r="D246" s="3">
        <v>0.8</v>
      </c>
      <c r="E246">
        <v>5.1330340000000002E-2</v>
      </c>
      <c r="F246">
        <v>1</v>
      </c>
      <c r="G246">
        <v>19996.395960000002</v>
      </c>
      <c r="H246">
        <v>3195.8654999999999</v>
      </c>
      <c r="I246">
        <v>2500</v>
      </c>
      <c r="J246">
        <v>695.8655</v>
      </c>
      <c r="K246" s="3">
        <v>0.782260705</v>
      </c>
      <c r="L246">
        <v>13556.611860000001</v>
      </c>
      <c r="M246">
        <v>6388.4774440000001</v>
      </c>
      <c r="N246">
        <v>6440.4097359999996</v>
      </c>
      <c r="O246">
        <v>2332.6428999999998</v>
      </c>
      <c r="P246">
        <v>582.49031109999999</v>
      </c>
      <c r="Q246">
        <v>1056.5100649999999</v>
      </c>
      <c r="R246">
        <v>5</v>
      </c>
      <c r="S246" s="3">
        <v>0.60772027200000001</v>
      </c>
      <c r="T246">
        <v>115</v>
      </c>
      <c r="U246" s="3">
        <v>9.5279679999999995E-3</v>
      </c>
      <c r="V246" s="3" t="str">
        <f t="shared" si="3"/>
        <v/>
      </c>
    </row>
    <row r="247" spans="1:22" x14ac:dyDescent="0.35">
      <c r="A247">
        <v>3</v>
      </c>
      <c r="B247" s="29">
        <v>40</v>
      </c>
      <c r="C247" s="29">
        <v>500</v>
      </c>
      <c r="D247" s="3">
        <v>0.8</v>
      </c>
      <c r="E247">
        <v>5.1330340000000002E-2</v>
      </c>
      <c r="F247">
        <v>2</v>
      </c>
      <c r="G247">
        <v>19965.295010000002</v>
      </c>
      <c r="H247">
        <v>3192.5354179999999</v>
      </c>
      <c r="I247">
        <v>2500</v>
      </c>
      <c r="J247">
        <v>692.53541759999996</v>
      </c>
      <c r="K247" s="3">
        <v>0.78307666899999995</v>
      </c>
      <c r="L247">
        <v>13491.736339999999</v>
      </c>
      <c r="M247">
        <v>6455.403558</v>
      </c>
      <c r="N247">
        <v>6361.9316399999998</v>
      </c>
      <c r="O247">
        <v>2317.4447279999999</v>
      </c>
      <c r="P247">
        <v>582.49031109999999</v>
      </c>
      <c r="Q247">
        <v>1055.489358</v>
      </c>
      <c r="R247">
        <v>5</v>
      </c>
      <c r="S247" s="3">
        <v>0.60031504000000002</v>
      </c>
      <c r="T247">
        <v>76</v>
      </c>
      <c r="U247" s="3">
        <v>9.712699E-3</v>
      </c>
      <c r="V247" s="3" t="str">
        <f t="shared" si="3"/>
        <v/>
      </c>
    </row>
    <row r="248" spans="1:22" x14ac:dyDescent="0.35">
      <c r="A248">
        <v>3</v>
      </c>
      <c r="B248" s="29">
        <v>40</v>
      </c>
      <c r="C248" s="29">
        <v>500</v>
      </c>
      <c r="D248" s="3">
        <v>0.8</v>
      </c>
      <c r="E248">
        <v>5.1330340000000002E-2</v>
      </c>
      <c r="F248">
        <v>3</v>
      </c>
      <c r="G248">
        <v>28397.337899999999</v>
      </c>
      <c r="H248">
        <v>4867.707856</v>
      </c>
      <c r="I248">
        <v>3500</v>
      </c>
      <c r="J248">
        <v>1367.707856</v>
      </c>
      <c r="K248" s="3">
        <v>0.71902425199999997</v>
      </c>
      <c r="L248">
        <v>26645.21312</v>
      </c>
      <c r="M248">
        <v>8525.1658189999998</v>
      </c>
      <c r="N248">
        <v>7760.6706350000004</v>
      </c>
      <c r="O248">
        <v>5431.2099980000003</v>
      </c>
      <c r="P248">
        <v>582.49031109999999</v>
      </c>
      <c r="Q248">
        <v>1230.093282</v>
      </c>
      <c r="R248">
        <v>7</v>
      </c>
      <c r="S248" s="3">
        <v>0.732300748</v>
      </c>
      <c r="T248">
        <v>300</v>
      </c>
      <c r="U248" s="3">
        <v>1.2762396000000001E-2</v>
      </c>
      <c r="V248" s="3">
        <f t="shared" si="3"/>
        <v>0.28938597915392478</v>
      </c>
    </row>
    <row r="249" spans="1:22" x14ac:dyDescent="0.35">
      <c r="A249">
        <v>3</v>
      </c>
      <c r="B249" s="29">
        <v>40</v>
      </c>
      <c r="C249" s="29">
        <v>500</v>
      </c>
      <c r="D249" s="3">
        <v>0.6</v>
      </c>
      <c r="E249">
        <v>0.136880907</v>
      </c>
      <c r="F249">
        <v>1</v>
      </c>
      <c r="G249">
        <v>21133.157940000001</v>
      </c>
      <c r="H249">
        <v>4344.4978959999999</v>
      </c>
      <c r="I249">
        <v>2500</v>
      </c>
      <c r="J249">
        <v>1844.4978960000001</v>
      </c>
      <c r="K249" s="3">
        <v>0.57544048999999997</v>
      </c>
      <c r="L249">
        <v>13475.202139999999</v>
      </c>
      <c r="M249">
        <v>6412.9280559999997</v>
      </c>
      <c r="N249">
        <v>6424.441143</v>
      </c>
      <c r="O249">
        <v>2316.6887099999999</v>
      </c>
      <c r="P249">
        <v>582.49031109999999</v>
      </c>
      <c r="Q249">
        <v>1052.111825</v>
      </c>
      <c r="R249">
        <v>5</v>
      </c>
      <c r="S249" s="3">
        <v>0.60621346799999998</v>
      </c>
      <c r="T249">
        <v>300</v>
      </c>
      <c r="U249" s="3">
        <v>1.2026465E-2</v>
      </c>
      <c r="V249" s="3" t="str">
        <f t="shared" si="3"/>
        <v/>
      </c>
    </row>
    <row r="250" spans="1:22" x14ac:dyDescent="0.35">
      <c r="A250">
        <v>3</v>
      </c>
      <c r="B250" s="29">
        <v>40</v>
      </c>
      <c r="C250" s="29">
        <v>500</v>
      </c>
      <c r="D250" s="3">
        <v>0.6</v>
      </c>
      <c r="E250">
        <v>0.136880907</v>
      </c>
      <c r="F250">
        <v>2</v>
      </c>
      <c r="G250">
        <v>21109.20882</v>
      </c>
      <c r="H250">
        <v>4344.3214120000002</v>
      </c>
      <c r="I250">
        <v>2500</v>
      </c>
      <c r="J250">
        <v>1844.321412</v>
      </c>
      <c r="K250" s="3">
        <v>0.57546386699999996</v>
      </c>
      <c r="L250">
        <v>13473.91281</v>
      </c>
      <c r="M250">
        <v>6448.1287650000004</v>
      </c>
      <c r="N250">
        <v>6365.7901279999996</v>
      </c>
      <c r="O250">
        <v>2314.2246369999998</v>
      </c>
      <c r="P250">
        <v>582.49031109999999</v>
      </c>
      <c r="Q250">
        <v>1054.253567</v>
      </c>
      <c r="R250">
        <v>5</v>
      </c>
      <c r="S250" s="3">
        <v>0.60067912899999998</v>
      </c>
      <c r="T250">
        <v>301</v>
      </c>
      <c r="U250" s="3">
        <v>1.2693061E-2</v>
      </c>
      <c r="V250" s="3" t="str">
        <f t="shared" si="3"/>
        <v/>
      </c>
    </row>
    <row r="251" spans="1:22" x14ac:dyDescent="0.35">
      <c r="A251">
        <v>3</v>
      </c>
      <c r="B251" s="29">
        <v>40</v>
      </c>
      <c r="C251" s="29">
        <v>500</v>
      </c>
      <c r="D251" s="3">
        <v>0.6</v>
      </c>
      <c r="E251">
        <v>0.136880907</v>
      </c>
      <c r="F251">
        <v>3</v>
      </c>
      <c r="G251">
        <v>30682.67251</v>
      </c>
      <c r="H251">
        <v>6424.3138230000004</v>
      </c>
      <c r="I251">
        <v>3000</v>
      </c>
      <c r="J251">
        <v>3424.313823</v>
      </c>
      <c r="K251" s="3">
        <v>0.46697594199999998</v>
      </c>
      <c r="L251">
        <v>25016.73818</v>
      </c>
      <c r="M251">
        <v>9357.2271760000003</v>
      </c>
      <c r="N251">
        <v>8064.4566510000004</v>
      </c>
      <c r="O251">
        <v>5096.7477419999996</v>
      </c>
      <c r="P251">
        <v>582.49031109999999</v>
      </c>
      <c r="Q251">
        <v>1157.4368019999999</v>
      </c>
      <c r="R251">
        <v>6</v>
      </c>
      <c r="S251" s="3">
        <v>0.76096614799999995</v>
      </c>
      <c r="T251">
        <v>300</v>
      </c>
      <c r="U251" s="3">
        <v>2.5101218000000002E-2</v>
      </c>
      <c r="V251" s="3">
        <f t="shared" si="3"/>
        <v>0.27365167097943172</v>
      </c>
    </row>
    <row r="252" spans="1:22" x14ac:dyDescent="0.35">
      <c r="A252">
        <v>3</v>
      </c>
      <c r="B252" s="29">
        <v>40</v>
      </c>
      <c r="C252" s="29">
        <v>500</v>
      </c>
      <c r="D252" s="3">
        <v>0.4</v>
      </c>
      <c r="E252">
        <v>0.30798204200000001</v>
      </c>
      <c r="F252">
        <v>1</v>
      </c>
      <c r="G252">
        <v>23262.975060000001</v>
      </c>
      <c r="H252">
        <v>5728.046292</v>
      </c>
      <c r="I252">
        <v>2000</v>
      </c>
      <c r="J252">
        <v>3728.046292</v>
      </c>
      <c r="K252" s="3">
        <v>0.34915918899999998</v>
      </c>
      <c r="L252">
        <v>12104.752179999999</v>
      </c>
      <c r="M252">
        <v>7041.7565070000001</v>
      </c>
      <c r="N252">
        <v>6884.4939020000002</v>
      </c>
      <c r="O252">
        <v>2083.384955</v>
      </c>
      <c r="P252">
        <v>582.49031109999999</v>
      </c>
      <c r="Q252">
        <v>942.80309069999998</v>
      </c>
      <c r="R252">
        <v>4</v>
      </c>
      <c r="S252" s="3">
        <v>0.64962427499999997</v>
      </c>
      <c r="T252">
        <v>300</v>
      </c>
      <c r="U252" s="3">
        <v>2.0322313000000002E-2</v>
      </c>
      <c r="V252" s="3" t="str">
        <f t="shared" si="3"/>
        <v/>
      </c>
    </row>
    <row r="253" spans="1:22" x14ac:dyDescent="0.35">
      <c r="A253">
        <v>3</v>
      </c>
      <c r="B253" s="29">
        <v>40</v>
      </c>
      <c r="C253" s="29">
        <v>500</v>
      </c>
      <c r="D253" s="3">
        <v>0.4</v>
      </c>
      <c r="E253">
        <v>0.30798204200000001</v>
      </c>
      <c r="F253">
        <v>2</v>
      </c>
      <c r="G253">
        <v>22988.94757</v>
      </c>
      <c r="H253">
        <v>4732.7828010000003</v>
      </c>
      <c r="I253">
        <v>1500</v>
      </c>
      <c r="J253">
        <v>3232.7828009999998</v>
      </c>
      <c r="K253" s="3">
        <v>0.31693827099999999</v>
      </c>
      <c r="L253">
        <v>10496.66007</v>
      </c>
      <c r="M253">
        <v>7698.1218479999998</v>
      </c>
      <c r="N253">
        <v>7351.3875930000004</v>
      </c>
      <c r="O253">
        <v>1805.0760439999999</v>
      </c>
      <c r="P253">
        <v>582.49031109999999</v>
      </c>
      <c r="Q253">
        <v>819.088975</v>
      </c>
      <c r="R253">
        <v>3</v>
      </c>
      <c r="S253" s="3">
        <v>0.69368059699999995</v>
      </c>
      <c r="T253">
        <v>209</v>
      </c>
      <c r="U253" s="3">
        <v>9.8488410000000005E-3</v>
      </c>
      <c r="V253" s="3" t="str">
        <f t="shared" si="3"/>
        <v/>
      </c>
    </row>
    <row r="254" spans="1:22" x14ac:dyDescent="0.35">
      <c r="A254">
        <v>3</v>
      </c>
      <c r="B254" s="29">
        <v>40</v>
      </c>
      <c r="C254" s="29">
        <v>500</v>
      </c>
      <c r="D254" s="3">
        <v>0.4</v>
      </c>
      <c r="E254">
        <v>0.30798204200000001</v>
      </c>
      <c r="F254">
        <v>3</v>
      </c>
      <c r="G254">
        <v>35433.20405</v>
      </c>
      <c r="H254">
        <v>9522.0801269999993</v>
      </c>
      <c r="I254">
        <v>2500</v>
      </c>
      <c r="J254">
        <v>7022.0801270000002</v>
      </c>
      <c r="K254" s="3">
        <v>0.26254767499999998</v>
      </c>
      <c r="L254">
        <v>22800.290850000001</v>
      </c>
      <c r="M254">
        <v>10890.830669999999</v>
      </c>
      <c r="N254">
        <v>8737.7302330000002</v>
      </c>
      <c r="O254">
        <v>4645.4037740000003</v>
      </c>
      <c r="P254">
        <v>582.49031109999999</v>
      </c>
      <c r="Q254">
        <v>1054.668938</v>
      </c>
      <c r="R254">
        <v>5</v>
      </c>
      <c r="S254" s="3">
        <v>0.82449657899999995</v>
      </c>
      <c r="T254">
        <v>300</v>
      </c>
      <c r="U254" s="3">
        <v>5.5368467999999997E-2</v>
      </c>
      <c r="V254" s="3">
        <f t="shared" si="3"/>
        <v>0.23390851590205561</v>
      </c>
    </row>
    <row r="255" spans="1:22" x14ac:dyDescent="0.35">
      <c r="A255">
        <v>3</v>
      </c>
      <c r="B255" s="29">
        <v>40</v>
      </c>
      <c r="C255" s="29">
        <v>1000</v>
      </c>
      <c r="D255" s="3">
        <v>0.8</v>
      </c>
      <c r="E255">
        <v>7.1363736999999997E-2</v>
      </c>
      <c r="F255">
        <v>1</v>
      </c>
      <c r="G255">
        <v>22202.037329999999</v>
      </c>
      <c r="H255">
        <v>3750.3835819999999</v>
      </c>
      <c r="I255">
        <v>3000</v>
      </c>
      <c r="J255">
        <v>750.38358229999994</v>
      </c>
      <c r="K255" s="3">
        <v>0.79991817700000001</v>
      </c>
      <c r="L255">
        <v>10514.914280000001</v>
      </c>
      <c r="M255">
        <v>7913.735936</v>
      </c>
      <c r="N255">
        <v>7326.6989279999998</v>
      </c>
      <c r="O255">
        <v>1807.8142539999999</v>
      </c>
      <c r="P255">
        <v>582.49031109999999</v>
      </c>
      <c r="Q255">
        <v>820.91431650000004</v>
      </c>
      <c r="R255">
        <v>3</v>
      </c>
      <c r="S255" s="3">
        <v>0.69135096200000001</v>
      </c>
      <c r="T255">
        <v>41</v>
      </c>
      <c r="U255" s="3">
        <v>9.1835200000000006E-3</v>
      </c>
      <c r="V255" s="3" t="str">
        <f t="shared" si="3"/>
        <v/>
      </c>
    </row>
    <row r="256" spans="1:22" x14ac:dyDescent="0.35">
      <c r="A256">
        <v>3</v>
      </c>
      <c r="B256" s="29">
        <v>40</v>
      </c>
      <c r="C256" s="29">
        <v>1000</v>
      </c>
      <c r="D256" s="3">
        <v>0.8</v>
      </c>
      <c r="E256">
        <v>7.1363736999999997E-2</v>
      </c>
      <c r="F256">
        <v>2</v>
      </c>
      <c r="G256">
        <v>22062.753700000001</v>
      </c>
      <c r="H256">
        <v>3749.7743719999999</v>
      </c>
      <c r="I256">
        <v>3000</v>
      </c>
      <c r="J256">
        <v>749.77437250000003</v>
      </c>
      <c r="K256" s="3">
        <v>0.80004813699999999</v>
      </c>
      <c r="L256">
        <v>10506.3776</v>
      </c>
      <c r="M256">
        <v>7729.6194400000004</v>
      </c>
      <c r="N256">
        <v>7374.275173</v>
      </c>
      <c r="O256">
        <v>1805.680128</v>
      </c>
      <c r="P256">
        <v>582.49031109999999</v>
      </c>
      <c r="Q256">
        <v>820.91427180000005</v>
      </c>
      <c r="R256">
        <v>3</v>
      </c>
      <c r="S256" s="3">
        <v>0.69584027999999998</v>
      </c>
      <c r="T256">
        <v>30</v>
      </c>
      <c r="U256" s="3">
        <v>9.8705670000000002E-3</v>
      </c>
      <c r="V256" s="3" t="str">
        <f t="shared" si="3"/>
        <v/>
      </c>
    </row>
    <row r="257" spans="1:22" x14ac:dyDescent="0.35">
      <c r="A257">
        <v>3</v>
      </c>
      <c r="B257" s="29">
        <v>40</v>
      </c>
      <c r="C257" s="29">
        <v>1000</v>
      </c>
      <c r="D257" s="3">
        <v>0.8</v>
      </c>
      <c r="E257">
        <v>7.1363736999999997E-2</v>
      </c>
      <c r="F257">
        <v>3</v>
      </c>
      <c r="G257">
        <v>31416.280920000001</v>
      </c>
      <c r="H257">
        <v>5455.9838890000001</v>
      </c>
      <c r="I257">
        <v>4000</v>
      </c>
      <c r="J257">
        <v>1455.9838890000001</v>
      </c>
      <c r="K257" s="3">
        <v>0.73313999500000004</v>
      </c>
      <c r="L257">
        <v>20402.293109999999</v>
      </c>
      <c r="M257">
        <v>11464.45852</v>
      </c>
      <c r="N257">
        <v>8812.7749210000002</v>
      </c>
      <c r="O257">
        <v>4157.8398859999998</v>
      </c>
      <c r="P257">
        <v>582.49031109999999</v>
      </c>
      <c r="Q257">
        <v>942.73339120000003</v>
      </c>
      <c r="R257">
        <v>4</v>
      </c>
      <c r="S257" s="3">
        <v>0.83157783299999999</v>
      </c>
      <c r="T257">
        <v>300</v>
      </c>
      <c r="U257" s="3">
        <v>1.252121E-2</v>
      </c>
      <c r="V257" s="3">
        <f t="shared" si="3"/>
        <v>0.29026478632401215</v>
      </c>
    </row>
    <row r="258" spans="1:22" x14ac:dyDescent="0.35">
      <c r="A258">
        <v>3</v>
      </c>
      <c r="B258" s="29">
        <v>40</v>
      </c>
      <c r="C258" s="29">
        <v>1000</v>
      </c>
      <c r="D258" s="3">
        <v>0.6</v>
      </c>
      <c r="E258">
        <v>0.19030330000000001</v>
      </c>
      <c r="F258">
        <v>1</v>
      </c>
      <c r="G258">
        <v>23433.360929999999</v>
      </c>
      <c r="H258">
        <v>5000.478204</v>
      </c>
      <c r="I258">
        <v>3000</v>
      </c>
      <c r="J258">
        <v>2000.478204</v>
      </c>
      <c r="K258" s="3">
        <v>0.59994262099999995</v>
      </c>
      <c r="L258">
        <v>10512.052110000001</v>
      </c>
      <c r="M258">
        <v>7845.7022989999996</v>
      </c>
      <c r="N258">
        <v>7376.6770889999998</v>
      </c>
      <c r="O258">
        <v>1807.082226</v>
      </c>
      <c r="P258">
        <v>582.49031109999999</v>
      </c>
      <c r="Q258">
        <v>820.93080129999998</v>
      </c>
      <c r="R258">
        <v>3</v>
      </c>
      <c r="S258" s="3">
        <v>0.69606692599999997</v>
      </c>
      <c r="T258">
        <v>80</v>
      </c>
      <c r="U258" s="3">
        <v>9.2689490000000003E-3</v>
      </c>
      <c r="V258" s="3" t="str">
        <f t="shared" si="3"/>
        <v/>
      </c>
    </row>
    <row r="259" spans="1:22" x14ac:dyDescent="0.35">
      <c r="A259">
        <v>3</v>
      </c>
      <c r="B259" s="29">
        <v>40</v>
      </c>
      <c r="C259" s="29">
        <v>1000</v>
      </c>
      <c r="D259" s="3">
        <v>0.6</v>
      </c>
      <c r="E259">
        <v>0.19030330000000001</v>
      </c>
      <c r="F259">
        <v>2</v>
      </c>
      <c r="G259">
        <v>23281.179489999999</v>
      </c>
      <c r="H259">
        <v>4998.829804</v>
      </c>
      <c r="I259">
        <v>3000</v>
      </c>
      <c r="J259">
        <v>1998.829804</v>
      </c>
      <c r="K259" s="3">
        <v>0.60014045599999999</v>
      </c>
      <c r="L259">
        <v>10503.39014</v>
      </c>
      <c r="M259">
        <v>7695.709546</v>
      </c>
      <c r="N259">
        <v>7378.3022940000001</v>
      </c>
      <c r="O259">
        <v>1804.679269</v>
      </c>
      <c r="P259">
        <v>582.49031109999999</v>
      </c>
      <c r="Q259">
        <v>821.16826700000001</v>
      </c>
      <c r="R259">
        <v>3</v>
      </c>
      <c r="S259" s="3">
        <v>0.696220281</v>
      </c>
      <c r="T259">
        <v>88</v>
      </c>
      <c r="U259" s="3">
        <v>8.5295890000000006E-3</v>
      </c>
      <c r="V259" s="3" t="str">
        <f t="shared" ref="V259:V322" si="4">IF($F259&lt;&gt;3,"",(
SUMIFS($G:$G,$A:$A,$A259,$B:$B,$B259,$C:$C,$C259,$D:$D,$D259,$E:$E,$E259,$F:$F,1)
+
SUMIFS($G:$G,$A:$A,$A259,$B:$B,$B259,$C:$C,$C259,$D:$D,$D259,$E:$E,$E259,$F:$F,2)
-
$G259
)
/
(
SUMIFS($G:$G,$A:$A,$A259,$B:$B,$B259,$C:$C,$C259,$D:$D,$D259,$E:$E,$E259,$F:$F,1)
+
SUMIFS($G:$G,$A:$A,$A259,$B:$B,$B259,$C:$C,$C259,$D:$D,$D259,$E:$E,$E259,$F:$F,2)
))</f>
        <v/>
      </c>
    </row>
    <row r="260" spans="1:22" x14ac:dyDescent="0.35">
      <c r="A260">
        <v>3</v>
      </c>
      <c r="B260" s="29">
        <v>40</v>
      </c>
      <c r="C260" s="29">
        <v>1000</v>
      </c>
      <c r="D260" s="3">
        <v>0.6</v>
      </c>
      <c r="E260">
        <v>0.19030330000000001</v>
      </c>
      <c r="F260">
        <v>3</v>
      </c>
      <c r="G260">
        <v>33623.234960000002</v>
      </c>
      <c r="H260">
        <v>6374.0633799999996</v>
      </c>
      <c r="I260">
        <v>3000</v>
      </c>
      <c r="J260">
        <v>3374.0633800000001</v>
      </c>
      <c r="K260" s="3">
        <v>0.47065738499999998</v>
      </c>
      <c r="L260">
        <v>17729.925770000002</v>
      </c>
      <c r="M260">
        <v>13047.63377</v>
      </c>
      <c r="N260">
        <v>9186.5660540000008</v>
      </c>
      <c r="O260">
        <v>3611.3134</v>
      </c>
      <c r="P260">
        <v>582.49031109999999</v>
      </c>
      <c r="Q260">
        <v>821.16804260000004</v>
      </c>
      <c r="R260">
        <v>3</v>
      </c>
      <c r="S260" s="3">
        <v>0.86684895100000003</v>
      </c>
      <c r="T260">
        <v>200</v>
      </c>
      <c r="U260" s="3">
        <v>9.2653289999999992E-3</v>
      </c>
      <c r="V260" s="3">
        <f t="shared" si="4"/>
        <v>0.28024048491752229</v>
      </c>
    </row>
    <row r="261" spans="1:22" x14ac:dyDescent="0.35">
      <c r="A261">
        <v>3</v>
      </c>
      <c r="B261" s="29">
        <v>40</v>
      </c>
      <c r="C261" s="29">
        <v>1000</v>
      </c>
      <c r="D261" s="3">
        <v>0.4</v>
      </c>
      <c r="E261">
        <v>0.42818242499999998</v>
      </c>
      <c r="F261">
        <v>1</v>
      </c>
      <c r="G261">
        <v>25767.67916</v>
      </c>
      <c r="H261">
        <v>5594.2372480000004</v>
      </c>
      <c r="I261">
        <v>2000</v>
      </c>
      <c r="J261">
        <v>3594.2372479999999</v>
      </c>
      <c r="K261" s="3">
        <v>0.35751075799999998</v>
      </c>
      <c r="L261">
        <v>8394.1727659999997</v>
      </c>
      <c r="M261">
        <v>9318.5768499999995</v>
      </c>
      <c r="N261">
        <v>8173.831561</v>
      </c>
      <c r="O261">
        <v>1441.2236519999999</v>
      </c>
      <c r="P261">
        <v>582.49031109999999</v>
      </c>
      <c r="Q261">
        <v>657.3195399</v>
      </c>
      <c r="R261">
        <v>2</v>
      </c>
      <c r="S261" s="3">
        <v>0.77128681899999996</v>
      </c>
      <c r="T261">
        <v>208</v>
      </c>
      <c r="U261" s="3">
        <v>8.596912E-3</v>
      </c>
      <c r="V261" s="3" t="str">
        <f t="shared" si="4"/>
        <v/>
      </c>
    </row>
    <row r="262" spans="1:22" x14ac:dyDescent="0.35">
      <c r="A262">
        <v>3</v>
      </c>
      <c r="B262" s="29">
        <v>40</v>
      </c>
      <c r="C262" s="29">
        <v>1000</v>
      </c>
      <c r="D262" s="3">
        <v>0.4</v>
      </c>
      <c r="E262">
        <v>0.42818242499999998</v>
      </c>
      <c r="F262">
        <v>2</v>
      </c>
      <c r="G262">
        <v>25726.379789999999</v>
      </c>
      <c r="H262">
        <v>7493.2580669999998</v>
      </c>
      <c r="I262">
        <v>3000</v>
      </c>
      <c r="J262">
        <v>4493.2580669999998</v>
      </c>
      <c r="K262" s="3">
        <v>0.40035989300000002</v>
      </c>
      <c r="L262">
        <v>10493.79378</v>
      </c>
      <c r="M262">
        <v>7683.9081640000004</v>
      </c>
      <c r="N262">
        <v>7343.2748009999996</v>
      </c>
      <c r="O262">
        <v>1803.8778600000001</v>
      </c>
      <c r="P262">
        <v>582.49031109999999</v>
      </c>
      <c r="Q262">
        <v>819.57058619999998</v>
      </c>
      <c r="R262">
        <v>3</v>
      </c>
      <c r="S262" s="3">
        <v>0.69291506999999997</v>
      </c>
      <c r="T262">
        <v>228</v>
      </c>
      <c r="U262" s="3">
        <v>6.8543179999999999E-3</v>
      </c>
      <c r="V262" s="3" t="str">
        <f t="shared" si="4"/>
        <v/>
      </c>
    </row>
    <row r="263" spans="1:22" x14ac:dyDescent="0.35">
      <c r="A263">
        <v>3</v>
      </c>
      <c r="B263" s="29">
        <v>40</v>
      </c>
      <c r="C263" s="29">
        <v>1000</v>
      </c>
      <c r="D263" s="3">
        <v>0.4</v>
      </c>
      <c r="E263">
        <v>0.42818242499999998</v>
      </c>
      <c r="F263">
        <v>3</v>
      </c>
      <c r="G263">
        <v>38102.423119999999</v>
      </c>
      <c r="H263">
        <v>10580.29349</v>
      </c>
      <c r="I263">
        <v>3000</v>
      </c>
      <c r="J263">
        <v>7580.2934919999998</v>
      </c>
      <c r="K263" s="3">
        <v>0.28354601000000001</v>
      </c>
      <c r="L263">
        <v>17703.420450000001</v>
      </c>
      <c r="M263">
        <v>13352.682769999999</v>
      </c>
      <c r="N263">
        <v>9161.1014419999992</v>
      </c>
      <c r="O263">
        <v>3607.723704</v>
      </c>
      <c r="P263">
        <v>582.49031109999999</v>
      </c>
      <c r="Q263">
        <v>818.13140729999998</v>
      </c>
      <c r="R263">
        <v>3</v>
      </c>
      <c r="S263" s="3">
        <v>0.86444609699999997</v>
      </c>
      <c r="T263">
        <v>300</v>
      </c>
      <c r="U263" s="3">
        <v>2.6311848999999998E-2</v>
      </c>
      <c r="V263" s="3">
        <f t="shared" si="4"/>
        <v>0.26006176446496648</v>
      </c>
    </row>
    <row r="264" spans="1:22" x14ac:dyDescent="0.35">
      <c r="A264">
        <v>3</v>
      </c>
      <c r="B264" s="29">
        <v>40</v>
      </c>
      <c r="C264" s="29">
        <v>2000</v>
      </c>
      <c r="D264" s="3">
        <v>0.8</v>
      </c>
      <c r="E264">
        <v>0.11762350000000001</v>
      </c>
      <c r="F264">
        <v>1</v>
      </c>
      <c r="G264">
        <v>25230.822820000001</v>
      </c>
      <c r="H264">
        <v>5004.7508509999998</v>
      </c>
      <c r="I264">
        <v>4000</v>
      </c>
      <c r="J264">
        <v>1004.750851</v>
      </c>
      <c r="K264" s="3">
        <v>0.79924058499999995</v>
      </c>
      <c r="L264">
        <v>8542.092815</v>
      </c>
      <c r="M264">
        <v>9242.9492009999994</v>
      </c>
      <c r="N264">
        <v>8265.1092540000009</v>
      </c>
      <c r="O264">
        <v>1467.23397</v>
      </c>
      <c r="P264">
        <v>582.49031109999999</v>
      </c>
      <c r="Q264">
        <v>668.28923369999995</v>
      </c>
      <c r="R264">
        <v>2</v>
      </c>
      <c r="S264" s="3">
        <v>0.77989982800000002</v>
      </c>
      <c r="T264">
        <v>69</v>
      </c>
      <c r="U264" s="3">
        <v>7.4361879999999998E-3</v>
      </c>
      <c r="V264" s="3" t="str">
        <f t="shared" si="4"/>
        <v/>
      </c>
    </row>
    <row r="265" spans="1:22" x14ac:dyDescent="0.35">
      <c r="A265">
        <v>3</v>
      </c>
      <c r="B265" s="29">
        <v>40</v>
      </c>
      <c r="C265" s="29">
        <v>2000</v>
      </c>
      <c r="D265" s="3">
        <v>0.8</v>
      </c>
      <c r="E265">
        <v>0.11762350000000001</v>
      </c>
      <c r="F265">
        <v>2</v>
      </c>
      <c r="G265">
        <v>25127.578839999998</v>
      </c>
      <c r="H265">
        <v>4991.830269</v>
      </c>
      <c r="I265">
        <v>4000.0000909999999</v>
      </c>
      <c r="J265">
        <v>991.83017849999999</v>
      </c>
      <c r="K265" s="3">
        <v>0.80130931400000005</v>
      </c>
      <c r="L265">
        <v>8432.2450970000009</v>
      </c>
      <c r="M265">
        <v>9236.9058490000007</v>
      </c>
      <c r="N265">
        <v>8208.2911349999995</v>
      </c>
      <c r="O265">
        <v>1448.3034769999999</v>
      </c>
      <c r="P265">
        <v>582.49031109999999</v>
      </c>
      <c r="Q265">
        <v>659.75779769999997</v>
      </c>
      <c r="R265">
        <v>2</v>
      </c>
      <c r="S265" s="3">
        <v>0.77453844400000005</v>
      </c>
      <c r="T265">
        <v>103</v>
      </c>
      <c r="U265" s="3">
        <v>6.8156600000000003E-3</v>
      </c>
      <c r="V265" s="3" t="str">
        <f t="shared" si="4"/>
        <v/>
      </c>
    </row>
    <row r="266" spans="1:22" x14ac:dyDescent="0.35">
      <c r="A266">
        <v>3</v>
      </c>
      <c r="B266" s="29">
        <v>40</v>
      </c>
      <c r="C266" s="29">
        <v>2000</v>
      </c>
      <c r="D266" s="3">
        <v>0.8</v>
      </c>
      <c r="E266">
        <v>0.11762350000000001</v>
      </c>
      <c r="F266">
        <v>3</v>
      </c>
      <c r="G266">
        <v>35269.00836</v>
      </c>
      <c r="H266">
        <v>8085.4559669999999</v>
      </c>
      <c r="I266">
        <v>6000</v>
      </c>
      <c r="J266">
        <v>2085.4559669999999</v>
      </c>
      <c r="K266" s="3">
        <v>0.74207317699999997</v>
      </c>
      <c r="L266">
        <v>17729.926189999998</v>
      </c>
      <c r="M266">
        <v>12943.856690000001</v>
      </c>
      <c r="N266">
        <v>9224.7238419999994</v>
      </c>
      <c r="O266">
        <v>3611.3134369999998</v>
      </c>
      <c r="P266">
        <v>582.49031109999999</v>
      </c>
      <c r="Q266">
        <v>821.16810980000002</v>
      </c>
      <c r="R266">
        <v>3</v>
      </c>
      <c r="S266" s="3">
        <v>0.87044953899999999</v>
      </c>
      <c r="T266">
        <v>192</v>
      </c>
      <c r="U266" s="3">
        <v>8.7432550000000001E-3</v>
      </c>
      <c r="V266" s="3">
        <f t="shared" si="4"/>
        <v>0.29964003627195346</v>
      </c>
    </row>
    <row r="267" spans="1:22" x14ac:dyDescent="0.35">
      <c r="A267">
        <v>3</v>
      </c>
      <c r="B267" s="29">
        <v>40</v>
      </c>
      <c r="C267" s="29">
        <v>2000</v>
      </c>
      <c r="D267" s="3">
        <v>0.6</v>
      </c>
      <c r="E267">
        <v>0.31366266599999998</v>
      </c>
      <c r="F267">
        <v>1</v>
      </c>
      <c r="G267">
        <v>26792.689190000001</v>
      </c>
      <c r="H267">
        <v>6636.4128199999996</v>
      </c>
      <c r="I267">
        <v>4000</v>
      </c>
      <c r="J267">
        <v>2636.41282</v>
      </c>
      <c r="K267" s="3">
        <v>0.60273525900000002</v>
      </c>
      <c r="L267">
        <v>8405.2490379999999</v>
      </c>
      <c r="M267">
        <v>9304.5954820000006</v>
      </c>
      <c r="N267">
        <v>8167.8783160000003</v>
      </c>
      <c r="O267">
        <v>1443.6629579999999</v>
      </c>
      <c r="P267">
        <v>582.49031109999999</v>
      </c>
      <c r="Q267">
        <v>657.64930159999994</v>
      </c>
      <c r="R267">
        <v>2</v>
      </c>
      <c r="S267" s="3">
        <v>0.77072506799999996</v>
      </c>
      <c r="T267">
        <v>270</v>
      </c>
      <c r="U267" s="3">
        <v>9.5996810000000005E-3</v>
      </c>
      <c r="V267" s="3" t="str">
        <f t="shared" si="4"/>
        <v/>
      </c>
    </row>
    <row r="268" spans="1:22" x14ac:dyDescent="0.35">
      <c r="A268">
        <v>3</v>
      </c>
      <c r="B268" s="29">
        <v>40</v>
      </c>
      <c r="C268" s="29">
        <v>2000</v>
      </c>
      <c r="D268" s="3">
        <v>0.6</v>
      </c>
      <c r="E268">
        <v>0.31366266599999998</v>
      </c>
      <c r="F268">
        <v>2</v>
      </c>
      <c r="G268">
        <v>26883.29666</v>
      </c>
      <c r="H268">
        <v>6670.2502059999997</v>
      </c>
      <c r="I268">
        <v>4000</v>
      </c>
      <c r="J268">
        <v>2670.2502060000002</v>
      </c>
      <c r="K268" s="3">
        <v>0.59967765500000003</v>
      </c>
      <c r="L268">
        <v>8513.1273089999995</v>
      </c>
      <c r="M268">
        <v>9320.4971409999998</v>
      </c>
      <c r="N268">
        <v>8181.7771739999998</v>
      </c>
      <c r="O268">
        <v>1461.7574010000001</v>
      </c>
      <c r="P268">
        <v>582.49031109999999</v>
      </c>
      <c r="Q268">
        <v>666.52442589999998</v>
      </c>
      <c r="R268">
        <v>2</v>
      </c>
      <c r="S268" s="3">
        <v>0.772036571</v>
      </c>
      <c r="T268">
        <v>67</v>
      </c>
      <c r="U268" s="3">
        <v>9.6057650000000005E-3</v>
      </c>
      <c r="V268" s="3" t="str">
        <f t="shared" si="4"/>
        <v/>
      </c>
    </row>
    <row r="269" spans="1:22" x14ac:dyDescent="0.35">
      <c r="A269">
        <v>3</v>
      </c>
      <c r="B269" s="29">
        <v>40</v>
      </c>
      <c r="C269" s="29">
        <v>2000</v>
      </c>
      <c r="D269" s="3">
        <v>0.6</v>
      </c>
      <c r="E269">
        <v>0.31366266599999998</v>
      </c>
      <c r="F269">
        <v>3</v>
      </c>
      <c r="G269">
        <v>38758.448040000003</v>
      </c>
      <c r="H269">
        <v>8450.8729399999993</v>
      </c>
      <c r="I269">
        <v>4000</v>
      </c>
      <c r="J269">
        <v>4450.8729400000002</v>
      </c>
      <c r="K269" s="3">
        <v>0.47332388399999997</v>
      </c>
      <c r="L269">
        <v>14189.99908</v>
      </c>
      <c r="M269">
        <v>16487.445589999999</v>
      </c>
      <c r="N269">
        <v>9690.1394240000009</v>
      </c>
      <c r="O269">
        <v>2889.8505009999999</v>
      </c>
      <c r="P269">
        <v>582.49031109999999</v>
      </c>
      <c r="Q269">
        <v>657.649269</v>
      </c>
      <c r="R269">
        <v>2</v>
      </c>
      <c r="S269" s="3">
        <v>0.914366385</v>
      </c>
      <c r="T269">
        <v>300</v>
      </c>
      <c r="U269" s="3">
        <v>2.2122758999999999E-2</v>
      </c>
      <c r="V269" s="3">
        <f t="shared" si="4"/>
        <v>0.27791828270630625</v>
      </c>
    </row>
    <row r="270" spans="1:22" x14ac:dyDescent="0.35">
      <c r="A270">
        <v>3</v>
      </c>
      <c r="B270" s="29">
        <v>40</v>
      </c>
      <c r="C270" s="29">
        <v>2000</v>
      </c>
      <c r="D270" s="3">
        <v>0.4</v>
      </c>
      <c r="E270">
        <v>0.70574099800000001</v>
      </c>
      <c r="F270">
        <v>1</v>
      </c>
      <c r="G270">
        <v>29513.755430000001</v>
      </c>
      <c r="H270">
        <v>6286.8481439999996</v>
      </c>
      <c r="I270">
        <v>2000.0000700000001</v>
      </c>
      <c r="J270">
        <v>4286.8480740000005</v>
      </c>
      <c r="K270" s="3">
        <v>0.31812444400000001</v>
      </c>
      <c r="L270">
        <v>6074.2511569999997</v>
      </c>
      <c r="M270">
        <v>11985.65625</v>
      </c>
      <c r="N270">
        <v>9140.1979420000007</v>
      </c>
      <c r="O270">
        <v>1044.2700870000001</v>
      </c>
      <c r="P270">
        <v>582.49031119999995</v>
      </c>
      <c r="Q270">
        <v>474.29270179999997</v>
      </c>
      <c r="R270">
        <v>1</v>
      </c>
      <c r="S270" s="3">
        <v>0.86247363600000004</v>
      </c>
      <c r="T270">
        <v>13</v>
      </c>
      <c r="U270" s="3">
        <v>0</v>
      </c>
      <c r="V270" s="3" t="str">
        <f t="shared" si="4"/>
        <v/>
      </c>
    </row>
    <row r="271" spans="1:22" x14ac:dyDescent="0.35">
      <c r="A271">
        <v>3</v>
      </c>
      <c r="B271" s="29">
        <v>40</v>
      </c>
      <c r="C271" s="29">
        <v>2000</v>
      </c>
      <c r="D271" s="3">
        <v>0.4</v>
      </c>
      <c r="E271">
        <v>0.70574099800000001</v>
      </c>
      <c r="F271">
        <v>2</v>
      </c>
      <c r="G271">
        <v>29561.789059999999</v>
      </c>
      <c r="H271">
        <v>6282.9601400000001</v>
      </c>
      <c r="I271">
        <v>2000</v>
      </c>
      <c r="J271">
        <v>4282.9601400000001</v>
      </c>
      <c r="K271" s="3">
        <v>0.31832129399999998</v>
      </c>
      <c r="L271">
        <v>6068.7421469999999</v>
      </c>
      <c r="M271">
        <v>12070.75866</v>
      </c>
      <c r="N271">
        <v>9108.394413</v>
      </c>
      <c r="O271">
        <v>1042.892685</v>
      </c>
      <c r="P271">
        <v>582.49031109999999</v>
      </c>
      <c r="Q271">
        <v>474.29285199999998</v>
      </c>
      <c r="R271">
        <v>1</v>
      </c>
      <c r="S271" s="3">
        <v>0.85947263600000001</v>
      </c>
      <c r="T271">
        <v>226</v>
      </c>
      <c r="U271" s="3">
        <v>9.8960969999999995E-3</v>
      </c>
      <c r="V271" s="3" t="str">
        <f t="shared" si="4"/>
        <v/>
      </c>
    </row>
    <row r="272" spans="1:22" x14ac:dyDescent="0.35">
      <c r="A272">
        <v>3</v>
      </c>
      <c r="B272" s="29">
        <v>40</v>
      </c>
      <c r="C272" s="29">
        <v>2000</v>
      </c>
      <c r="D272" s="3">
        <v>0.4</v>
      </c>
      <c r="E272">
        <v>0.70574099800000001</v>
      </c>
      <c r="F272">
        <v>3</v>
      </c>
      <c r="G272">
        <v>44818.713459999999</v>
      </c>
      <c r="H272">
        <v>14182.05205</v>
      </c>
      <c r="I272">
        <v>4000</v>
      </c>
      <c r="J272">
        <v>10182.05205</v>
      </c>
      <c r="K272" s="3">
        <v>0.28204663099999999</v>
      </c>
      <c r="L272">
        <v>14427.462869999999</v>
      </c>
      <c r="M272">
        <v>16747.230970000001</v>
      </c>
      <c r="N272">
        <v>9700.0744140000006</v>
      </c>
      <c r="O272">
        <v>2937.7980809999999</v>
      </c>
      <c r="P272">
        <v>582.49031109999999</v>
      </c>
      <c r="Q272">
        <v>669.06763679999995</v>
      </c>
      <c r="R272">
        <v>2</v>
      </c>
      <c r="S272" s="3">
        <v>0.915303855</v>
      </c>
      <c r="T272">
        <v>301</v>
      </c>
      <c r="U272" s="3">
        <v>2.1922537999999998E-2</v>
      </c>
      <c r="V272" s="3">
        <f t="shared" si="4"/>
        <v>0.24133219851089691</v>
      </c>
    </row>
    <row r="273" spans="1:22" x14ac:dyDescent="0.35">
      <c r="A273">
        <v>3</v>
      </c>
      <c r="B273" s="29">
        <v>70</v>
      </c>
      <c r="C273" s="29">
        <v>500</v>
      </c>
      <c r="D273" s="3">
        <v>0.8</v>
      </c>
      <c r="E273">
        <v>5.3652884999999997E-2</v>
      </c>
      <c r="F273">
        <v>1</v>
      </c>
      <c r="G273">
        <v>19996.692630000001</v>
      </c>
      <c r="H273">
        <v>3226.7989160000002</v>
      </c>
      <c r="I273">
        <v>2500</v>
      </c>
      <c r="J273">
        <v>726.79891610000004</v>
      </c>
      <c r="K273" s="3">
        <v>0.77476163399999998</v>
      </c>
      <c r="L273">
        <v>13546.31566</v>
      </c>
      <c r="M273">
        <v>6362.8975369999998</v>
      </c>
      <c r="N273">
        <v>6437.9269480000003</v>
      </c>
      <c r="O273">
        <v>2329.7432680000002</v>
      </c>
      <c r="P273">
        <v>582.49031109999999</v>
      </c>
      <c r="Q273">
        <v>1056.835646</v>
      </c>
      <c r="R273">
        <v>5</v>
      </c>
      <c r="S273" s="3">
        <v>0.45411287900000002</v>
      </c>
      <c r="T273">
        <v>138</v>
      </c>
      <c r="U273" s="3">
        <v>8.1527570000000001E-3</v>
      </c>
      <c r="V273" s="3" t="str">
        <f t="shared" si="4"/>
        <v/>
      </c>
    </row>
    <row r="274" spans="1:22" x14ac:dyDescent="0.35">
      <c r="A274">
        <v>3</v>
      </c>
      <c r="B274" s="29">
        <v>70</v>
      </c>
      <c r="C274" s="29">
        <v>500</v>
      </c>
      <c r="D274" s="3">
        <v>0.8</v>
      </c>
      <c r="E274">
        <v>5.3652884999999997E-2</v>
      </c>
      <c r="F274">
        <v>2</v>
      </c>
      <c r="G274">
        <v>19955.35959</v>
      </c>
      <c r="H274">
        <v>3219.8349280000002</v>
      </c>
      <c r="I274">
        <v>2500</v>
      </c>
      <c r="J274">
        <v>719.83492779999995</v>
      </c>
      <c r="K274" s="3">
        <v>0.77643731900000001</v>
      </c>
      <c r="L274">
        <v>13416.51857</v>
      </c>
      <c r="M274">
        <v>6361.9430650000004</v>
      </c>
      <c r="N274">
        <v>6436.9616400000004</v>
      </c>
      <c r="O274">
        <v>2304.1896780000002</v>
      </c>
      <c r="P274">
        <v>582.49031109999999</v>
      </c>
      <c r="Q274">
        <v>1049.9399639999999</v>
      </c>
      <c r="R274">
        <v>5</v>
      </c>
      <c r="S274" s="3">
        <v>0.454044789</v>
      </c>
      <c r="T274">
        <v>127</v>
      </c>
      <c r="U274" s="3">
        <v>9.2385579999999991E-3</v>
      </c>
      <c r="V274" s="3" t="str">
        <f t="shared" si="4"/>
        <v/>
      </c>
    </row>
    <row r="275" spans="1:22" x14ac:dyDescent="0.35">
      <c r="A275">
        <v>3</v>
      </c>
      <c r="B275" s="29">
        <v>70</v>
      </c>
      <c r="C275" s="29">
        <v>500</v>
      </c>
      <c r="D275" s="3">
        <v>0.8</v>
      </c>
      <c r="E275">
        <v>5.3652884999999997E-2</v>
      </c>
      <c r="F275">
        <v>3</v>
      </c>
      <c r="G275">
        <v>28320.883040000001</v>
      </c>
      <c r="H275">
        <v>4934.8087779999996</v>
      </c>
      <c r="I275">
        <v>3500</v>
      </c>
      <c r="J275">
        <v>1434.8087780000001</v>
      </c>
      <c r="K275" s="3">
        <v>0.70924734</v>
      </c>
      <c r="L275">
        <v>26742.43478</v>
      </c>
      <c r="M275">
        <v>8029.5630389999997</v>
      </c>
      <c r="N275">
        <v>8088.4122170000001</v>
      </c>
      <c r="O275">
        <v>5449.6458110000003</v>
      </c>
      <c r="P275">
        <v>582.49031109999999</v>
      </c>
      <c r="Q275">
        <v>1235.962884</v>
      </c>
      <c r="R275">
        <v>7</v>
      </c>
      <c r="S275" s="3">
        <v>0.57053337000000004</v>
      </c>
      <c r="T275">
        <v>300</v>
      </c>
      <c r="U275" s="3">
        <v>1.8643298999999999E-2</v>
      </c>
      <c r="V275" s="3">
        <f t="shared" si="4"/>
        <v>0.29112820327606187</v>
      </c>
    </row>
    <row r="276" spans="1:22" x14ac:dyDescent="0.35">
      <c r="A276">
        <v>3</v>
      </c>
      <c r="B276" s="29">
        <v>70</v>
      </c>
      <c r="C276" s="29">
        <v>500</v>
      </c>
      <c r="D276" s="3">
        <v>0.6</v>
      </c>
      <c r="E276">
        <v>0.14307436000000001</v>
      </c>
      <c r="F276">
        <v>1</v>
      </c>
      <c r="G276">
        <v>21282.723320000001</v>
      </c>
      <c r="H276">
        <v>3732.0957079999998</v>
      </c>
      <c r="I276">
        <v>2000</v>
      </c>
      <c r="J276">
        <v>1732.0957080000001</v>
      </c>
      <c r="K276" s="3">
        <v>0.53589193700000004</v>
      </c>
      <c r="L276">
        <v>12106.26215</v>
      </c>
      <c r="M276">
        <v>6938.9738710000001</v>
      </c>
      <c r="N276">
        <v>7002.5978969999996</v>
      </c>
      <c r="O276">
        <v>2083.5690260000001</v>
      </c>
      <c r="P276">
        <v>582.49031109999999</v>
      </c>
      <c r="Q276">
        <v>942.99651010000002</v>
      </c>
      <c r="R276">
        <v>4</v>
      </c>
      <c r="S276" s="3">
        <v>0.493943146</v>
      </c>
      <c r="T276">
        <v>300</v>
      </c>
      <c r="U276" s="3">
        <v>1.7760714E-2</v>
      </c>
      <c r="V276" s="3" t="str">
        <f t="shared" si="4"/>
        <v/>
      </c>
    </row>
    <row r="277" spans="1:22" x14ac:dyDescent="0.35">
      <c r="A277">
        <v>3</v>
      </c>
      <c r="B277" s="29">
        <v>70</v>
      </c>
      <c r="C277" s="29">
        <v>500</v>
      </c>
      <c r="D277" s="3">
        <v>0.6</v>
      </c>
      <c r="E277">
        <v>0.14307436000000001</v>
      </c>
      <c r="F277">
        <v>2</v>
      </c>
      <c r="G277">
        <v>21175.111369999999</v>
      </c>
      <c r="H277">
        <v>4389.3786360000004</v>
      </c>
      <c r="I277">
        <v>2500</v>
      </c>
      <c r="J277">
        <v>1889.3786359999999</v>
      </c>
      <c r="K277" s="3">
        <v>0.569556697</v>
      </c>
      <c r="L277">
        <v>13205.571120000001</v>
      </c>
      <c r="M277">
        <v>6415.7705210000004</v>
      </c>
      <c r="N277">
        <v>6486.0791259999996</v>
      </c>
      <c r="O277">
        <v>2265.1759179999999</v>
      </c>
      <c r="P277">
        <v>582.49031109999999</v>
      </c>
      <c r="Q277">
        <v>1036.216862</v>
      </c>
      <c r="R277">
        <v>5</v>
      </c>
      <c r="S277" s="3">
        <v>0.45750939499999999</v>
      </c>
      <c r="T277">
        <v>300</v>
      </c>
      <c r="U277" s="3">
        <v>1.3680319999999999E-2</v>
      </c>
      <c r="V277" s="3" t="str">
        <f t="shared" si="4"/>
        <v/>
      </c>
    </row>
    <row r="278" spans="1:22" x14ac:dyDescent="0.35">
      <c r="A278">
        <v>3</v>
      </c>
      <c r="B278" s="29">
        <v>70</v>
      </c>
      <c r="C278" s="29">
        <v>500</v>
      </c>
      <c r="D278" s="3">
        <v>0.6</v>
      </c>
      <c r="E278">
        <v>0.14307436000000001</v>
      </c>
      <c r="F278">
        <v>3</v>
      </c>
      <c r="G278">
        <v>30703.079890000001</v>
      </c>
      <c r="H278">
        <v>5766.1237330000004</v>
      </c>
      <c r="I278">
        <v>2500</v>
      </c>
      <c r="J278">
        <v>3266.1237329999999</v>
      </c>
      <c r="K278" s="3">
        <v>0.43356683200000001</v>
      </c>
      <c r="L278">
        <v>22828.155470000002</v>
      </c>
      <c r="M278">
        <v>9448.05602</v>
      </c>
      <c r="N278">
        <v>9199.3709550000003</v>
      </c>
      <c r="O278">
        <v>4650.419046</v>
      </c>
      <c r="P278">
        <v>582.49031109999999</v>
      </c>
      <c r="Q278">
        <v>1056.619821</v>
      </c>
      <c r="R278">
        <v>5</v>
      </c>
      <c r="S278" s="3">
        <v>0.64889720900000003</v>
      </c>
      <c r="T278">
        <v>300</v>
      </c>
      <c r="U278" s="3">
        <v>4.3763622000000002E-2</v>
      </c>
      <c r="V278" s="3">
        <f t="shared" si="4"/>
        <v>0.27685714275882689</v>
      </c>
    </row>
    <row r="279" spans="1:22" x14ac:dyDescent="0.35">
      <c r="A279">
        <v>3</v>
      </c>
      <c r="B279" s="29">
        <v>70</v>
      </c>
      <c r="C279" s="29">
        <v>500</v>
      </c>
      <c r="D279" s="3">
        <v>0.4</v>
      </c>
      <c r="E279">
        <v>0.32191731000000001</v>
      </c>
      <c r="F279">
        <v>1</v>
      </c>
      <c r="G279">
        <v>23284.2284</v>
      </c>
      <c r="H279">
        <v>4885.9199769999996</v>
      </c>
      <c r="I279">
        <v>1500</v>
      </c>
      <c r="J279">
        <v>3385.919977</v>
      </c>
      <c r="K279" s="3">
        <v>0.30700461899999998</v>
      </c>
      <c r="L279">
        <v>10517.980460000001</v>
      </c>
      <c r="M279">
        <v>7572.9873299999999</v>
      </c>
      <c r="N279">
        <v>7613.3356690000001</v>
      </c>
      <c r="O279">
        <v>1808.105879</v>
      </c>
      <c r="P279">
        <v>582.49031109999999</v>
      </c>
      <c r="Q279">
        <v>821.38923720000003</v>
      </c>
      <c r="R279">
        <v>3</v>
      </c>
      <c r="S279" s="3">
        <v>0.53702283500000003</v>
      </c>
      <c r="T279">
        <v>300</v>
      </c>
      <c r="U279" s="3">
        <v>1.8626178E-2</v>
      </c>
      <c r="V279" s="3" t="str">
        <f t="shared" si="4"/>
        <v/>
      </c>
    </row>
    <row r="280" spans="1:22" x14ac:dyDescent="0.35">
      <c r="A280">
        <v>3</v>
      </c>
      <c r="B280" s="29">
        <v>70</v>
      </c>
      <c r="C280" s="29">
        <v>500</v>
      </c>
      <c r="D280" s="3">
        <v>0.4</v>
      </c>
      <c r="E280">
        <v>0.32191731000000001</v>
      </c>
      <c r="F280">
        <v>2</v>
      </c>
      <c r="G280">
        <v>23158.658090000001</v>
      </c>
      <c r="H280">
        <v>4879.7002060000004</v>
      </c>
      <c r="I280">
        <v>1500</v>
      </c>
      <c r="J280">
        <v>3379.700206</v>
      </c>
      <c r="K280" s="3">
        <v>0.30739593300000001</v>
      </c>
      <c r="L280">
        <v>10498.659439999999</v>
      </c>
      <c r="M280">
        <v>7511.7644339999997</v>
      </c>
      <c r="N280">
        <v>7560.0382739999995</v>
      </c>
      <c r="O280">
        <v>1804.4036739999999</v>
      </c>
      <c r="P280">
        <v>582.49031109999999</v>
      </c>
      <c r="Q280">
        <v>820.26118610000003</v>
      </c>
      <c r="R280">
        <v>3</v>
      </c>
      <c r="S280" s="3">
        <v>0.53326339</v>
      </c>
      <c r="T280">
        <v>300</v>
      </c>
      <c r="U280" s="3">
        <v>1.8045822E-2</v>
      </c>
      <c r="V280" s="3" t="str">
        <f t="shared" si="4"/>
        <v/>
      </c>
    </row>
    <row r="281" spans="1:22" x14ac:dyDescent="0.35">
      <c r="A281">
        <v>3</v>
      </c>
      <c r="B281" s="29">
        <v>70</v>
      </c>
      <c r="C281" s="29">
        <v>500</v>
      </c>
      <c r="D281" s="3">
        <v>0.4</v>
      </c>
      <c r="E281">
        <v>0.32191731000000001</v>
      </c>
      <c r="F281">
        <v>3</v>
      </c>
      <c r="G281">
        <v>35468.743670000003</v>
      </c>
      <c r="H281">
        <v>9856.2435999999998</v>
      </c>
      <c r="I281">
        <v>2500</v>
      </c>
      <c r="J281">
        <v>7356.2435999999998</v>
      </c>
      <c r="K281" s="3">
        <v>0.25364632799999998</v>
      </c>
      <c r="L281">
        <v>22851.345270000002</v>
      </c>
      <c r="M281">
        <v>9822.2452830000002</v>
      </c>
      <c r="N281">
        <v>9494.9281589999991</v>
      </c>
      <c r="O281">
        <v>4657.0569079999996</v>
      </c>
      <c r="P281">
        <v>582.49031109999999</v>
      </c>
      <c r="Q281">
        <v>1055.779411</v>
      </c>
      <c r="R281">
        <v>5</v>
      </c>
      <c r="S281" s="3">
        <v>0.669744966</v>
      </c>
      <c r="T281">
        <v>300</v>
      </c>
      <c r="U281" s="3">
        <v>7.0284019000000003E-2</v>
      </c>
      <c r="V281" s="3">
        <f t="shared" si="4"/>
        <v>0.23629329805680646</v>
      </c>
    </row>
    <row r="282" spans="1:22" x14ac:dyDescent="0.35">
      <c r="A282">
        <v>3</v>
      </c>
      <c r="B282" s="29">
        <v>70</v>
      </c>
      <c r="C282" s="29">
        <v>1000</v>
      </c>
      <c r="D282" s="3">
        <v>0.8</v>
      </c>
      <c r="E282">
        <v>7.1369021000000005E-2</v>
      </c>
      <c r="F282">
        <v>1</v>
      </c>
      <c r="G282">
        <v>22154.879649999999</v>
      </c>
      <c r="H282">
        <v>3750.4391519999999</v>
      </c>
      <c r="I282">
        <v>3000</v>
      </c>
      <c r="J282">
        <v>750.4391521</v>
      </c>
      <c r="K282" s="3">
        <v>0.79990632500000003</v>
      </c>
      <c r="L282">
        <v>10514.91452</v>
      </c>
      <c r="M282">
        <v>7578.1199459999998</v>
      </c>
      <c r="N282">
        <v>7615.1016149999996</v>
      </c>
      <c r="O282">
        <v>1807.8143419999999</v>
      </c>
      <c r="P282">
        <v>582.49031109999999</v>
      </c>
      <c r="Q282">
        <v>820.91428780000001</v>
      </c>
      <c r="R282">
        <v>3</v>
      </c>
      <c r="S282" s="3">
        <v>0.53714739899999997</v>
      </c>
      <c r="T282">
        <v>52</v>
      </c>
      <c r="U282" s="3">
        <v>9.4198379999999998E-3</v>
      </c>
      <c r="V282" s="3" t="str">
        <f t="shared" si="4"/>
        <v/>
      </c>
    </row>
    <row r="283" spans="1:22" x14ac:dyDescent="0.35">
      <c r="A283">
        <v>3</v>
      </c>
      <c r="B283" s="29">
        <v>70</v>
      </c>
      <c r="C283" s="29">
        <v>1000</v>
      </c>
      <c r="D283" s="3">
        <v>0.8</v>
      </c>
      <c r="E283">
        <v>7.1369021000000005E-2</v>
      </c>
      <c r="F283">
        <v>2</v>
      </c>
      <c r="G283">
        <v>22087.703450000001</v>
      </c>
      <c r="H283">
        <v>3748.7338020000002</v>
      </c>
      <c r="I283">
        <v>3000</v>
      </c>
      <c r="J283">
        <v>748.73380239999995</v>
      </c>
      <c r="K283" s="3">
        <v>0.80027021300000001</v>
      </c>
      <c r="L283">
        <v>10491.019700000001</v>
      </c>
      <c r="M283">
        <v>7542.6454240000003</v>
      </c>
      <c r="N283">
        <v>7591.0789860000004</v>
      </c>
      <c r="O283">
        <v>1803.920797</v>
      </c>
      <c r="P283">
        <v>582.49031109999999</v>
      </c>
      <c r="Q283">
        <v>818.83412850000002</v>
      </c>
      <c r="R283">
        <v>3</v>
      </c>
      <c r="S283" s="3">
        <v>0.535452912</v>
      </c>
      <c r="T283">
        <v>49</v>
      </c>
      <c r="U283" s="3">
        <v>8.3941520000000002E-3</v>
      </c>
      <c r="V283" s="3" t="str">
        <f t="shared" si="4"/>
        <v/>
      </c>
    </row>
    <row r="284" spans="1:22" x14ac:dyDescent="0.35">
      <c r="A284">
        <v>3</v>
      </c>
      <c r="B284" s="29">
        <v>70</v>
      </c>
      <c r="C284" s="29">
        <v>1000</v>
      </c>
      <c r="D284" s="3">
        <v>0.8</v>
      </c>
      <c r="E284">
        <v>7.1369021000000005E-2</v>
      </c>
      <c r="F284">
        <v>3</v>
      </c>
      <c r="G284">
        <v>30972.528170000001</v>
      </c>
      <c r="H284">
        <v>4265.9532669999999</v>
      </c>
      <c r="I284">
        <v>3000</v>
      </c>
      <c r="J284">
        <v>1265.9532670000001</v>
      </c>
      <c r="K284" s="3">
        <v>0.70324258399999995</v>
      </c>
      <c r="L284">
        <v>17738.134190000001</v>
      </c>
      <c r="M284">
        <v>11162.598889999999</v>
      </c>
      <c r="N284">
        <v>10526.952149999999</v>
      </c>
      <c r="O284">
        <v>3613.3658869999999</v>
      </c>
      <c r="P284">
        <v>582.49031109999999</v>
      </c>
      <c r="Q284">
        <v>821.16766110000003</v>
      </c>
      <c r="R284">
        <v>3</v>
      </c>
      <c r="S284" s="3">
        <v>0.74254097399999996</v>
      </c>
      <c r="T284">
        <v>129</v>
      </c>
      <c r="U284" s="3">
        <v>9.3307870000000001E-3</v>
      </c>
      <c r="V284" s="3">
        <f t="shared" si="4"/>
        <v>0.29993852076869354</v>
      </c>
    </row>
    <row r="285" spans="1:22" x14ac:dyDescent="0.35">
      <c r="A285">
        <v>3</v>
      </c>
      <c r="B285" s="29">
        <v>70</v>
      </c>
      <c r="C285" s="29">
        <v>1000</v>
      </c>
      <c r="D285" s="3">
        <v>0.6</v>
      </c>
      <c r="E285">
        <v>0.190317389</v>
      </c>
      <c r="F285">
        <v>1</v>
      </c>
      <c r="G285">
        <v>23391.855780000002</v>
      </c>
      <c r="H285">
        <v>4996.2455980000004</v>
      </c>
      <c r="I285">
        <v>3000</v>
      </c>
      <c r="J285">
        <v>1996.245598</v>
      </c>
      <c r="K285" s="3">
        <v>0.60045086700000005</v>
      </c>
      <c r="L285">
        <v>10489.0342</v>
      </c>
      <c r="M285">
        <v>7576.9867119999999</v>
      </c>
      <c r="N285">
        <v>7613.8746080000001</v>
      </c>
      <c r="O285">
        <v>1804.1229080000001</v>
      </c>
      <c r="P285">
        <v>582.49031109999999</v>
      </c>
      <c r="Q285">
        <v>818.1356432</v>
      </c>
      <c r="R285">
        <v>3</v>
      </c>
      <c r="S285" s="3">
        <v>0.53706085000000003</v>
      </c>
      <c r="T285">
        <v>80</v>
      </c>
      <c r="U285" s="3">
        <v>9.3430160000000009E-3</v>
      </c>
      <c r="V285" s="3" t="str">
        <f t="shared" si="4"/>
        <v/>
      </c>
    </row>
    <row r="286" spans="1:22" x14ac:dyDescent="0.35">
      <c r="A286">
        <v>3</v>
      </c>
      <c r="B286" s="29">
        <v>70</v>
      </c>
      <c r="C286" s="29">
        <v>1000</v>
      </c>
      <c r="D286" s="3">
        <v>0.6</v>
      </c>
      <c r="E286">
        <v>0.190317389</v>
      </c>
      <c r="F286">
        <v>2</v>
      </c>
      <c r="G286">
        <v>23248.772860000001</v>
      </c>
      <c r="H286">
        <v>4998.9776439999996</v>
      </c>
      <c r="I286">
        <v>3000</v>
      </c>
      <c r="J286">
        <v>1998.9776440000001</v>
      </c>
      <c r="K286" s="3">
        <v>0.600122708</v>
      </c>
      <c r="L286">
        <v>10503.38941</v>
      </c>
      <c r="M286">
        <v>7499.4727050000001</v>
      </c>
      <c r="N286">
        <v>7541.9848419999998</v>
      </c>
      <c r="O286">
        <v>1804.6792069999999</v>
      </c>
      <c r="P286">
        <v>582.49031109999999</v>
      </c>
      <c r="Q286">
        <v>821.16814590000001</v>
      </c>
      <c r="R286">
        <v>3</v>
      </c>
      <c r="S286" s="3">
        <v>0.53198995199999999</v>
      </c>
      <c r="T286">
        <v>84</v>
      </c>
      <c r="U286" s="3">
        <v>8.4365299999999994E-3</v>
      </c>
      <c r="V286" s="3" t="str">
        <f t="shared" si="4"/>
        <v/>
      </c>
    </row>
    <row r="287" spans="1:22" x14ac:dyDescent="0.35">
      <c r="A287">
        <v>3</v>
      </c>
      <c r="B287" s="29">
        <v>70</v>
      </c>
      <c r="C287" s="29">
        <v>1000</v>
      </c>
      <c r="D287" s="3">
        <v>0.6</v>
      </c>
      <c r="E287">
        <v>0.190317389</v>
      </c>
      <c r="F287">
        <v>3</v>
      </c>
      <c r="G287">
        <v>33385.029840000003</v>
      </c>
      <c r="H287">
        <v>6350.9294639999998</v>
      </c>
      <c r="I287">
        <v>3000</v>
      </c>
      <c r="J287">
        <v>3350.9294639999998</v>
      </c>
      <c r="K287" s="3">
        <v>0.47237180299999998</v>
      </c>
      <c r="L287">
        <v>17607.058870000001</v>
      </c>
      <c r="M287">
        <v>11456.91188</v>
      </c>
      <c r="N287">
        <v>10592.93346</v>
      </c>
      <c r="O287">
        <v>3588.3159470000001</v>
      </c>
      <c r="P287">
        <v>582.49031109999999</v>
      </c>
      <c r="Q287">
        <v>813.4487699</v>
      </c>
      <c r="R287">
        <v>3</v>
      </c>
      <c r="S287" s="3">
        <v>0.74719510700000003</v>
      </c>
      <c r="T287">
        <v>300</v>
      </c>
      <c r="U287" s="3">
        <v>3.3781837000000002E-2</v>
      </c>
      <c r="V287" s="3">
        <f t="shared" si="4"/>
        <v>0.28420712127005326</v>
      </c>
    </row>
    <row r="288" spans="1:22" x14ac:dyDescent="0.35">
      <c r="A288">
        <v>3</v>
      </c>
      <c r="B288" s="29">
        <v>70</v>
      </c>
      <c r="C288" s="29">
        <v>1000</v>
      </c>
      <c r="D288" s="3">
        <v>0.4</v>
      </c>
      <c r="E288">
        <v>0.42821412399999997</v>
      </c>
      <c r="F288">
        <v>1</v>
      </c>
      <c r="G288">
        <v>25853.52189</v>
      </c>
      <c r="H288">
        <v>5654.5312759999997</v>
      </c>
      <c r="I288">
        <v>2000</v>
      </c>
      <c r="J288">
        <v>3654.5312760000002</v>
      </c>
      <c r="K288" s="3">
        <v>0.35369863600000001</v>
      </c>
      <c r="L288">
        <v>8534.3548210000008</v>
      </c>
      <c r="M288">
        <v>8797.4540300000008</v>
      </c>
      <c r="N288">
        <v>8685.4575700000005</v>
      </c>
      <c r="O288">
        <v>1465.7333180000001</v>
      </c>
      <c r="P288">
        <v>582.49031109999999</v>
      </c>
      <c r="Q288">
        <v>667.85538759999997</v>
      </c>
      <c r="R288">
        <v>2</v>
      </c>
      <c r="S288" s="3">
        <v>0.61264723499999996</v>
      </c>
      <c r="T288">
        <v>300</v>
      </c>
      <c r="U288" s="3">
        <v>2.5809037999999999E-2</v>
      </c>
      <c r="V288" s="3" t="str">
        <f t="shared" si="4"/>
        <v/>
      </c>
    </row>
    <row r="289" spans="1:22" x14ac:dyDescent="0.35">
      <c r="A289">
        <v>3</v>
      </c>
      <c r="B289" s="29">
        <v>70</v>
      </c>
      <c r="C289" s="29">
        <v>1000</v>
      </c>
      <c r="D289" s="3">
        <v>0.4</v>
      </c>
      <c r="E289">
        <v>0.42821412399999997</v>
      </c>
      <c r="F289">
        <v>2</v>
      </c>
      <c r="G289">
        <v>25706.23589</v>
      </c>
      <c r="H289">
        <v>7497.8899730000003</v>
      </c>
      <c r="I289">
        <v>3000</v>
      </c>
      <c r="J289">
        <v>4497.8899730000003</v>
      </c>
      <c r="K289" s="3">
        <v>0.400112566</v>
      </c>
      <c r="L289">
        <v>10503.83375</v>
      </c>
      <c r="M289">
        <v>7475.8116620000001</v>
      </c>
      <c r="N289">
        <v>7524.0855030000002</v>
      </c>
      <c r="O289">
        <v>1805.3112779999999</v>
      </c>
      <c r="P289">
        <v>582.49031109999999</v>
      </c>
      <c r="Q289">
        <v>820.64716039999996</v>
      </c>
      <c r="R289">
        <v>3</v>
      </c>
      <c r="S289" s="3">
        <v>0.53072738399999997</v>
      </c>
      <c r="T289">
        <v>279</v>
      </c>
      <c r="U289" s="3">
        <v>9.6767759999999998E-3</v>
      </c>
      <c r="V289" s="3" t="str">
        <f t="shared" si="4"/>
        <v/>
      </c>
    </row>
    <row r="290" spans="1:22" x14ac:dyDescent="0.35">
      <c r="A290">
        <v>3</v>
      </c>
      <c r="B290" s="29">
        <v>70</v>
      </c>
      <c r="C290" s="29">
        <v>1000</v>
      </c>
      <c r="D290" s="3">
        <v>0.4</v>
      </c>
      <c r="E290">
        <v>0.42821412399999997</v>
      </c>
      <c r="F290">
        <v>3</v>
      </c>
      <c r="G290">
        <v>39142.207170000001</v>
      </c>
      <c r="H290">
        <v>12758.235420000001</v>
      </c>
      <c r="I290">
        <v>4000</v>
      </c>
      <c r="J290">
        <v>8758.2354169999999</v>
      </c>
      <c r="K290" s="3">
        <v>0.31352298099999998</v>
      </c>
      <c r="L290">
        <v>20452.93446</v>
      </c>
      <c r="M290">
        <v>10569.74798</v>
      </c>
      <c r="N290">
        <v>10118.49985</v>
      </c>
      <c r="O290">
        <v>4166.7534669999995</v>
      </c>
      <c r="P290">
        <v>582.49031109999999</v>
      </c>
      <c r="Q290">
        <v>946.48014680000006</v>
      </c>
      <c r="R290">
        <v>4</v>
      </c>
      <c r="S290" s="3">
        <v>0.71372992199999996</v>
      </c>
      <c r="T290">
        <v>300</v>
      </c>
      <c r="U290" s="3">
        <v>0.14379508899999999</v>
      </c>
      <c r="V290" s="3">
        <f t="shared" si="4"/>
        <v>0.24083803230776152</v>
      </c>
    </row>
    <row r="291" spans="1:22" x14ac:dyDescent="0.35">
      <c r="A291">
        <v>3</v>
      </c>
      <c r="B291" s="29">
        <v>70</v>
      </c>
      <c r="C291" s="29">
        <v>2000</v>
      </c>
      <c r="D291" s="3">
        <v>0.8</v>
      </c>
      <c r="E291">
        <v>0.132281801</v>
      </c>
      <c r="F291">
        <v>1</v>
      </c>
      <c r="G291">
        <v>25167.342820000002</v>
      </c>
      <c r="H291">
        <v>5116.625387</v>
      </c>
      <c r="I291">
        <v>4000</v>
      </c>
      <c r="J291">
        <v>1116.625387</v>
      </c>
      <c r="K291" s="3">
        <v>0.78176526499999999</v>
      </c>
      <c r="L291">
        <v>8441.2623710000007</v>
      </c>
      <c r="M291">
        <v>8714.1142180000006</v>
      </c>
      <c r="N291">
        <v>8643.7973149999998</v>
      </c>
      <c r="O291">
        <v>1449.8626200000001</v>
      </c>
      <c r="P291">
        <v>582.49031109999999</v>
      </c>
      <c r="Q291">
        <v>660.45297240000002</v>
      </c>
      <c r="R291">
        <v>2</v>
      </c>
      <c r="S291" s="3">
        <v>0.60970864000000002</v>
      </c>
      <c r="T291">
        <v>94</v>
      </c>
      <c r="U291" s="3">
        <v>7.6301770000000001E-3</v>
      </c>
      <c r="V291" s="3" t="str">
        <f t="shared" si="4"/>
        <v/>
      </c>
    </row>
    <row r="292" spans="1:22" x14ac:dyDescent="0.35">
      <c r="A292">
        <v>3</v>
      </c>
      <c r="B292" s="29">
        <v>70</v>
      </c>
      <c r="C292" s="29">
        <v>2000</v>
      </c>
      <c r="D292" s="3">
        <v>0.8</v>
      </c>
      <c r="E292">
        <v>0.132281801</v>
      </c>
      <c r="F292">
        <v>2</v>
      </c>
      <c r="G292">
        <v>25125.057339999999</v>
      </c>
      <c r="H292">
        <v>5113.1971620000004</v>
      </c>
      <c r="I292">
        <v>4000</v>
      </c>
      <c r="J292">
        <v>1113.1971619999999</v>
      </c>
      <c r="K292" s="3">
        <v>0.78228941200000002</v>
      </c>
      <c r="L292">
        <v>8415.3462959999997</v>
      </c>
      <c r="M292">
        <v>8661.7611899999993</v>
      </c>
      <c r="N292">
        <v>8663.7720979999995</v>
      </c>
      <c r="O292">
        <v>1446.187504</v>
      </c>
      <c r="P292">
        <v>582.49031109999999</v>
      </c>
      <c r="Q292">
        <v>657.64907040000003</v>
      </c>
      <c r="R292">
        <v>2</v>
      </c>
      <c r="S292" s="3">
        <v>0.61111760400000004</v>
      </c>
      <c r="T292">
        <v>118</v>
      </c>
      <c r="U292" s="3">
        <v>8.7037610000000008E-3</v>
      </c>
      <c r="V292" s="3" t="str">
        <f t="shared" si="4"/>
        <v/>
      </c>
    </row>
    <row r="293" spans="1:22" x14ac:dyDescent="0.35">
      <c r="A293">
        <v>3</v>
      </c>
      <c r="B293" s="29">
        <v>70</v>
      </c>
      <c r="C293" s="29">
        <v>2000</v>
      </c>
      <c r="D293" s="3">
        <v>0.8</v>
      </c>
      <c r="E293">
        <v>0.132281801</v>
      </c>
      <c r="F293">
        <v>3</v>
      </c>
      <c r="G293">
        <v>34980.03082</v>
      </c>
      <c r="H293">
        <v>8345.3344710000001</v>
      </c>
      <c r="I293">
        <v>6000</v>
      </c>
      <c r="J293">
        <v>2345.3344710000001</v>
      </c>
      <c r="K293" s="3">
        <v>0.71896459300000004</v>
      </c>
      <c r="L293">
        <v>17729.834770000001</v>
      </c>
      <c r="M293">
        <v>11101.989219999999</v>
      </c>
      <c r="N293">
        <v>10517.75812</v>
      </c>
      <c r="O293">
        <v>3611.811428</v>
      </c>
      <c r="P293">
        <v>582.49031109999999</v>
      </c>
      <c r="Q293">
        <v>820.64726499999995</v>
      </c>
      <c r="R293">
        <v>3</v>
      </c>
      <c r="S293" s="3">
        <v>0.74189245400000003</v>
      </c>
      <c r="T293">
        <v>167</v>
      </c>
      <c r="U293" s="3">
        <v>9.0826090000000002E-3</v>
      </c>
      <c r="V293" s="3">
        <f t="shared" si="4"/>
        <v>0.30446686360733044</v>
      </c>
    </row>
    <row r="294" spans="1:22" x14ac:dyDescent="0.35">
      <c r="A294">
        <v>3</v>
      </c>
      <c r="B294" s="29">
        <v>70</v>
      </c>
      <c r="C294" s="29">
        <v>2000</v>
      </c>
      <c r="D294" s="3">
        <v>0.6</v>
      </c>
      <c r="E294">
        <v>0.35275146899999998</v>
      </c>
      <c r="F294">
        <v>1</v>
      </c>
      <c r="G294">
        <v>26963.489239999999</v>
      </c>
      <c r="H294">
        <v>4142.7011780000003</v>
      </c>
      <c r="I294">
        <v>2000</v>
      </c>
      <c r="J294">
        <v>2142.7011779999998</v>
      </c>
      <c r="K294" s="3">
        <v>0.48277679600000001</v>
      </c>
      <c r="L294">
        <v>6074.2516130000004</v>
      </c>
      <c r="M294">
        <v>10536.34634</v>
      </c>
      <c r="N294">
        <v>10183.388499999999</v>
      </c>
      <c r="O294">
        <v>1044.2701219999999</v>
      </c>
      <c r="P294">
        <v>582.49031109999999</v>
      </c>
      <c r="Q294">
        <v>474.29278099999999</v>
      </c>
      <c r="R294">
        <v>1</v>
      </c>
      <c r="S294" s="3">
        <v>0.71830698100000001</v>
      </c>
      <c r="T294">
        <v>16</v>
      </c>
      <c r="U294" s="3">
        <v>5.501532E-3</v>
      </c>
      <c r="V294" s="3" t="str">
        <f t="shared" si="4"/>
        <v/>
      </c>
    </row>
    <row r="295" spans="1:22" x14ac:dyDescent="0.35">
      <c r="A295">
        <v>3</v>
      </c>
      <c r="B295" s="29">
        <v>70</v>
      </c>
      <c r="C295" s="29">
        <v>2000</v>
      </c>
      <c r="D295" s="3">
        <v>0.6</v>
      </c>
      <c r="E295">
        <v>0.35275146899999998</v>
      </c>
      <c r="F295">
        <v>2</v>
      </c>
      <c r="G295">
        <v>26980.562279999998</v>
      </c>
      <c r="H295">
        <v>4140.7574130000003</v>
      </c>
      <c r="I295">
        <v>2000</v>
      </c>
      <c r="J295">
        <v>2140.7574129999998</v>
      </c>
      <c r="K295" s="3">
        <v>0.48300342200000002</v>
      </c>
      <c r="L295">
        <v>6068.741317</v>
      </c>
      <c r="M295">
        <v>10603.13436</v>
      </c>
      <c r="N295">
        <v>10136.994860000001</v>
      </c>
      <c r="O295">
        <v>1042.892621</v>
      </c>
      <c r="P295">
        <v>582.49031109999999</v>
      </c>
      <c r="Q295">
        <v>474.2927085</v>
      </c>
      <c r="R295">
        <v>1</v>
      </c>
      <c r="S295" s="3">
        <v>0.71503450700000004</v>
      </c>
      <c r="T295">
        <v>54</v>
      </c>
      <c r="U295" s="3">
        <v>4.265563E-3</v>
      </c>
      <c r="V295" s="3" t="str">
        <f t="shared" si="4"/>
        <v/>
      </c>
    </row>
    <row r="296" spans="1:22" x14ac:dyDescent="0.35">
      <c r="A296">
        <v>3</v>
      </c>
      <c r="B296" s="29">
        <v>70</v>
      </c>
      <c r="C296" s="29">
        <v>2000</v>
      </c>
      <c r="D296" s="3">
        <v>0.6</v>
      </c>
      <c r="E296">
        <v>0.35275146899999998</v>
      </c>
      <c r="F296">
        <v>3</v>
      </c>
      <c r="G296">
        <v>38163.401599999997</v>
      </c>
      <c r="H296">
        <v>9014.2413550000001</v>
      </c>
      <c r="I296">
        <v>4000</v>
      </c>
      <c r="J296">
        <v>5014.2413550000001</v>
      </c>
      <c r="K296" s="3">
        <v>0.44374227900000002</v>
      </c>
      <c r="L296">
        <v>14214.65763</v>
      </c>
      <c r="M296">
        <v>13314.241889999999</v>
      </c>
      <c r="N296">
        <v>11698.763639999999</v>
      </c>
      <c r="O296">
        <v>2895.416256</v>
      </c>
      <c r="P296">
        <v>582.49031109999999</v>
      </c>
      <c r="Q296">
        <v>658.24815030000002</v>
      </c>
      <c r="R296">
        <v>2</v>
      </c>
      <c r="S296" s="3">
        <v>0.82519719199999997</v>
      </c>
      <c r="T296">
        <v>268</v>
      </c>
      <c r="U296" s="3">
        <v>5.0793050000000001E-3</v>
      </c>
      <c r="V296" s="3">
        <f t="shared" si="4"/>
        <v>0.29253735074291282</v>
      </c>
    </row>
    <row r="297" spans="1:22" x14ac:dyDescent="0.35">
      <c r="A297">
        <v>3</v>
      </c>
      <c r="B297" s="29">
        <v>70</v>
      </c>
      <c r="C297" s="29">
        <v>2000</v>
      </c>
      <c r="D297" s="3">
        <v>0.4</v>
      </c>
      <c r="E297">
        <v>0.793690805</v>
      </c>
      <c r="F297">
        <v>1</v>
      </c>
      <c r="G297">
        <v>29665.71371</v>
      </c>
      <c r="H297">
        <v>6821.0778069999997</v>
      </c>
      <c r="I297">
        <v>2000</v>
      </c>
      <c r="J297">
        <v>4821.0778069999997</v>
      </c>
      <c r="K297" s="3">
        <v>0.29320879399999999</v>
      </c>
      <c r="L297">
        <v>6074.2518090000003</v>
      </c>
      <c r="M297">
        <v>10600.90516</v>
      </c>
      <c r="N297">
        <v>10142.67749</v>
      </c>
      <c r="O297">
        <v>1044.270133</v>
      </c>
      <c r="P297">
        <v>582.49031109999999</v>
      </c>
      <c r="Q297">
        <v>474.29281950000001</v>
      </c>
      <c r="R297">
        <v>1</v>
      </c>
      <c r="S297" s="3">
        <v>0.715435343</v>
      </c>
      <c r="T297">
        <v>39</v>
      </c>
      <c r="U297" s="3">
        <v>8.03909E-4</v>
      </c>
      <c r="V297" s="3" t="str">
        <f t="shared" si="4"/>
        <v/>
      </c>
    </row>
    <row r="298" spans="1:22" x14ac:dyDescent="0.35">
      <c r="A298">
        <v>3</v>
      </c>
      <c r="B298" s="29">
        <v>70</v>
      </c>
      <c r="C298" s="29">
        <v>2000</v>
      </c>
      <c r="D298" s="3">
        <v>0.4</v>
      </c>
      <c r="E298">
        <v>0.793690805</v>
      </c>
      <c r="F298">
        <v>2</v>
      </c>
      <c r="G298">
        <v>30813.618699999999</v>
      </c>
      <c r="H298">
        <v>10781.4823</v>
      </c>
      <c r="I298">
        <v>4000</v>
      </c>
      <c r="J298">
        <v>6781.4822960000001</v>
      </c>
      <c r="K298" s="3">
        <v>0.37100649899999999</v>
      </c>
      <c r="L298">
        <v>8544.2369450000006</v>
      </c>
      <c r="M298">
        <v>8672.4402919999993</v>
      </c>
      <c r="N298">
        <v>8641.1465649999991</v>
      </c>
      <c r="O298">
        <v>1466.684679</v>
      </c>
      <c r="P298">
        <v>582.49031109999999</v>
      </c>
      <c r="Q298">
        <v>669.37455739999996</v>
      </c>
      <c r="R298">
        <v>2</v>
      </c>
      <c r="S298" s="3">
        <v>0.60952166399999996</v>
      </c>
      <c r="T298">
        <v>301</v>
      </c>
      <c r="U298" s="3">
        <v>3.7550266999999998E-2</v>
      </c>
      <c r="V298" s="3" t="str">
        <f t="shared" si="4"/>
        <v/>
      </c>
    </row>
    <row r="299" spans="1:22" x14ac:dyDescent="0.35">
      <c r="A299">
        <v>3</v>
      </c>
      <c r="B299" s="29">
        <v>70</v>
      </c>
      <c r="C299" s="29">
        <v>2000</v>
      </c>
      <c r="D299" s="3">
        <v>0.4</v>
      </c>
      <c r="E299">
        <v>0.793690805</v>
      </c>
      <c r="F299">
        <v>3</v>
      </c>
      <c r="G299">
        <v>43614.578110000002</v>
      </c>
      <c r="H299">
        <v>10132.014810000001</v>
      </c>
      <c r="I299">
        <v>2000</v>
      </c>
      <c r="J299">
        <v>8132.0148090000002</v>
      </c>
      <c r="K299" s="3">
        <v>0.19739410499999999</v>
      </c>
      <c r="L299">
        <v>10245.82213</v>
      </c>
      <c r="M299">
        <v>17532.427500000002</v>
      </c>
      <c r="N299">
        <v>12806.18996</v>
      </c>
      <c r="O299">
        <v>2087.1627629999998</v>
      </c>
      <c r="P299">
        <v>582.49031109999999</v>
      </c>
      <c r="Q299">
        <v>474.29276859999999</v>
      </c>
      <c r="R299">
        <v>1</v>
      </c>
      <c r="S299" s="3">
        <v>0.90331186399999996</v>
      </c>
      <c r="T299">
        <v>300</v>
      </c>
      <c r="U299" s="3">
        <v>2.2669037E-2</v>
      </c>
      <c r="V299" s="3">
        <f t="shared" si="4"/>
        <v>0.27885152874490865</v>
      </c>
    </row>
    <row r="300" spans="1:22" x14ac:dyDescent="0.35">
      <c r="A300">
        <v>3</v>
      </c>
      <c r="B300" s="29">
        <v>100</v>
      </c>
      <c r="C300" s="29">
        <v>500</v>
      </c>
      <c r="D300" s="3">
        <v>0.8</v>
      </c>
      <c r="E300">
        <v>5.5390368000000002E-2</v>
      </c>
      <c r="F300">
        <v>1</v>
      </c>
      <c r="G300">
        <v>20038.220549999998</v>
      </c>
      <c r="H300">
        <v>3248.4608010000002</v>
      </c>
      <c r="I300">
        <v>2500</v>
      </c>
      <c r="J300">
        <v>748.46080070000005</v>
      </c>
      <c r="K300" s="3">
        <v>0.76959524899999998</v>
      </c>
      <c r="L300">
        <v>13512.472089999999</v>
      </c>
      <c r="M300">
        <v>6376.8997669999999</v>
      </c>
      <c r="N300">
        <v>6452.2516530000003</v>
      </c>
      <c r="O300">
        <v>2324.7470440000002</v>
      </c>
      <c r="P300">
        <v>582.49031109999999</v>
      </c>
      <c r="Q300">
        <v>1053.370979</v>
      </c>
      <c r="R300">
        <v>5</v>
      </c>
      <c r="S300" s="3">
        <v>0.24778515100000001</v>
      </c>
      <c r="T300">
        <v>142</v>
      </c>
      <c r="U300" s="3">
        <v>9.8398689999999994E-3</v>
      </c>
      <c r="V300" s="3" t="str">
        <f t="shared" si="4"/>
        <v/>
      </c>
    </row>
    <row r="301" spans="1:22" x14ac:dyDescent="0.35">
      <c r="A301">
        <v>3</v>
      </c>
      <c r="B301" s="29">
        <v>100</v>
      </c>
      <c r="C301" s="29">
        <v>500</v>
      </c>
      <c r="D301" s="3">
        <v>0.8</v>
      </c>
      <c r="E301">
        <v>5.5390368000000002E-2</v>
      </c>
      <c r="F301">
        <v>2</v>
      </c>
      <c r="G301">
        <v>19973.33238</v>
      </c>
      <c r="H301">
        <v>3243.879645</v>
      </c>
      <c r="I301">
        <v>2500</v>
      </c>
      <c r="J301">
        <v>743.87964490000002</v>
      </c>
      <c r="K301" s="3">
        <v>0.77068210699999995</v>
      </c>
      <c r="L301">
        <v>13429.765369999999</v>
      </c>
      <c r="M301">
        <v>6357.251252</v>
      </c>
      <c r="N301">
        <v>6432.2698270000001</v>
      </c>
      <c r="O301">
        <v>2307.045036</v>
      </c>
      <c r="P301">
        <v>582.49031109999999</v>
      </c>
      <c r="Q301">
        <v>1050.3963060000001</v>
      </c>
      <c r="R301">
        <v>5</v>
      </c>
      <c r="S301" s="3">
        <v>0.24701779099999999</v>
      </c>
      <c r="T301">
        <v>238</v>
      </c>
      <c r="U301" s="3">
        <v>9.4210730000000003E-3</v>
      </c>
      <c r="V301" s="3" t="str">
        <f t="shared" si="4"/>
        <v/>
      </c>
    </row>
    <row r="302" spans="1:22" x14ac:dyDescent="0.35">
      <c r="A302">
        <v>3</v>
      </c>
      <c r="B302" s="29">
        <v>100</v>
      </c>
      <c r="C302" s="29">
        <v>500</v>
      </c>
      <c r="D302" s="3">
        <v>0.8</v>
      </c>
      <c r="E302">
        <v>5.5390368000000002E-2</v>
      </c>
      <c r="F302">
        <v>3</v>
      </c>
      <c r="G302">
        <v>28386.928370000001</v>
      </c>
      <c r="H302">
        <v>4350.0520260000003</v>
      </c>
      <c r="I302">
        <v>3000</v>
      </c>
      <c r="J302">
        <v>1350.0520260000001</v>
      </c>
      <c r="K302" s="3">
        <v>0.68964692400000005</v>
      </c>
      <c r="L302">
        <v>24373.407800000001</v>
      </c>
      <c r="M302">
        <v>8620.4374119999993</v>
      </c>
      <c r="N302">
        <v>8740.5966680000001</v>
      </c>
      <c r="O302">
        <v>4963.2887780000001</v>
      </c>
      <c r="P302">
        <v>582.49031109999999</v>
      </c>
      <c r="Q302">
        <v>1130.0631719999999</v>
      </c>
      <c r="R302">
        <v>6</v>
      </c>
      <c r="S302" s="3">
        <v>0.33566422699999998</v>
      </c>
      <c r="T302">
        <v>300</v>
      </c>
      <c r="U302" s="3">
        <v>2.0598312000000001E-2</v>
      </c>
      <c r="V302" s="3">
        <f t="shared" si="4"/>
        <v>0.29053170168968989</v>
      </c>
    </row>
    <row r="303" spans="1:22" x14ac:dyDescent="0.35">
      <c r="A303">
        <v>3</v>
      </c>
      <c r="B303" s="29">
        <v>100</v>
      </c>
      <c r="C303" s="29">
        <v>500</v>
      </c>
      <c r="D303" s="3">
        <v>0.6</v>
      </c>
      <c r="E303">
        <v>0.147707648</v>
      </c>
      <c r="F303">
        <v>1</v>
      </c>
      <c r="G303">
        <v>21273.247530000001</v>
      </c>
      <c r="H303">
        <v>4488.4594010000001</v>
      </c>
      <c r="I303">
        <v>2500</v>
      </c>
      <c r="J303">
        <v>1988.4594010000001</v>
      </c>
      <c r="K303" s="3">
        <v>0.55698398400000004</v>
      </c>
      <c r="L303">
        <v>13462.128940000001</v>
      </c>
      <c r="M303">
        <v>6380.8680860000004</v>
      </c>
      <c r="N303">
        <v>6455.8974969999999</v>
      </c>
      <c r="O303">
        <v>2314.092146</v>
      </c>
      <c r="P303">
        <v>582.49031109999999</v>
      </c>
      <c r="Q303">
        <v>1051.4400900000001</v>
      </c>
      <c r="R303">
        <v>5</v>
      </c>
      <c r="S303" s="3">
        <v>0.247925162</v>
      </c>
      <c r="T303">
        <v>300</v>
      </c>
      <c r="U303" s="3">
        <v>1.3434308000000001E-2</v>
      </c>
      <c r="V303" s="3" t="str">
        <f t="shared" si="4"/>
        <v/>
      </c>
    </row>
    <row r="304" spans="1:22" x14ac:dyDescent="0.35">
      <c r="A304">
        <v>3</v>
      </c>
      <c r="B304" s="29">
        <v>100</v>
      </c>
      <c r="C304" s="29">
        <v>500</v>
      </c>
      <c r="D304" s="3">
        <v>0.6</v>
      </c>
      <c r="E304">
        <v>0.147707648</v>
      </c>
      <c r="F304">
        <v>2</v>
      </c>
      <c r="G304">
        <v>21354.97681</v>
      </c>
      <c r="H304">
        <v>4483.9056680000003</v>
      </c>
      <c r="I304">
        <v>2500</v>
      </c>
      <c r="J304">
        <v>1983.9056680000001</v>
      </c>
      <c r="K304" s="3">
        <v>0.55754964200000001</v>
      </c>
      <c r="L304">
        <v>13431.299580000001</v>
      </c>
      <c r="M304">
        <v>6432.4564879999998</v>
      </c>
      <c r="N304">
        <v>6498.2994449999997</v>
      </c>
      <c r="O304">
        <v>2305.9791279999999</v>
      </c>
      <c r="P304">
        <v>582.49031109999999</v>
      </c>
      <c r="Q304">
        <v>1051.8457659999999</v>
      </c>
      <c r="R304">
        <v>5</v>
      </c>
      <c r="S304" s="3">
        <v>0.249553519</v>
      </c>
      <c r="T304">
        <v>301</v>
      </c>
      <c r="U304" s="3">
        <v>2.2083385000000001E-2</v>
      </c>
      <c r="V304" s="3" t="str">
        <f t="shared" si="4"/>
        <v/>
      </c>
    </row>
    <row r="305" spans="1:22" x14ac:dyDescent="0.35">
      <c r="A305">
        <v>3</v>
      </c>
      <c r="B305" s="29">
        <v>100</v>
      </c>
      <c r="C305" s="29">
        <v>500</v>
      </c>
      <c r="D305" s="3">
        <v>0.6</v>
      </c>
      <c r="E305">
        <v>0.147707648</v>
      </c>
      <c r="F305">
        <v>3</v>
      </c>
      <c r="G305">
        <v>31113.10068</v>
      </c>
      <c r="H305">
        <v>6605.4066160000002</v>
      </c>
      <c r="I305">
        <v>3000</v>
      </c>
      <c r="J305">
        <v>3605.4066160000002</v>
      </c>
      <c r="K305" s="3">
        <v>0.45417340299999998</v>
      </c>
      <c r="L305">
        <v>24409.072029999999</v>
      </c>
      <c r="M305">
        <v>8852.5358429999997</v>
      </c>
      <c r="N305">
        <v>8970.399899</v>
      </c>
      <c r="O305">
        <v>4971.2149689999997</v>
      </c>
      <c r="P305">
        <v>582.49031109999999</v>
      </c>
      <c r="Q305">
        <v>1131.0530389999999</v>
      </c>
      <c r="R305">
        <v>6</v>
      </c>
      <c r="S305" s="3">
        <v>0.34448933700000001</v>
      </c>
      <c r="T305">
        <v>300</v>
      </c>
      <c r="U305" s="3">
        <v>4.0627726000000003E-2</v>
      </c>
      <c r="V305" s="3">
        <f t="shared" si="4"/>
        <v>0.27012909494320264</v>
      </c>
    </row>
    <row r="306" spans="1:22" x14ac:dyDescent="0.35">
      <c r="A306">
        <v>3</v>
      </c>
      <c r="B306" s="29">
        <v>100</v>
      </c>
      <c r="C306" s="29">
        <v>500</v>
      </c>
      <c r="D306" s="3">
        <v>0.4</v>
      </c>
      <c r="E306">
        <v>0.33234220799999997</v>
      </c>
      <c r="F306">
        <v>1</v>
      </c>
      <c r="G306">
        <v>23357.209760000002</v>
      </c>
      <c r="H306">
        <v>4992.7767299999996</v>
      </c>
      <c r="I306">
        <v>1500</v>
      </c>
      <c r="J306">
        <v>3492.77673</v>
      </c>
      <c r="K306" s="3">
        <v>0.30043402299999999</v>
      </c>
      <c r="L306">
        <v>10509.57913</v>
      </c>
      <c r="M306">
        <v>7553.9085889999997</v>
      </c>
      <c r="N306">
        <v>7600.6393509999998</v>
      </c>
      <c r="O306">
        <v>1806.6221410000001</v>
      </c>
      <c r="P306">
        <v>582.49031109999999</v>
      </c>
      <c r="Q306">
        <v>820.77264209999998</v>
      </c>
      <c r="R306">
        <v>3</v>
      </c>
      <c r="S306" s="3">
        <v>0.29188656400000002</v>
      </c>
      <c r="T306">
        <v>300</v>
      </c>
      <c r="U306" s="3">
        <v>1.4585941E-2</v>
      </c>
      <c r="V306" s="3" t="str">
        <f t="shared" si="4"/>
        <v/>
      </c>
    </row>
    <row r="307" spans="1:22" x14ac:dyDescent="0.35">
      <c r="A307">
        <v>3</v>
      </c>
      <c r="B307" s="29">
        <v>100</v>
      </c>
      <c r="C307" s="29">
        <v>500</v>
      </c>
      <c r="D307" s="3">
        <v>0.4</v>
      </c>
      <c r="E307">
        <v>0.33234220799999997</v>
      </c>
      <c r="F307">
        <v>2</v>
      </c>
      <c r="G307">
        <v>23394.482120000001</v>
      </c>
      <c r="H307">
        <v>4991.420032</v>
      </c>
      <c r="I307">
        <v>1500</v>
      </c>
      <c r="J307">
        <v>3491.420032</v>
      </c>
      <c r="K307" s="3">
        <v>0.30051568299999998</v>
      </c>
      <c r="L307">
        <v>10505.4969</v>
      </c>
      <c r="M307">
        <v>7573.9937790000004</v>
      </c>
      <c r="N307">
        <v>7620.2037680000003</v>
      </c>
      <c r="O307">
        <v>1805.681198</v>
      </c>
      <c r="P307">
        <v>582.49031109999999</v>
      </c>
      <c r="Q307">
        <v>820.69302660000005</v>
      </c>
      <c r="R307">
        <v>3</v>
      </c>
      <c r="S307" s="3">
        <v>0.29263789499999998</v>
      </c>
      <c r="T307">
        <v>300</v>
      </c>
      <c r="U307" s="3">
        <v>2.3200456000000001E-2</v>
      </c>
      <c r="V307" s="3" t="str">
        <f t="shared" si="4"/>
        <v/>
      </c>
    </row>
    <row r="308" spans="1:22" x14ac:dyDescent="0.35">
      <c r="A308">
        <v>3</v>
      </c>
      <c r="B308" s="29">
        <v>100</v>
      </c>
      <c r="C308" s="29">
        <v>500</v>
      </c>
      <c r="D308" s="3">
        <v>0.4</v>
      </c>
      <c r="E308">
        <v>0.33234220799999997</v>
      </c>
      <c r="F308">
        <v>3</v>
      </c>
      <c r="G308">
        <v>34616.459770000001</v>
      </c>
      <c r="H308">
        <v>7394.9647290000003</v>
      </c>
      <c r="I308">
        <v>1500</v>
      </c>
      <c r="J308">
        <v>5894.9647290000003</v>
      </c>
      <c r="K308" s="3">
        <v>0.202840724</v>
      </c>
      <c r="L308">
        <v>17737.634870000002</v>
      </c>
      <c r="M308">
        <v>11074.01158</v>
      </c>
      <c r="N308">
        <v>11130.584440000001</v>
      </c>
      <c r="O308">
        <v>3613.4944139999998</v>
      </c>
      <c r="P308">
        <v>582.49031109999999</v>
      </c>
      <c r="Q308">
        <v>820.91430209999999</v>
      </c>
      <c r="R308">
        <v>3</v>
      </c>
      <c r="S308" s="3">
        <v>0.427446679</v>
      </c>
      <c r="T308">
        <v>300</v>
      </c>
      <c r="U308" s="3">
        <v>4.2973854999999998E-2</v>
      </c>
      <c r="V308" s="3">
        <f t="shared" si="4"/>
        <v>0.25956776368966772</v>
      </c>
    </row>
    <row r="309" spans="1:22" x14ac:dyDescent="0.35">
      <c r="A309">
        <v>3</v>
      </c>
      <c r="B309" s="29">
        <v>100</v>
      </c>
      <c r="C309" s="29">
        <v>1000</v>
      </c>
      <c r="D309" s="3">
        <v>0.8</v>
      </c>
      <c r="E309">
        <v>7.1422292999999998E-2</v>
      </c>
      <c r="F309">
        <v>1</v>
      </c>
      <c r="G309">
        <v>22091.264340000002</v>
      </c>
      <c r="H309">
        <v>3751.1678240000001</v>
      </c>
      <c r="I309">
        <v>3000</v>
      </c>
      <c r="J309">
        <v>751.16782390000003</v>
      </c>
      <c r="K309" s="3">
        <v>0.79975094199999996</v>
      </c>
      <c r="L309">
        <v>10517.27397</v>
      </c>
      <c r="M309">
        <v>7542.7018500000004</v>
      </c>
      <c r="N309">
        <v>7585.5858660000004</v>
      </c>
      <c r="O309">
        <v>1808.1509160000001</v>
      </c>
      <c r="P309">
        <v>582.49031109999999</v>
      </c>
      <c r="Q309">
        <v>821.16757619999998</v>
      </c>
      <c r="R309">
        <v>3</v>
      </c>
      <c r="S309" s="3">
        <v>0.29130846700000002</v>
      </c>
      <c r="T309">
        <v>58</v>
      </c>
      <c r="U309" s="3">
        <v>4.5419450000000004E-3</v>
      </c>
      <c r="V309" s="3" t="str">
        <f t="shared" si="4"/>
        <v/>
      </c>
    </row>
    <row r="310" spans="1:22" x14ac:dyDescent="0.35">
      <c r="A310">
        <v>3</v>
      </c>
      <c r="B310" s="29">
        <v>100</v>
      </c>
      <c r="C310" s="29">
        <v>1000</v>
      </c>
      <c r="D310" s="3">
        <v>0.8</v>
      </c>
      <c r="E310">
        <v>7.1422292999999998E-2</v>
      </c>
      <c r="F310">
        <v>2</v>
      </c>
      <c r="G310">
        <v>22005.565500000001</v>
      </c>
      <c r="H310">
        <v>3750.2079869999998</v>
      </c>
      <c r="I310">
        <v>3000</v>
      </c>
      <c r="J310">
        <v>750.20798679999996</v>
      </c>
      <c r="K310" s="3">
        <v>0.79995563199999997</v>
      </c>
      <c r="L310">
        <v>10503.835069999999</v>
      </c>
      <c r="M310">
        <v>7502.1981489999998</v>
      </c>
      <c r="N310">
        <v>7544.7102860000005</v>
      </c>
      <c r="O310">
        <v>1805.3113880000001</v>
      </c>
      <c r="P310">
        <v>582.49031109999999</v>
      </c>
      <c r="Q310">
        <v>820.64737920000005</v>
      </c>
      <c r="R310">
        <v>3</v>
      </c>
      <c r="S310" s="3">
        <v>0.289738726</v>
      </c>
      <c r="T310">
        <v>74</v>
      </c>
      <c r="U310" s="3">
        <v>7.9412990000000006E-3</v>
      </c>
      <c r="V310" s="3" t="str">
        <f t="shared" si="4"/>
        <v/>
      </c>
    </row>
    <row r="311" spans="1:22" x14ac:dyDescent="0.35">
      <c r="A311">
        <v>3</v>
      </c>
      <c r="B311" s="29">
        <v>100</v>
      </c>
      <c r="C311" s="29">
        <v>1000</v>
      </c>
      <c r="D311" s="3">
        <v>0.8</v>
      </c>
      <c r="E311">
        <v>7.1422292999999998E-2</v>
      </c>
      <c r="F311">
        <v>3</v>
      </c>
      <c r="G311">
        <v>31269.472549999999</v>
      </c>
      <c r="H311">
        <v>5442.4436439999999</v>
      </c>
      <c r="I311">
        <v>4000</v>
      </c>
      <c r="J311">
        <v>1442.4436439999999</v>
      </c>
      <c r="K311" s="3">
        <v>0.73496397199999997</v>
      </c>
      <c r="L311">
        <v>20195.98617</v>
      </c>
      <c r="M311">
        <v>10058.877259999999</v>
      </c>
      <c r="N311">
        <v>10136.6648</v>
      </c>
      <c r="O311">
        <v>4114.4659620000002</v>
      </c>
      <c r="P311">
        <v>582.49031109999999</v>
      </c>
      <c r="Q311">
        <v>934.5305816</v>
      </c>
      <c r="R311">
        <v>4</v>
      </c>
      <c r="S311" s="3">
        <v>0.38927728700000003</v>
      </c>
      <c r="T311">
        <v>300</v>
      </c>
      <c r="U311" s="3">
        <v>3.2559790999999998E-2</v>
      </c>
      <c r="V311" s="3">
        <f t="shared" si="4"/>
        <v>0.29089069070367451</v>
      </c>
    </row>
    <row r="312" spans="1:22" x14ac:dyDescent="0.35">
      <c r="A312">
        <v>3</v>
      </c>
      <c r="B312" s="29">
        <v>100</v>
      </c>
      <c r="C312" s="29">
        <v>1000</v>
      </c>
      <c r="D312" s="3">
        <v>0.6</v>
      </c>
      <c r="E312">
        <v>0.190459448</v>
      </c>
      <c r="F312">
        <v>1</v>
      </c>
      <c r="G312">
        <v>23415.883900000001</v>
      </c>
      <c r="H312">
        <v>4994.7774600000002</v>
      </c>
      <c r="I312">
        <v>3000</v>
      </c>
      <c r="J312">
        <v>1994.77746</v>
      </c>
      <c r="K312" s="3">
        <v>0.60062736000000005</v>
      </c>
      <c r="L312">
        <v>10473.50225</v>
      </c>
      <c r="M312">
        <v>7589.9461140000003</v>
      </c>
      <c r="N312">
        <v>7630.2944530000004</v>
      </c>
      <c r="O312">
        <v>1799.411732</v>
      </c>
      <c r="P312">
        <v>582.49031109999999</v>
      </c>
      <c r="Q312">
        <v>818.96383149999997</v>
      </c>
      <c r="R312">
        <v>3</v>
      </c>
      <c r="S312" s="3">
        <v>0.29302540599999999</v>
      </c>
      <c r="T312">
        <v>143</v>
      </c>
      <c r="U312" s="3">
        <v>9.9152660000000007E-3</v>
      </c>
      <c r="V312" s="3" t="str">
        <f t="shared" si="4"/>
        <v/>
      </c>
    </row>
    <row r="313" spans="1:22" x14ac:dyDescent="0.35">
      <c r="A313">
        <v>3</v>
      </c>
      <c r="B313" s="29">
        <v>100</v>
      </c>
      <c r="C313" s="29">
        <v>1000</v>
      </c>
      <c r="D313" s="3">
        <v>0.6</v>
      </c>
      <c r="E313">
        <v>0.190459448</v>
      </c>
      <c r="F313">
        <v>2</v>
      </c>
      <c r="G313">
        <v>23194.45881</v>
      </c>
      <c r="H313">
        <v>4998.6422970000003</v>
      </c>
      <c r="I313">
        <v>3000</v>
      </c>
      <c r="J313">
        <v>1998.6422970000001</v>
      </c>
      <c r="K313" s="3">
        <v>0.60016296899999999</v>
      </c>
      <c r="L313">
        <v>10493.79443</v>
      </c>
      <c r="M313">
        <v>7470.7220189999998</v>
      </c>
      <c r="N313">
        <v>7519.155581</v>
      </c>
      <c r="O313">
        <v>1803.877915</v>
      </c>
      <c r="P313">
        <v>582.49031109999999</v>
      </c>
      <c r="Q313">
        <v>819.57069239999998</v>
      </c>
      <c r="R313">
        <v>3</v>
      </c>
      <c r="S313" s="3">
        <v>0.28875735200000002</v>
      </c>
      <c r="T313">
        <v>98</v>
      </c>
      <c r="U313" s="3">
        <v>3.335073E-3</v>
      </c>
      <c r="V313" s="3" t="str">
        <f t="shared" si="4"/>
        <v/>
      </c>
    </row>
    <row r="314" spans="1:22" x14ac:dyDescent="0.35">
      <c r="A314">
        <v>3</v>
      </c>
      <c r="B314" s="29">
        <v>100</v>
      </c>
      <c r="C314" s="29">
        <v>1000</v>
      </c>
      <c r="D314" s="3">
        <v>0.6</v>
      </c>
      <c r="E314">
        <v>0.190459448</v>
      </c>
      <c r="F314">
        <v>3</v>
      </c>
      <c r="G314">
        <v>33491.035349999998</v>
      </c>
      <c r="H314">
        <v>6333.4779619999999</v>
      </c>
      <c r="I314">
        <v>3000</v>
      </c>
      <c r="J314">
        <v>3333.4779619999999</v>
      </c>
      <c r="K314" s="3">
        <v>0.47367339400000003</v>
      </c>
      <c r="L314">
        <v>17502.297699999999</v>
      </c>
      <c r="M314">
        <v>11071.030570000001</v>
      </c>
      <c r="N314">
        <v>11128.462079999999</v>
      </c>
      <c r="O314">
        <v>3567.4905220000001</v>
      </c>
      <c r="P314">
        <v>582.49031109999999</v>
      </c>
      <c r="Q314">
        <v>808.08390159999999</v>
      </c>
      <c r="R314">
        <v>3</v>
      </c>
      <c r="S314" s="3">
        <v>0.42736517499999999</v>
      </c>
      <c r="T314">
        <v>300</v>
      </c>
      <c r="U314" s="3">
        <v>2.9961115E-2</v>
      </c>
      <c r="V314" s="3">
        <f t="shared" si="4"/>
        <v>0.28146773006209463</v>
      </c>
    </row>
    <row r="315" spans="1:22" x14ac:dyDescent="0.35">
      <c r="A315">
        <v>3</v>
      </c>
      <c r="B315" s="29">
        <v>100</v>
      </c>
      <c r="C315" s="29">
        <v>1000</v>
      </c>
      <c r="D315" s="3">
        <v>0.4</v>
      </c>
      <c r="E315">
        <v>0.42853375799999999</v>
      </c>
      <c r="F315">
        <v>1</v>
      </c>
      <c r="G315">
        <v>25700.234469999999</v>
      </c>
      <c r="H315">
        <v>5646.6097829999999</v>
      </c>
      <c r="I315">
        <v>2000</v>
      </c>
      <c r="J315">
        <v>3646.6097829999999</v>
      </c>
      <c r="K315" s="3">
        <v>0.35419483099999999</v>
      </c>
      <c r="L315">
        <v>8509.5041180000007</v>
      </c>
      <c r="M315">
        <v>8658.8539870000004</v>
      </c>
      <c r="N315">
        <v>8684.9043579999998</v>
      </c>
      <c r="O315">
        <v>1462.061841</v>
      </c>
      <c r="P315">
        <v>582.49031109999999</v>
      </c>
      <c r="Q315">
        <v>665.31418880000001</v>
      </c>
      <c r="R315">
        <v>2</v>
      </c>
      <c r="S315" s="3">
        <v>0.33352548100000001</v>
      </c>
      <c r="T315">
        <v>291</v>
      </c>
      <c r="U315" s="3">
        <v>8.6691809999999998E-3</v>
      </c>
      <c r="V315" s="3" t="str">
        <f t="shared" si="4"/>
        <v/>
      </c>
    </row>
    <row r="316" spans="1:22" x14ac:dyDescent="0.35">
      <c r="A316">
        <v>3</v>
      </c>
      <c r="B316" s="29">
        <v>100</v>
      </c>
      <c r="C316" s="29">
        <v>1000</v>
      </c>
      <c r="D316" s="3">
        <v>0.4</v>
      </c>
      <c r="E316">
        <v>0.42853375799999999</v>
      </c>
      <c r="F316">
        <v>2</v>
      </c>
      <c r="G316">
        <v>25771.93578</v>
      </c>
      <c r="H316">
        <v>7501.9741180000001</v>
      </c>
      <c r="I316">
        <v>3000</v>
      </c>
      <c r="J316">
        <v>4501.9741180000001</v>
      </c>
      <c r="K316" s="3">
        <v>0.399894741</v>
      </c>
      <c r="L316">
        <v>10505.52968</v>
      </c>
      <c r="M316">
        <v>7508.7264489999998</v>
      </c>
      <c r="N316">
        <v>7552.3624810000001</v>
      </c>
      <c r="O316">
        <v>1805.2148790000001</v>
      </c>
      <c r="P316">
        <v>582.49031109999999</v>
      </c>
      <c r="Q316">
        <v>821.1675401</v>
      </c>
      <c r="R316">
        <v>3</v>
      </c>
      <c r="S316" s="3">
        <v>0.29003259300000001</v>
      </c>
      <c r="T316">
        <v>300</v>
      </c>
      <c r="U316" s="3">
        <v>3.9120216999999999E-2</v>
      </c>
      <c r="V316" s="3" t="str">
        <f t="shared" si="4"/>
        <v/>
      </c>
    </row>
    <row r="317" spans="1:22" x14ac:dyDescent="0.35">
      <c r="A317">
        <v>3</v>
      </c>
      <c r="B317" s="29">
        <v>100</v>
      </c>
      <c r="C317" s="29">
        <v>1000</v>
      </c>
      <c r="D317" s="3">
        <v>0.4</v>
      </c>
      <c r="E317">
        <v>0.42853375799999999</v>
      </c>
      <c r="F317">
        <v>3</v>
      </c>
      <c r="G317">
        <v>40855.427380000001</v>
      </c>
      <c r="H317">
        <v>12452.22471</v>
      </c>
      <c r="I317">
        <v>4000</v>
      </c>
      <c r="J317">
        <v>8452.2247069999994</v>
      </c>
      <c r="K317" s="3">
        <v>0.32122773999999998</v>
      </c>
      <c r="L317">
        <v>19723.59129</v>
      </c>
      <c r="M317">
        <v>11407.73271</v>
      </c>
      <c r="N317">
        <v>11482.081829999999</v>
      </c>
      <c r="O317">
        <v>4016.153628</v>
      </c>
      <c r="P317">
        <v>582.49031109999999</v>
      </c>
      <c r="Q317">
        <v>914.74419490000002</v>
      </c>
      <c r="R317">
        <v>4</v>
      </c>
      <c r="S317" s="3">
        <v>0.44094519700000001</v>
      </c>
      <c r="T317">
        <v>300</v>
      </c>
      <c r="U317" s="3">
        <v>0.14218405100000001</v>
      </c>
      <c r="V317" s="3">
        <f t="shared" si="4"/>
        <v>0.20626180746672509</v>
      </c>
    </row>
    <row r="318" spans="1:22" x14ac:dyDescent="0.35">
      <c r="A318">
        <v>3</v>
      </c>
      <c r="B318" s="29">
        <v>100</v>
      </c>
      <c r="C318" s="29">
        <v>2000</v>
      </c>
      <c r="D318" s="3">
        <v>0.8</v>
      </c>
      <c r="E318">
        <v>0.118010512</v>
      </c>
      <c r="F318">
        <v>1</v>
      </c>
      <c r="G318">
        <v>25002.242490000001</v>
      </c>
      <c r="H318">
        <v>4991.9079220000003</v>
      </c>
      <c r="I318">
        <v>4000</v>
      </c>
      <c r="J318">
        <v>991.90792220000003</v>
      </c>
      <c r="K318" s="3">
        <v>0.80129683100000004</v>
      </c>
      <c r="L318">
        <v>8405.2505509999992</v>
      </c>
      <c r="M318">
        <v>8647.8600119999992</v>
      </c>
      <c r="N318">
        <v>8678.6716080000006</v>
      </c>
      <c r="O318">
        <v>1443.6630829999999</v>
      </c>
      <c r="P318">
        <v>582.49031109999999</v>
      </c>
      <c r="Q318">
        <v>657.64955520000001</v>
      </c>
      <c r="R318">
        <v>2</v>
      </c>
      <c r="S318" s="3">
        <v>0.33328612499999999</v>
      </c>
      <c r="T318">
        <v>148</v>
      </c>
      <c r="U318" s="3">
        <v>9.3968820000000005E-3</v>
      </c>
      <c r="V318" s="3" t="str">
        <f t="shared" si="4"/>
        <v/>
      </c>
    </row>
    <row r="319" spans="1:22" x14ac:dyDescent="0.35">
      <c r="A319">
        <v>3</v>
      </c>
      <c r="B319" s="29">
        <v>100</v>
      </c>
      <c r="C319" s="29">
        <v>2000</v>
      </c>
      <c r="D319" s="3">
        <v>0.8</v>
      </c>
      <c r="E319">
        <v>0.118010512</v>
      </c>
      <c r="F319">
        <v>2</v>
      </c>
      <c r="G319">
        <v>25130.876690000001</v>
      </c>
      <c r="H319">
        <v>5009.9226779999999</v>
      </c>
      <c r="I319">
        <v>4000</v>
      </c>
      <c r="J319">
        <v>1009.922678</v>
      </c>
      <c r="K319" s="3">
        <v>0.79841551600000005</v>
      </c>
      <c r="L319">
        <v>8557.9043750000001</v>
      </c>
      <c r="M319">
        <v>8686.5676039999998</v>
      </c>
      <c r="N319">
        <v>8712.4200020000007</v>
      </c>
      <c r="O319">
        <v>1469.928265</v>
      </c>
      <c r="P319">
        <v>582.49031109999999</v>
      </c>
      <c r="Q319">
        <v>669.54782909999994</v>
      </c>
      <c r="R319">
        <v>2</v>
      </c>
      <c r="S319" s="3">
        <v>0.33458216099999999</v>
      </c>
      <c r="T319">
        <v>12</v>
      </c>
      <c r="U319" s="3">
        <v>6.1338019999999998E-3</v>
      </c>
      <c r="V319" s="3" t="str">
        <f t="shared" si="4"/>
        <v/>
      </c>
    </row>
    <row r="320" spans="1:22" x14ac:dyDescent="0.35">
      <c r="A320">
        <v>3</v>
      </c>
      <c r="B320" s="29">
        <v>100</v>
      </c>
      <c r="C320" s="29">
        <v>2000</v>
      </c>
      <c r="D320" s="3">
        <v>0.8</v>
      </c>
      <c r="E320">
        <v>0.118010512</v>
      </c>
      <c r="F320">
        <v>3</v>
      </c>
      <c r="G320">
        <v>34667.979800000001</v>
      </c>
      <c r="H320">
        <v>5679.9768469999999</v>
      </c>
      <c r="I320">
        <v>4000</v>
      </c>
      <c r="J320">
        <v>1679.9768469999999</v>
      </c>
      <c r="K320" s="3">
        <v>0.70422822299999999</v>
      </c>
      <c r="L320">
        <v>14235.823710000001</v>
      </c>
      <c r="M320">
        <v>12404.15047</v>
      </c>
      <c r="N320">
        <v>12442.40625</v>
      </c>
      <c r="O320">
        <v>2899.1970569999999</v>
      </c>
      <c r="P320">
        <v>582.49031109999999</v>
      </c>
      <c r="Q320">
        <v>659.75887069999999</v>
      </c>
      <c r="R320">
        <v>2</v>
      </c>
      <c r="S320" s="3">
        <v>0.47782443600000002</v>
      </c>
      <c r="T320">
        <v>300</v>
      </c>
      <c r="U320" s="3">
        <v>1.7341096E-2</v>
      </c>
      <c r="V320" s="3">
        <f t="shared" si="4"/>
        <v>0.30848149153603094</v>
      </c>
    </row>
    <row r="321" spans="1:22" x14ac:dyDescent="0.35">
      <c r="A321">
        <v>3</v>
      </c>
      <c r="B321" s="29">
        <v>100</v>
      </c>
      <c r="C321" s="29">
        <v>2000</v>
      </c>
      <c r="D321" s="3">
        <v>0.6</v>
      </c>
      <c r="E321">
        <v>0.31469469900000002</v>
      </c>
      <c r="F321">
        <v>1</v>
      </c>
      <c r="G321">
        <v>26655.420760000001</v>
      </c>
      <c r="H321">
        <v>6645.0869009999997</v>
      </c>
      <c r="I321">
        <v>4000</v>
      </c>
      <c r="J321">
        <v>2645.0869010000001</v>
      </c>
      <c r="K321" s="3">
        <v>0.60194848599999995</v>
      </c>
      <c r="L321">
        <v>8405.2477190000009</v>
      </c>
      <c r="M321">
        <v>8647.8600119999992</v>
      </c>
      <c r="N321">
        <v>8678.6716080000006</v>
      </c>
      <c r="O321">
        <v>1443.6628209999999</v>
      </c>
      <c r="P321">
        <v>582.49031109999999</v>
      </c>
      <c r="Q321">
        <v>657.6491082</v>
      </c>
      <c r="R321">
        <v>2</v>
      </c>
      <c r="S321" s="3">
        <v>0.33328612499999999</v>
      </c>
      <c r="T321">
        <v>197</v>
      </c>
      <c r="U321" s="3">
        <v>8.0860099999999994E-3</v>
      </c>
      <c r="V321" s="3" t="str">
        <f t="shared" si="4"/>
        <v/>
      </c>
    </row>
    <row r="322" spans="1:22" x14ac:dyDescent="0.35">
      <c r="A322">
        <v>3</v>
      </c>
      <c r="B322" s="29">
        <v>100</v>
      </c>
      <c r="C322" s="29">
        <v>2000</v>
      </c>
      <c r="D322" s="3">
        <v>0.6</v>
      </c>
      <c r="E322">
        <v>0.31469469900000002</v>
      </c>
      <c r="F322">
        <v>2</v>
      </c>
      <c r="G322">
        <v>26659.563239999999</v>
      </c>
      <c r="H322">
        <v>6648.2649080000001</v>
      </c>
      <c r="I322">
        <v>4000</v>
      </c>
      <c r="J322">
        <v>2648.2649080000001</v>
      </c>
      <c r="K322" s="3">
        <v>0.60166074199999997</v>
      </c>
      <c r="L322">
        <v>8415.3464170000007</v>
      </c>
      <c r="M322">
        <v>8645.9719010000008</v>
      </c>
      <c r="N322">
        <v>8678.9995130000007</v>
      </c>
      <c r="O322">
        <v>1446.1875090000001</v>
      </c>
      <c r="P322">
        <v>582.49031109999999</v>
      </c>
      <c r="Q322">
        <v>657.64909550000004</v>
      </c>
      <c r="R322">
        <v>2</v>
      </c>
      <c r="S322" s="3">
        <v>0.33329871799999999</v>
      </c>
      <c r="T322">
        <v>252</v>
      </c>
      <c r="U322" s="3">
        <v>8.3929680000000007E-3</v>
      </c>
      <c r="V322" s="3" t="str">
        <f t="shared" si="4"/>
        <v/>
      </c>
    </row>
    <row r="323" spans="1:22" x14ac:dyDescent="0.35">
      <c r="A323">
        <v>3</v>
      </c>
      <c r="B323" s="29">
        <v>100</v>
      </c>
      <c r="C323" s="29">
        <v>2000</v>
      </c>
      <c r="D323" s="3">
        <v>0.6</v>
      </c>
      <c r="E323">
        <v>0.31469469900000002</v>
      </c>
      <c r="F323">
        <v>3</v>
      </c>
      <c r="G323">
        <v>37614.995929999997</v>
      </c>
      <c r="H323">
        <v>8542.7802499999998</v>
      </c>
      <c r="I323">
        <v>4000</v>
      </c>
      <c r="J323">
        <v>4542.7802499999998</v>
      </c>
      <c r="K323" s="3">
        <v>0.46823163899999998</v>
      </c>
      <c r="L323">
        <v>14435.51564</v>
      </c>
      <c r="M323">
        <v>12420.44974</v>
      </c>
      <c r="N323">
        <v>12460.396720000001</v>
      </c>
      <c r="O323">
        <v>2939.3304499999999</v>
      </c>
      <c r="P323">
        <v>582.49031109999999</v>
      </c>
      <c r="Q323">
        <v>669.54846050000003</v>
      </c>
      <c r="R323">
        <v>2</v>
      </c>
      <c r="S323" s="3">
        <v>0.47851532299999999</v>
      </c>
      <c r="T323">
        <v>302</v>
      </c>
      <c r="U323" s="3">
        <v>5.2077270000000002E-2</v>
      </c>
      <c r="V323" s="3">
        <f t="shared" ref="V323:V386" si="5">IF($F323&lt;&gt;3,"",(
SUMIFS($G:$G,$A:$A,$A323,$B:$B,$B323,$C:$C,$C323,$D:$D,$D323,$E:$E,$E323,$F:$F,1)
+
SUMIFS($G:$G,$A:$A,$A323,$B:$B,$B323,$C:$C,$C323,$D:$D,$D323,$E:$E,$E323,$F:$F,2)
-
$G323
)
/
(
SUMIFS($G:$G,$A:$A,$A323,$B:$B,$B323,$C:$C,$C323,$D:$D,$D323,$E:$E,$E323,$F:$F,1)
+
SUMIFS($G:$G,$A:$A,$A323,$B:$B,$B323,$C:$C,$C323,$D:$D,$D323,$E:$E,$E323,$F:$F,2)
))</f>
        <v>0.29447609081154374</v>
      </c>
    </row>
    <row r="324" spans="1:22" x14ac:dyDescent="0.35">
      <c r="A324">
        <v>3</v>
      </c>
      <c r="B324" s="29">
        <v>100</v>
      </c>
      <c r="C324" s="29">
        <v>2000</v>
      </c>
      <c r="D324" s="3">
        <v>0.4</v>
      </c>
      <c r="E324">
        <v>0.70806307300000004</v>
      </c>
      <c r="F324">
        <v>1</v>
      </c>
      <c r="G324">
        <v>30116.755949999999</v>
      </c>
      <c r="H324">
        <v>10063.88343</v>
      </c>
      <c r="I324">
        <v>4000</v>
      </c>
      <c r="J324">
        <v>6063.8834319999996</v>
      </c>
      <c r="K324" s="3">
        <v>0.39746088299999999</v>
      </c>
      <c r="L324">
        <v>8564.0441730000002</v>
      </c>
      <c r="M324">
        <v>8651.9872649999998</v>
      </c>
      <c r="N324">
        <v>8677.3839009999992</v>
      </c>
      <c r="O324">
        <v>1471.6343979999999</v>
      </c>
      <c r="P324">
        <v>582.49031109999999</v>
      </c>
      <c r="Q324">
        <v>669.37664529999995</v>
      </c>
      <c r="R324">
        <v>2</v>
      </c>
      <c r="S324" s="3">
        <v>0.33323667400000001</v>
      </c>
      <c r="T324">
        <v>300</v>
      </c>
      <c r="U324" s="3">
        <v>0.119472419</v>
      </c>
      <c r="V324" s="3" t="str">
        <f t="shared" si="5"/>
        <v/>
      </c>
    </row>
    <row r="325" spans="1:22" x14ac:dyDescent="0.35">
      <c r="A325">
        <v>3</v>
      </c>
      <c r="B325" s="29">
        <v>100</v>
      </c>
      <c r="C325" s="29">
        <v>2000</v>
      </c>
      <c r="D325" s="3">
        <v>0.4</v>
      </c>
      <c r="E325">
        <v>0.70806307300000004</v>
      </c>
      <c r="F325">
        <v>2</v>
      </c>
      <c r="G325">
        <v>29153.481469999999</v>
      </c>
      <c r="H325">
        <v>6297.0593150000004</v>
      </c>
      <c r="I325">
        <v>2000</v>
      </c>
      <c r="J325">
        <v>4297.0593150000004</v>
      </c>
      <c r="K325" s="3">
        <v>0.31760856900000001</v>
      </c>
      <c r="L325">
        <v>6068.7521779999997</v>
      </c>
      <c r="M325">
        <v>10370.62593</v>
      </c>
      <c r="N325">
        <v>10386.11787</v>
      </c>
      <c r="O325">
        <v>1042.892658</v>
      </c>
      <c r="P325">
        <v>582.49031109999999</v>
      </c>
      <c r="Q325">
        <v>474.29538639999998</v>
      </c>
      <c r="R325">
        <v>1</v>
      </c>
      <c r="S325" s="3">
        <v>0.39885700699999999</v>
      </c>
      <c r="T325">
        <v>300</v>
      </c>
      <c r="U325" s="3">
        <v>1.9041162E-2</v>
      </c>
      <c r="V325" s="3" t="str">
        <f t="shared" si="5"/>
        <v/>
      </c>
    </row>
    <row r="326" spans="1:22" x14ac:dyDescent="0.35">
      <c r="A326">
        <v>3</v>
      </c>
      <c r="B326" s="29">
        <v>100</v>
      </c>
      <c r="C326" s="29">
        <v>2000</v>
      </c>
      <c r="D326" s="3">
        <v>0.4</v>
      </c>
      <c r="E326">
        <v>0.70806307300000004</v>
      </c>
      <c r="F326">
        <v>3</v>
      </c>
      <c r="G326">
        <v>41996.792759999997</v>
      </c>
      <c r="H326">
        <v>9254.7009699999999</v>
      </c>
      <c r="I326">
        <v>2000</v>
      </c>
      <c r="J326">
        <v>7254.7009699999999</v>
      </c>
      <c r="K326" s="3">
        <v>0.21610638800000001</v>
      </c>
      <c r="L326">
        <v>10245.84002</v>
      </c>
      <c r="M326">
        <v>14788.62744</v>
      </c>
      <c r="N326">
        <v>14809.51404</v>
      </c>
      <c r="O326">
        <v>2087.1636060000001</v>
      </c>
      <c r="P326">
        <v>582.49031109999999</v>
      </c>
      <c r="Q326">
        <v>474.29639930000002</v>
      </c>
      <c r="R326">
        <v>1</v>
      </c>
      <c r="S326" s="3">
        <v>0.56872823100000003</v>
      </c>
      <c r="T326">
        <v>301</v>
      </c>
      <c r="U326" s="3">
        <v>3.6374397000000003E-2</v>
      </c>
      <c r="V326" s="3">
        <f t="shared" si="5"/>
        <v>0.29143538834840726</v>
      </c>
    </row>
    <row r="327" spans="1:22" x14ac:dyDescent="0.35">
      <c r="A327">
        <v>4</v>
      </c>
      <c r="B327" s="29">
        <v>10</v>
      </c>
      <c r="C327" s="29">
        <v>500</v>
      </c>
      <c r="D327" s="3">
        <v>0.8</v>
      </c>
      <c r="E327">
        <v>5.0877641000000001E-2</v>
      </c>
      <c r="F327">
        <v>1</v>
      </c>
      <c r="G327">
        <v>20069.339019999999</v>
      </c>
      <c r="H327">
        <v>3200.444262</v>
      </c>
      <c r="I327">
        <v>2500</v>
      </c>
      <c r="J327">
        <v>700.44426220000003</v>
      </c>
      <c r="K327" s="3">
        <v>0.78114155299999999</v>
      </c>
      <c r="L327">
        <v>13767.231470000001</v>
      </c>
      <c r="M327">
        <v>7418.6638670000002</v>
      </c>
      <c r="N327">
        <v>5401.621134</v>
      </c>
      <c r="O327">
        <v>2372.3694500000001</v>
      </c>
      <c r="P327">
        <v>606.80188980000003</v>
      </c>
      <c r="Q327">
        <v>1069.438418</v>
      </c>
      <c r="R327">
        <v>5</v>
      </c>
      <c r="S327" s="3">
        <v>0.81964595100000004</v>
      </c>
      <c r="T327">
        <v>32</v>
      </c>
      <c r="U327" s="3">
        <v>6.389362E-3</v>
      </c>
      <c r="V327" s="3" t="str">
        <f t="shared" si="5"/>
        <v/>
      </c>
    </row>
    <row r="328" spans="1:22" x14ac:dyDescent="0.35">
      <c r="A328">
        <v>4</v>
      </c>
      <c r="B328" s="29">
        <v>10</v>
      </c>
      <c r="C328" s="29">
        <v>500</v>
      </c>
      <c r="D328" s="3">
        <v>0.8</v>
      </c>
      <c r="E328">
        <v>5.0877641000000001E-2</v>
      </c>
      <c r="F328">
        <v>2</v>
      </c>
      <c r="G328">
        <v>19787.105469999999</v>
      </c>
      <c r="H328">
        <v>3180.7013200000001</v>
      </c>
      <c r="I328">
        <v>2500</v>
      </c>
      <c r="J328">
        <v>680.70132030000002</v>
      </c>
      <c r="K328" s="3">
        <v>0.78599017900000001</v>
      </c>
      <c r="L328">
        <v>13379.18396</v>
      </c>
      <c r="M328">
        <v>7349.0789320000003</v>
      </c>
      <c r="N328">
        <v>5305.7273349999996</v>
      </c>
      <c r="O328">
        <v>2277.9626309999999</v>
      </c>
      <c r="P328">
        <v>606.80188980000003</v>
      </c>
      <c r="Q328">
        <v>1066.8333600000001</v>
      </c>
      <c r="R328">
        <v>5</v>
      </c>
      <c r="S328" s="3">
        <v>0.80509495499999995</v>
      </c>
      <c r="T328">
        <v>36</v>
      </c>
      <c r="U328" s="3">
        <v>1.6700809999999999E-3</v>
      </c>
      <c r="V328" s="3" t="str">
        <f t="shared" si="5"/>
        <v/>
      </c>
    </row>
    <row r="329" spans="1:22" x14ac:dyDescent="0.35">
      <c r="A329">
        <v>4</v>
      </c>
      <c r="B329" s="29">
        <v>10</v>
      </c>
      <c r="C329" s="29">
        <v>500</v>
      </c>
      <c r="D329" s="3">
        <v>0.8</v>
      </c>
      <c r="E329">
        <v>5.0877641000000001E-2</v>
      </c>
      <c r="F329">
        <v>3</v>
      </c>
      <c r="G329">
        <v>29120.060600000001</v>
      </c>
      <c r="H329">
        <v>5446.6943369999999</v>
      </c>
      <c r="I329">
        <v>4000</v>
      </c>
      <c r="J329">
        <v>1446.6943369999999</v>
      </c>
      <c r="K329" s="3">
        <v>0.73439039399999995</v>
      </c>
      <c r="L329">
        <v>28434.776160000001</v>
      </c>
      <c r="M329">
        <v>10339.403979999999</v>
      </c>
      <c r="N329">
        <v>5618.4663479999999</v>
      </c>
      <c r="O329">
        <v>5787.291252</v>
      </c>
      <c r="P329">
        <v>606.80188980000003</v>
      </c>
      <c r="Q329">
        <v>1321.402789</v>
      </c>
      <c r="R329">
        <v>8</v>
      </c>
      <c r="S329" s="3">
        <v>0.85255020199999998</v>
      </c>
      <c r="T329">
        <v>47</v>
      </c>
      <c r="U329" s="3">
        <v>5.1511500000000002E-3</v>
      </c>
      <c r="V329" s="3">
        <f t="shared" si="5"/>
        <v>0.26937635876410798</v>
      </c>
    </row>
    <row r="330" spans="1:22" x14ac:dyDescent="0.35">
      <c r="A330">
        <v>4</v>
      </c>
      <c r="B330" s="29">
        <v>10</v>
      </c>
      <c r="C330" s="29">
        <v>500</v>
      </c>
      <c r="D330" s="3">
        <v>0.6</v>
      </c>
      <c r="E330">
        <v>0.13567371</v>
      </c>
      <c r="F330">
        <v>1</v>
      </c>
      <c r="G330">
        <v>21246.104480000002</v>
      </c>
      <c r="H330">
        <v>4364.6000119999999</v>
      </c>
      <c r="I330">
        <v>2500</v>
      </c>
      <c r="J330">
        <v>1864.6000120000001</v>
      </c>
      <c r="K330" s="3">
        <v>0.57279017399999999</v>
      </c>
      <c r="L330">
        <v>13743.266960000001</v>
      </c>
      <c r="M330">
        <v>7475.3253000000004</v>
      </c>
      <c r="N330">
        <v>5363.560536</v>
      </c>
      <c r="O330">
        <v>2368.8511020000001</v>
      </c>
      <c r="P330">
        <v>606.80188980000003</v>
      </c>
      <c r="Q330">
        <v>1066.9656379999999</v>
      </c>
      <c r="R330">
        <v>5</v>
      </c>
      <c r="S330" s="3">
        <v>0.813870608</v>
      </c>
      <c r="T330">
        <v>20</v>
      </c>
      <c r="U330" s="3">
        <v>9.3470359999999995E-3</v>
      </c>
      <c r="V330" s="3" t="str">
        <f t="shared" si="5"/>
        <v/>
      </c>
    </row>
    <row r="331" spans="1:22" x14ac:dyDescent="0.35">
      <c r="A331">
        <v>4</v>
      </c>
      <c r="B331" s="29">
        <v>10</v>
      </c>
      <c r="C331" s="29">
        <v>500</v>
      </c>
      <c r="D331" s="3">
        <v>0.6</v>
      </c>
      <c r="E331">
        <v>0.13567371</v>
      </c>
      <c r="F331">
        <v>2</v>
      </c>
      <c r="G331">
        <v>20998.1921</v>
      </c>
      <c r="H331">
        <v>4308.8596699999998</v>
      </c>
      <c r="I331">
        <v>2500</v>
      </c>
      <c r="J331">
        <v>1808.8596700000001</v>
      </c>
      <c r="K331" s="3">
        <v>0.58019991199999998</v>
      </c>
      <c r="L331">
        <v>13332.42582</v>
      </c>
      <c r="M331">
        <v>7443.6967459999996</v>
      </c>
      <c r="N331">
        <v>5305.7273349999996</v>
      </c>
      <c r="O331">
        <v>2268.8161380000001</v>
      </c>
      <c r="P331">
        <v>606.80188980000003</v>
      </c>
      <c r="Q331">
        <v>1064.2903180000001</v>
      </c>
      <c r="R331">
        <v>5</v>
      </c>
      <c r="S331" s="3">
        <v>0.80509495499999995</v>
      </c>
      <c r="T331">
        <v>55</v>
      </c>
      <c r="U331" s="3">
        <v>6.3674170000000002E-3</v>
      </c>
      <c r="V331" s="3" t="str">
        <f t="shared" si="5"/>
        <v/>
      </c>
    </row>
    <row r="332" spans="1:22" x14ac:dyDescent="0.35">
      <c r="A332">
        <v>4</v>
      </c>
      <c r="B332" s="29">
        <v>10</v>
      </c>
      <c r="C332" s="29">
        <v>500</v>
      </c>
      <c r="D332" s="3">
        <v>0.6</v>
      </c>
      <c r="E332">
        <v>0.13567371</v>
      </c>
      <c r="F332">
        <v>3</v>
      </c>
      <c r="G332">
        <v>31565.891940000001</v>
      </c>
      <c r="H332">
        <v>7858.3737449999999</v>
      </c>
      <c r="I332">
        <v>4000</v>
      </c>
      <c r="J332">
        <v>3858.3737449999999</v>
      </c>
      <c r="K332" s="3">
        <v>0.50901116800000001</v>
      </c>
      <c r="L332">
        <v>28438.624950000001</v>
      </c>
      <c r="M332">
        <v>10397.00454</v>
      </c>
      <c r="N332">
        <v>5594.0555299999996</v>
      </c>
      <c r="O332">
        <v>5788.1947410000002</v>
      </c>
      <c r="P332">
        <v>606.80188980000003</v>
      </c>
      <c r="Q332">
        <v>1321.4614959999999</v>
      </c>
      <c r="R332">
        <v>8</v>
      </c>
      <c r="S332" s="3">
        <v>0.84884608699999997</v>
      </c>
      <c r="T332">
        <v>36</v>
      </c>
      <c r="U332" s="3">
        <v>9.6918690000000005E-3</v>
      </c>
      <c r="V332" s="3">
        <f t="shared" si="5"/>
        <v>0.25277742806719022</v>
      </c>
    </row>
    <row r="333" spans="1:22" x14ac:dyDescent="0.35">
      <c r="A333">
        <v>4</v>
      </c>
      <c r="B333" s="29">
        <v>10</v>
      </c>
      <c r="C333" s="29">
        <v>500</v>
      </c>
      <c r="D333" s="3">
        <v>0.4</v>
      </c>
      <c r="E333">
        <v>0.30526584699999998</v>
      </c>
      <c r="F333">
        <v>1</v>
      </c>
      <c r="G333">
        <v>23574.82345</v>
      </c>
      <c r="H333">
        <v>6698.9492250000003</v>
      </c>
      <c r="I333">
        <v>2500</v>
      </c>
      <c r="J333">
        <v>4198.9492250000003</v>
      </c>
      <c r="K333" s="3">
        <v>0.37319285699999999</v>
      </c>
      <c r="L333">
        <v>13755.057339999999</v>
      </c>
      <c r="M333">
        <v>7426.8320489999996</v>
      </c>
      <c r="N333">
        <v>5403.4759519999998</v>
      </c>
      <c r="O333">
        <v>2370.030397</v>
      </c>
      <c r="P333">
        <v>606.80188980000003</v>
      </c>
      <c r="Q333">
        <v>1068.733937</v>
      </c>
      <c r="R333">
        <v>5</v>
      </c>
      <c r="S333" s="3">
        <v>0.81992740200000003</v>
      </c>
      <c r="T333">
        <v>78</v>
      </c>
      <c r="U333" s="3">
        <v>7.6892530000000001E-3</v>
      </c>
      <c r="V333" s="3" t="str">
        <f t="shared" si="5"/>
        <v/>
      </c>
    </row>
    <row r="334" spans="1:22" x14ac:dyDescent="0.35">
      <c r="A334">
        <v>4</v>
      </c>
      <c r="B334" s="29">
        <v>10</v>
      </c>
      <c r="C334" s="29">
        <v>500</v>
      </c>
      <c r="D334" s="3">
        <v>0.4</v>
      </c>
      <c r="E334">
        <v>0.30526584699999998</v>
      </c>
      <c r="F334">
        <v>2</v>
      </c>
      <c r="G334">
        <v>23145.946540000001</v>
      </c>
      <c r="H334">
        <v>5676.2923709999995</v>
      </c>
      <c r="I334">
        <v>2000</v>
      </c>
      <c r="J334">
        <v>3676.292371</v>
      </c>
      <c r="K334" s="3">
        <v>0.35234266800000003</v>
      </c>
      <c r="L334">
        <v>12042.92065</v>
      </c>
      <c r="M334">
        <v>8318.4980469999991</v>
      </c>
      <c r="N334">
        <v>5533.6240699999998</v>
      </c>
      <c r="O334">
        <v>2053.1984050000001</v>
      </c>
      <c r="P334">
        <v>606.80188980000003</v>
      </c>
      <c r="Q334">
        <v>957.53175759999999</v>
      </c>
      <c r="R334">
        <v>4</v>
      </c>
      <c r="S334" s="3">
        <v>0.83967617299999997</v>
      </c>
      <c r="T334">
        <v>62</v>
      </c>
      <c r="U334" s="3">
        <v>6.1136539999999996E-3</v>
      </c>
      <c r="V334" s="3" t="str">
        <f t="shared" si="5"/>
        <v/>
      </c>
    </row>
    <row r="335" spans="1:22" x14ac:dyDescent="0.35">
      <c r="A335">
        <v>4</v>
      </c>
      <c r="B335" s="29">
        <v>10</v>
      </c>
      <c r="C335" s="29">
        <v>500</v>
      </c>
      <c r="D335" s="3">
        <v>0.4</v>
      </c>
      <c r="E335">
        <v>0.30526584699999998</v>
      </c>
      <c r="F335">
        <v>3</v>
      </c>
      <c r="G335">
        <v>35865.010090000003</v>
      </c>
      <c r="H335">
        <v>9441.8648400000002</v>
      </c>
      <c r="I335">
        <v>2500</v>
      </c>
      <c r="J335">
        <v>6941.8648400000002</v>
      </c>
      <c r="K335" s="3">
        <v>0.26477820200000002</v>
      </c>
      <c r="L335">
        <v>22740.39141</v>
      </c>
      <c r="M335">
        <v>14149.44472</v>
      </c>
      <c r="N335">
        <v>5981.8007909999997</v>
      </c>
      <c r="O335">
        <v>4623.4922989999995</v>
      </c>
      <c r="P335">
        <v>606.80188980000003</v>
      </c>
      <c r="Q335">
        <v>1061.6055530000001</v>
      </c>
      <c r="R335">
        <v>5</v>
      </c>
      <c r="S335" s="3">
        <v>0.90768283699999996</v>
      </c>
      <c r="T335">
        <v>280</v>
      </c>
      <c r="U335" s="3">
        <v>9.2005569999999998E-3</v>
      </c>
      <c r="V335" s="3">
        <f t="shared" si="5"/>
        <v>0.23235404515643765</v>
      </c>
    </row>
    <row r="336" spans="1:22" x14ac:dyDescent="0.35">
      <c r="A336">
        <v>4</v>
      </c>
      <c r="B336" s="29">
        <v>10</v>
      </c>
      <c r="C336" s="29">
        <v>1000</v>
      </c>
      <c r="D336" s="3">
        <v>0.8</v>
      </c>
      <c r="E336">
        <v>8.7407996000000002E-2</v>
      </c>
      <c r="F336">
        <v>1</v>
      </c>
      <c r="G336">
        <v>23052.534220000001</v>
      </c>
      <c r="H336">
        <v>5076.7211180000004</v>
      </c>
      <c r="I336">
        <v>4000</v>
      </c>
      <c r="J336">
        <v>1076.7211179999999</v>
      </c>
      <c r="K336" s="3">
        <v>0.78791013099999996</v>
      </c>
      <c r="L336">
        <v>12318.33661</v>
      </c>
      <c r="M336">
        <v>8657.8384389999992</v>
      </c>
      <c r="N336">
        <v>5631.588624</v>
      </c>
      <c r="O336">
        <v>2123.4801389999998</v>
      </c>
      <c r="P336">
        <v>606.80188980000003</v>
      </c>
      <c r="Q336">
        <v>956.10401379999996</v>
      </c>
      <c r="R336">
        <v>4</v>
      </c>
      <c r="S336" s="3">
        <v>0.85454138599999996</v>
      </c>
      <c r="T336">
        <v>29</v>
      </c>
      <c r="U336" s="3">
        <v>7.6235160000000003E-3</v>
      </c>
      <c r="V336" s="3" t="str">
        <f t="shared" si="5"/>
        <v/>
      </c>
    </row>
    <row r="337" spans="1:22" x14ac:dyDescent="0.35">
      <c r="A337">
        <v>4</v>
      </c>
      <c r="B337" s="29">
        <v>10</v>
      </c>
      <c r="C337" s="29">
        <v>1000</v>
      </c>
      <c r="D337" s="3">
        <v>0.8</v>
      </c>
      <c r="E337">
        <v>8.7407996000000002E-2</v>
      </c>
      <c r="F337">
        <v>2</v>
      </c>
      <c r="G337">
        <v>22650.264080000001</v>
      </c>
      <c r="H337">
        <v>5052.8151280000002</v>
      </c>
      <c r="I337">
        <v>4000</v>
      </c>
      <c r="J337">
        <v>1052.815128</v>
      </c>
      <c r="K337" s="3">
        <v>0.79163790899999997</v>
      </c>
      <c r="L337">
        <v>12044.83771</v>
      </c>
      <c r="M337">
        <v>8445.8135610000008</v>
      </c>
      <c r="N337">
        <v>5533.6240699999998</v>
      </c>
      <c r="O337">
        <v>2054.10149</v>
      </c>
      <c r="P337">
        <v>606.80188980000003</v>
      </c>
      <c r="Q337">
        <v>957.10793699999999</v>
      </c>
      <c r="R337">
        <v>4</v>
      </c>
      <c r="S337" s="3">
        <v>0.83967617299999997</v>
      </c>
      <c r="T337">
        <v>31</v>
      </c>
      <c r="U337" s="3">
        <v>8.4025920000000004E-3</v>
      </c>
      <c r="V337" s="3" t="str">
        <f t="shared" si="5"/>
        <v/>
      </c>
    </row>
    <row r="338" spans="1:22" x14ac:dyDescent="0.35">
      <c r="A338">
        <v>4</v>
      </c>
      <c r="B338" s="29">
        <v>10</v>
      </c>
      <c r="C338" s="29">
        <v>1000</v>
      </c>
      <c r="D338" s="3">
        <v>0.8</v>
      </c>
      <c r="E338">
        <v>8.7407996000000002E-2</v>
      </c>
      <c r="F338">
        <v>3</v>
      </c>
      <c r="G338">
        <v>33385.438269999999</v>
      </c>
      <c r="H338">
        <v>7003.0783369999999</v>
      </c>
      <c r="I338">
        <v>5000</v>
      </c>
      <c r="J338">
        <v>2003.0783369999999</v>
      </c>
      <c r="K338" s="3">
        <v>0.71397173599999997</v>
      </c>
      <c r="L338">
        <v>22916.419849999998</v>
      </c>
      <c r="M338">
        <v>14115.37364</v>
      </c>
      <c r="N338">
        <v>5931.0794429999996</v>
      </c>
      <c r="O338">
        <v>4660.0207710000004</v>
      </c>
      <c r="P338">
        <v>606.80188980000003</v>
      </c>
      <c r="Q338">
        <v>1069.0841909999999</v>
      </c>
      <c r="R338">
        <v>5</v>
      </c>
      <c r="S338" s="3">
        <v>0.89998634300000002</v>
      </c>
      <c r="T338">
        <v>26</v>
      </c>
      <c r="U338" s="3">
        <v>9.8167500000000008E-3</v>
      </c>
      <c r="V338" s="3">
        <f t="shared" si="5"/>
        <v>0.26950997505988605</v>
      </c>
    </row>
    <row r="339" spans="1:22" x14ac:dyDescent="0.35">
      <c r="A339">
        <v>4</v>
      </c>
      <c r="B339" s="29">
        <v>10</v>
      </c>
      <c r="C339" s="29">
        <v>1000</v>
      </c>
      <c r="D339" s="3">
        <v>0.6</v>
      </c>
      <c r="E339">
        <v>0.23308798999999999</v>
      </c>
      <c r="F339">
        <v>1</v>
      </c>
      <c r="G339">
        <v>24873.58324</v>
      </c>
      <c r="H339">
        <v>6870.1384319999997</v>
      </c>
      <c r="I339">
        <v>4000</v>
      </c>
      <c r="J339">
        <v>2870.1384320000002</v>
      </c>
      <c r="K339" s="3">
        <v>0.58222989800000002</v>
      </c>
      <c r="L339">
        <v>12313.540639999999</v>
      </c>
      <c r="M339">
        <v>8694.5799509999997</v>
      </c>
      <c r="N339">
        <v>5623.6778039999999</v>
      </c>
      <c r="O339">
        <v>2122.4590090000002</v>
      </c>
      <c r="P339">
        <v>606.80188980000003</v>
      </c>
      <c r="Q339">
        <v>955.92615020000005</v>
      </c>
      <c r="R339">
        <v>4</v>
      </c>
      <c r="S339" s="3">
        <v>0.85334099299999999</v>
      </c>
      <c r="T339">
        <v>44</v>
      </c>
      <c r="U339" s="3">
        <v>6.1980810000000002E-3</v>
      </c>
      <c r="V339" s="3" t="str">
        <f t="shared" si="5"/>
        <v/>
      </c>
    </row>
    <row r="340" spans="1:22" x14ac:dyDescent="0.35">
      <c r="A340">
        <v>4</v>
      </c>
      <c r="B340" s="29">
        <v>10</v>
      </c>
      <c r="C340" s="29">
        <v>1000</v>
      </c>
      <c r="D340" s="3">
        <v>0.6</v>
      </c>
      <c r="E340">
        <v>0.23308798999999999</v>
      </c>
      <c r="F340">
        <v>2</v>
      </c>
      <c r="G340">
        <v>24276.714739999999</v>
      </c>
      <c r="H340">
        <v>6807.0603609999998</v>
      </c>
      <c r="I340">
        <v>4000</v>
      </c>
      <c r="J340">
        <v>2807.0603609999998</v>
      </c>
      <c r="K340" s="3">
        <v>0.58762517000000003</v>
      </c>
      <c r="L340">
        <v>12042.9215</v>
      </c>
      <c r="M340">
        <v>8318.4980469999991</v>
      </c>
      <c r="N340">
        <v>5533.6240699999998</v>
      </c>
      <c r="O340">
        <v>2053.1984769999999</v>
      </c>
      <c r="P340">
        <v>606.80188980000003</v>
      </c>
      <c r="Q340">
        <v>957.53189729999997</v>
      </c>
      <c r="R340">
        <v>4</v>
      </c>
      <c r="S340" s="3">
        <v>0.83967617299999997</v>
      </c>
      <c r="T340">
        <v>36</v>
      </c>
      <c r="U340" s="3">
        <v>3.260593E-3</v>
      </c>
      <c r="V340" s="3" t="str">
        <f t="shared" si="5"/>
        <v/>
      </c>
    </row>
    <row r="341" spans="1:22" x14ac:dyDescent="0.35">
      <c r="A341">
        <v>4</v>
      </c>
      <c r="B341" s="29">
        <v>10</v>
      </c>
      <c r="C341" s="29">
        <v>1000</v>
      </c>
      <c r="D341" s="3">
        <v>0.6</v>
      </c>
      <c r="E341">
        <v>0.23308798999999999</v>
      </c>
      <c r="F341">
        <v>3</v>
      </c>
      <c r="G341">
        <v>36679.32632</v>
      </c>
      <c r="H341">
        <v>10341.542359999999</v>
      </c>
      <c r="I341">
        <v>5000</v>
      </c>
      <c r="J341">
        <v>5341.5423620000001</v>
      </c>
      <c r="K341" s="3">
        <v>0.48348687499999998</v>
      </c>
      <c r="L341">
        <v>22916.420409999999</v>
      </c>
      <c r="M341">
        <v>14067.63933</v>
      </c>
      <c r="N341">
        <v>5934.2376270000004</v>
      </c>
      <c r="O341">
        <v>4660.0208400000001</v>
      </c>
      <c r="P341">
        <v>606.80188980000003</v>
      </c>
      <c r="Q341">
        <v>1069.0842620000001</v>
      </c>
      <c r="R341">
        <v>5</v>
      </c>
      <c r="S341" s="3">
        <v>0.90046556799999999</v>
      </c>
      <c r="T341">
        <v>51</v>
      </c>
      <c r="U341" s="3">
        <v>6.5347290000000004E-3</v>
      </c>
      <c r="V341" s="3">
        <f t="shared" si="5"/>
        <v>0.25373135408201652</v>
      </c>
    </row>
    <row r="342" spans="1:22" x14ac:dyDescent="0.35">
      <c r="A342">
        <v>4</v>
      </c>
      <c r="B342" s="29">
        <v>10</v>
      </c>
      <c r="C342" s="29">
        <v>1000</v>
      </c>
      <c r="D342" s="3">
        <v>0.4</v>
      </c>
      <c r="E342">
        <v>0.52444797700000001</v>
      </c>
      <c r="F342">
        <v>1</v>
      </c>
      <c r="G342">
        <v>28402.320240000001</v>
      </c>
      <c r="H342">
        <v>10456.64163</v>
      </c>
      <c r="I342">
        <v>4000</v>
      </c>
      <c r="J342">
        <v>6456.6416259999996</v>
      </c>
      <c r="K342" s="3">
        <v>0.38253199700000001</v>
      </c>
      <c r="L342">
        <v>12311.310009999999</v>
      </c>
      <c r="M342">
        <v>8671.1593379999995</v>
      </c>
      <c r="N342">
        <v>5589.8898840000002</v>
      </c>
      <c r="O342">
        <v>2122.7828060000002</v>
      </c>
      <c r="P342">
        <v>606.80188980000003</v>
      </c>
      <c r="Q342">
        <v>955.04469759999995</v>
      </c>
      <c r="R342">
        <v>4</v>
      </c>
      <c r="S342" s="3">
        <v>0.848213989</v>
      </c>
      <c r="T342">
        <v>108</v>
      </c>
      <c r="U342" s="3">
        <v>9.4413829999999994E-3</v>
      </c>
      <c r="V342" s="3" t="str">
        <f t="shared" si="5"/>
        <v/>
      </c>
    </row>
    <row r="343" spans="1:22" x14ac:dyDescent="0.35">
      <c r="A343">
        <v>4</v>
      </c>
      <c r="B343" s="29">
        <v>10</v>
      </c>
      <c r="C343" s="29">
        <v>1000</v>
      </c>
      <c r="D343" s="3">
        <v>0.4</v>
      </c>
      <c r="E343">
        <v>0.52444797700000001</v>
      </c>
      <c r="F343">
        <v>2</v>
      </c>
      <c r="G343">
        <v>27824.858250000001</v>
      </c>
      <c r="H343">
        <v>10306.319589999999</v>
      </c>
      <c r="I343">
        <v>4000</v>
      </c>
      <c r="J343">
        <v>6306.3195930000002</v>
      </c>
      <c r="K343" s="3">
        <v>0.388111388</v>
      </c>
      <c r="L343">
        <v>12024.68095</v>
      </c>
      <c r="M343">
        <v>8371.9424589999999</v>
      </c>
      <c r="N343">
        <v>5533.6240699999998</v>
      </c>
      <c r="O343">
        <v>2049.105325</v>
      </c>
      <c r="P343">
        <v>606.80188980000003</v>
      </c>
      <c r="Q343">
        <v>957.06491140000003</v>
      </c>
      <c r="R343">
        <v>4</v>
      </c>
      <c r="S343" s="3">
        <v>0.83967617299999997</v>
      </c>
      <c r="T343">
        <v>193</v>
      </c>
      <c r="U343" s="3">
        <v>8.1697820000000004E-3</v>
      </c>
      <c r="V343" s="3" t="str">
        <f t="shared" si="5"/>
        <v/>
      </c>
    </row>
    <row r="344" spans="1:22" x14ac:dyDescent="0.35">
      <c r="A344">
        <v>4</v>
      </c>
      <c r="B344" s="29">
        <v>10</v>
      </c>
      <c r="C344" s="29">
        <v>1000</v>
      </c>
      <c r="D344" s="3">
        <v>0.4</v>
      </c>
      <c r="E344">
        <v>0.52444797700000001</v>
      </c>
      <c r="F344">
        <v>3</v>
      </c>
      <c r="G344">
        <v>43176.443749999999</v>
      </c>
      <c r="H344">
        <v>14719.02512</v>
      </c>
      <c r="I344">
        <v>4000</v>
      </c>
      <c r="J344">
        <v>10719.02512</v>
      </c>
      <c r="K344" s="3">
        <v>0.27175712800000001</v>
      </c>
      <c r="L344">
        <v>20438.681430000001</v>
      </c>
      <c r="M344">
        <v>16693.261750000001</v>
      </c>
      <c r="N344">
        <v>6047.6846329999998</v>
      </c>
      <c r="O344">
        <v>4159.2935299999999</v>
      </c>
      <c r="P344">
        <v>606.80188980000003</v>
      </c>
      <c r="Q344">
        <v>950.37682830000006</v>
      </c>
      <c r="R344">
        <v>4</v>
      </c>
      <c r="S344" s="3">
        <v>0.9176801</v>
      </c>
      <c r="T344">
        <v>171</v>
      </c>
      <c r="U344" s="3">
        <v>9.5609890000000006E-3</v>
      </c>
      <c r="V344" s="3">
        <f t="shared" si="5"/>
        <v>0.23210723160012517</v>
      </c>
    </row>
    <row r="345" spans="1:22" x14ac:dyDescent="0.35">
      <c r="A345">
        <v>4</v>
      </c>
      <c r="B345" s="29">
        <v>10</v>
      </c>
      <c r="C345" s="29">
        <v>2000</v>
      </c>
      <c r="D345" s="3">
        <v>0.8</v>
      </c>
      <c r="E345">
        <v>0.16456152399999999</v>
      </c>
      <c r="F345">
        <v>1</v>
      </c>
      <c r="G345">
        <v>28014.47237</v>
      </c>
      <c r="H345">
        <v>7750.5450119999996</v>
      </c>
      <c r="I345">
        <v>6000</v>
      </c>
      <c r="J345">
        <v>1750.545012</v>
      </c>
      <c r="K345" s="3">
        <v>0.77413910799999996</v>
      </c>
      <c r="L345">
        <v>10637.632460000001</v>
      </c>
      <c r="M345">
        <v>11094.20472</v>
      </c>
      <c r="N345">
        <v>5903.5126270000001</v>
      </c>
      <c r="O345">
        <v>1832.7347580000001</v>
      </c>
      <c r="P345">
        <v>606.80188980000003</v>
      </c>
      <c r="Q345">
        <v>826.67335709999998</v>
      </c>
      <c r="R345">
        <v>3</v>
      </c>
      <c r="S345" s="3">
        <v>0.89580333400000001</v>
      </c>
      <c r="T345">
        <v>36</v>
      </c>
      <c r="U345" s="3">
        <v>6.1110460000000002E-3</v>
      </c>
      <c r="V345" s="3" t="str">
        <f t="shared" si="5"/>
        <v/>
      </c>
    </row>
    <row r="346" spans="1:22" x14ac:dyDescent="0.35">
      <c r="A346">
        <v>4</v>
      </c>
      <c r="B346" s="29">
        <v>10</v>
      </c>
      <c r="C346" s="29">
        <v>2000</v>
      </c>
      <c r="D346" s="3">
        <v>0.8</v>
      </c>
      <c r="E346">
        <v>0.16456152399999999</v>
      </c>
      <c r="F346">
        <v>2</v>
      </c>
      <c r="G346">
        <v>27317.162359999998</v>
      </c>
      <c r="H346">
        <v>7705.2048800000002</v>
      </c>
      <c r="I346">
        <v>6000</v>
      </c>
      <c r="J346">
        <v>1705.20488</v>
      </c>
      <c r="K346" s="3">
        <v>0.77869441399999995</v>
      </c>
      <c r="L346">
        <v>10362.1116</v>
      </c>
      <c r="M346">
        <v>10544.00157</v>
      </c>
      <c r="N346">
        <v>5870.6261210000002</v>
      </c>
      <c r="O346">
        <v>1767.0603639999999</v>
      </c>
      <c r="P346">
        <v>606.80188980000003</v>
      </c>
      <c r="Q346">
        <v>823.46753699999999</v>
      </c>
      <c r="R346">
        <v>3</v>
      </c>
      <c r="S346" s="3">
        <v>0.89081311100000005</v>
      </c>
      <c r="T346">
        <v>85</v>
      </c>
      <c r="U346" s="3">
        <v>8.3479569999999996E-3</v>
      </c>
      <c r="V346" s="3" t="str">
        <f t="shared" si="5"/>
        <v/>
      </c>
    </row>
    <row r="347" spans="1:22" x14ac:dyDescent="0.35">
      <c r="A347">
        <v>4</v>
      </c>
      <c r="B347" s="29">
        <v>10</v>
      </c>
      <c r="C347" s="29">
        <v>2000</v>
      </c>
      <c r="D347" s="3">
        <v>0.8</v>
      </c>
      <c r="E347">
        <v>0.16456152399999999</v>
      </c>
      <c r="F347">
        <v>3</v>
      </c>
      <c r="G347">
        <v>39819.060319999997</v>
      </c>
      <c r="H347">
        <v>11382.22473</v>
      </c>
      <c r="I347">
        <v>8000</v>
      </c>
      <c r="J347">
        <v>3382.2247339999999</v>
      </c>
      <c r="K347" s="3">
        <v>0.70285029399999999</v>
      </c>
      <c r="L347">
        <v>20552.949720000001</v>
      </c>
      <c r="M347">
        <v>16654.654770000001</v>
      </c>
      <c r="N347">
        <v>6037.1415020000004</v>
      </c>
      <c r="O347">
        <v>4181.1996799999997</v>
      </c>
      <c r="P347">
        <v>606.80188980000003</v>
      </c>
      <c r="Q347">
        <v>957.03775010000004</v>
      </c>
      <c r="R347">
        <v>4</v>
      </c>
      <c r="S347" s="3">
        <v>0.91608027700000005</v>
      </c>
      <c r="T347">
        <v>32</v>
      </c>
      <c r="U347" s="3">
        <v>4.9657740000000001E-3</v>
      </c>
      <c r="V347" s="3">
        <f t="shared" si="5"/>
        <v>0.28035633658206943</v>
      </c>
    </row>
    <row r="348" spans="1:22" x14ac:dyDescent="0.35">
      <c r="A348">
        <v>4</v>
      </c>
      <c r="B348" s="29">
        <v>10</v>
      </c>
      <c r="C348" s="29">
        <v>2000</v>
      </c>
      <c r="D348" s="3">
        <v>0.6</v>
      </c>
      <c r="E348">
        <v>0.43883073099999997</v>
      </c>
      <c r="F348">
        <v>1</v>
      </c>
      <c r="G348">
        <v>30690.704679999999</v>
      </c>
      <c r="H348">
        <v>7823.1432379999997</v>
      </c>
      <c r="I348">
        <v>4000</v>
      </c>
      <c r="J348">
        <v>3823.1432380000001</v>
      </c>
      <c r="K348" s="3">
        <v>0.511303434</v>
      </c>
      <c r="L348">
        <v>8712.1137240000007</v>
      </c>
      <c r="M348">
        <v>13927.71335</v>
      </c>
      <c r="N348">
        <v>6155.017777</v>
      </c>
      <c r="O348">
        <v>1501.800311</v>
      </c>
      <c r="P348">
        <v>606.80188980000003</v>
      </c>
      <c r="Q348">
        <v>676.22812039999997</v>
      </c>
      <c r="R348">
        <v>2</v>
      </c>
      <c r="S348" s="3">
        <v>0.93396690999999998</v>
      </c>
      <c r="T348">
        <v>14</v>
      </c>
      <c r="U348" s="3">
        <v>4.4544830000000004E-3</v>
      </c>
      <c r="V348" s="3" t="str">
        <f t="shared" si="5"/>
        <v/>
      </c>
    </row>
    <row r="349" spans="1:22" x14ac:dyDescent="0.35">
      <c r="A349">
        <v>4</v>
      </c>
      <c r="B349" s="29">
        <v>10</v>
      </c>
      <c r="C349" s="29">
        <v>2000</v>
      </c>
      <c r="D349" s="3">
        <v>0.6</v>
      </c>
      <c r="E349">
        <v>0.43883073099999997</v>
      </c>
      <c r="F349">
        <v>2</v>
      </c>
      <c r="G349">
        <v>30181.907810000001</v>
      </c>
      <c r="H349">
        <v>7718.8418739999997</v>
      </c>
      <c r="I349">
        <v>4000</v>
      </c>
      <c r="J349">
        <v>3718.8418740000002</v>
      </c>
      <c r="K349" s="3">
        <v>0.51821245500000002</v>
      </c>
      <c r="L349">
        <v>8474.4335510000001</v>
      </c>
      <c r="M349">
        <v>13575.127420000001</v>
      </c>
      <c r="N349">
        <v>6162.528233</v>
      </c>
      <c r="O349">
        <v>1445.690145</v>
      </c>
      <c r="P349">
        <v>606.80188980000003</v>
      </c>
      <c r="Q349">
        <v>672.91824310000004</v>
      </c>
      <c r="R349">
        <v>2</v>
      </c>
      <c r="S349" s="3">
        <v>0.93510655200000004</v>
      </c>
      <c r="T349">
        <v>300</v>
      </c>
      <c r="U349" s="3">
        <v>4.7586102999999998E-2</v>
      </c>
      <c r="V349" s="3" t="str">
        <f t="shared" si="5"/>
        <v/>
      </c>
    </row>
    <row r="350" spans="1:22" x14ac:dyDescent="0.35">
      <c r="A350">
        <v>4</v>
      </c>
      <c r="B350" s="29">
        <v>10</v>
      </c>
      <c r="C350" s="29">
        <v>2000</v>
      </c>
      <c r="D350" s="3">
        <v>0.6</v>
      </c>
      <c r="E350">
        <v>0.43883073099999997</v>
      </c>
      <c r="F350">
        <v>3</v>
      </c>
      <c r="G350">
        <v>45419.67469</v>
      </c>
      <c r="H350">
        <v>17010.402429999998</v>
      </c>
      <c r="I350">
        <v>8000</v>
      </c>
      <c r="J350">
        <v>9010.4024329999993</v>
      </c>
      <c r="K350" s="3">
        <v>0.47030045500000001</v>
      </c>
      <c r="L350">
        <v>20532.751670000001</v>
      </c>
      <c r="M350">
        <v>16632.140950000001</v>
      </c>
      <c r="N350">
        <v>6037.1415020000004</v>
      </c>
      <c r="O350">
        <v>4178.3000259999999</v>
      </c>
      <c r="P350">
        <v>606.80188980000003</v>
      </c>
      <c r="Q350">
        <v>954.88789169999995</v>
      </c>
      <c r="R350">
        <v>4</v>
      </c>
      <c r="S350" s="3">
        <v>0.91608027700000005</v>
      </c>
      <c r="T350">
        <v>84</v>
      </c>
      <c r="U350" s="3">
        <v>7.5916569999999999E-3</v>
      </c>
      <c r="V350" s="3">
        <f t="shared" si="5"/>
        <v>0.25385698375502724</v>
      </c>
    </row>
    <row r="351" spans="1:22" x14ac:dyDescent="0.35">
      <c r="A351">
        <v>4</v>
      </c>
      <c r="B351" s="29">
        <v>10</v>
      </c>
      <c r="C351" s="29">
        <v>2000</v>
      </c>
      <c r="D351" s="3">
        <v>0.4</v>
      </c>
      <c r="E351">
        <v>0.98736914600000003</v>
      </c>
      <c r="F351">
        <v>1</v>
      </c>
      <c r="G351">
        <v>35386.529309999998</v>
      </c>
      <c r="H351">
        <v>12573.88258</v>
      </c>
      <c r="I351">
        <v>4000</v>
      </c>
      <c r="J351">
        <v>8573.8825799999995</v>
      </c>
      <c r="K351" s="3">
        <v>0.31811971999999999</v>
      </c>
      <c r="L351">
        <v>8683.5634040000004</v>
      </c>
      <c r="M351">
        <v>13899.935960000001</v>
      </c>
      <c r="N351">
        <v>6135.0180319999999</v>
      </c>
      <c r="O351">
        <v>1497.066382</v>
      </c>
      <c r="P351">
        <v>606.80188980000003</v>
      </c>
      <c r="Q351">
        <v>673.82446909999999</v>
      </c>
      <c r="R351">
        <v>2</v>
      </c>
      <c r="S351" s="3">
        <v>0.93093213399999997</v>
      </c>
      <c r="T351">
        <v>292</v>
      </c>
      <c r="U351" s="3">
        <v>9.7014079999999999E-3</v>
      </c>
      <c r="V351" s="3" t="str">
        <f t="shared" si="5"/>
        <v/>
      </c>
    </row>
    <row r="352" spans="1:22" x14ac:dyDescent="0.35">
      <c r="A352">
        <v>4</v>
      </c>
      <c r="B352" s="29">
        <v>10</v>
      </c>
      <c r="C352" s="29">
        <v>2000</v>
      </c>
      <c r="D352" s="3">
        <v>0.4</v>
      </c>
      <c r="E352">
        <v>0.98736914600000003</v>
      </c>
      <c r="F352">
        <v>2</v>
      </c>
      <c r="G352">
        <v>34418.855969999997</v>
      </c>
      <c r="H352">
        <v>12382.059569999999</v>
      </c>
      <c r="I352">
        <v>4000</v>
      </c>
      <c r="J352">
        <v>8382.0595730000005</v>
      </c>
      <c r="K352" s="3">
        <v>0.32304803399999998</v>
      </c>
      <c r="L352">
        <v>8489.2865139999994</v>
      </c>
      <c r="M352">
        <v>13190.76391</v>
      </c>
      <c r="N352">
        <v>6116.908977</v>
      </c>
      <c r="O352">
        <v>1448.497124</v>
      </c>
      <c r="P352">
        <v>606.80188980000003</v>
      </c>
      <c r="Q352">
        <v>673.82450459999995</v>
      </c>
      <c r="R352">
        <v>2</v>
      </c>
      <c r="S352" s="3">
        <v>0.92818425199999999</v>
      </c>
      <c r="T352">
        <v>300</v>
      </c>
      <c r="U352" s="3">
        <v>4.1412246999999999E-2</v>
      </c>
      <c r="V352" s="3" t="str">
        <f t="shared" si="5"/>
        <v/>
      </c>
    </row>
    <row r="353" spans="1:22" x14ac:dyDescent="0.35">
      <c r="A353">
        <v>4</v>
      </c>
      <c r="B353" s="29">
        <v>10</v>
      </c>
      <c r="C353" s="29">
        <v>2000</v>
      </c>
      <c r="D353" s="3">
        <v>0.4</v>
      </c>
      <c r="E353">
        <v>0.98736914600000003</v>
      </c>
      <c r="F353">
        <v>3</v>
      </c>
      <c r="G353">
        <v>56076.310949999999</v>
      </c>
      <c r="H353">
        <v>18276.570919999998</v>
      </c>
      <c r="I353">
        <v>4000</v>
      </c>
      <c r="J353">
        <v>14276.57092</v>
      </c>
      <c r="K353" s="3">
        <v>0.21885943599999999</v>
      </c>
      <c r="L353">
        <v>14459.203009999999</v>
      </c>
      <c r="M353">
        <v>27205.806339999999</v>
      </c>
      <c r="N353">
        <v>6372.3310430000001</v>
      </c>
      <c r="O353">
        <v>2941.8826669999999</v>
      </c>
      <c r="P353">
        <v>606.80188980000003</v>
      </c>
      <c r="Q353">
        <v>672.91808609999998</v>
      </c>
      <c r="R353">
        <v>2</v>
      </c>
      <c r="S353" s="3">
        <v>0.96694218399999998</v>
      </c>
      <c r="T353">
        <v>300</v>
      </c>
      <c r="U353" s="3">
        <v>1.5758986999999999E-2</v>
      </c>
      <c r="V353" s="3">
        <f t="shared" si="5"/>
        <v>0.19667643513363028</v>
      </c>
    </row>
    <row r="354" spans="1:22" x14ac:dyDescent="0.35">
      <c r="A354">
        <v>4</v>
      </c>
      <c r="B354" s="29">
        <v>40</v>
      </c>
      <c r="C354" s="29">
        <v>500</v>
      </c>
      <c r="D354" s="3">
        <v>0.8</v>
      </c>
      <c r="E354">
        <v>4.8484643000000001E-2</v>
      </c>
      <c r="F354">
        <v>1</v>
      </c>
      <c r="G354">
        <v>19736.772290000001</v>
      </c>
      <c r="H354">
        <v>3162.571007</v>
      </c>
      <c r="I354">
        <v>2500</v>
      </c>
      <c r="J354">
        <v>662.57100709999997</v>
      </c>
      <c r="K354" s="3">
        <v>0.79049608500000001</v>
      </c>
      <c r="L354">
        <v>13665.584930000001</v>
      </c>
      <c r="M354">
        <v>6246.5021349999997</v>
      </c>
      <c r="N354">
        <v>6304.5010199999997</v>
      </c>
      <c r="O354">
        <v>2352.2031280000001</v>
      </c>
      <c r="P354">
        <v>606.80188980000003</v>
      </c>
      <c r="Q354">
        <v>1064.1931050000001</v>
      </c>
      <c r="R354">
        <v>5</v>
      </c>
      <c r="S354" s="3">
        <v>0.57782492100000005</v>
      </c>
      <c r="T354">
        <v>44</v>
      </c>
      <c r="U354" s="3">
        <v>8.6537449999999991E-3</v>
      </c>
      <c r="V354" s="3" t="str">
        <f t="shared" si="5"/>
        <v/>
      </c>
    </row>
    <row r="355" spans="1:22" x14ac:dyDescent="0.35">
      <c r="A355">
        <v>4</v>
      </c>
      <c r="B355" s="29">
        <v>40</v>
      </c>
      <c r="C355" s="29">
        <v>500</v>
      </c>
      <c r="D355" s="3">
        <v>0.8</v>
      </c>
      <c r="E355">
        <v>4.8484643000000001E-2</v>
      </c>
      <c r="F355">
        <v>2</v>
      </c>
      <c r="G355">
        <v>19394.794239999999</v>
      </c>
      <c r="H355">
        <v>3150.8882920000001</v>
      </c>
      <c r="I355">
        <v>2500</v>
      </c>
      <c r="J355">
        <v>650.88829190000001</v>
      </c>
      <c r="K355" s="3">
        <v>0.79342704900000005</v>
      </c>
      <c r="L355">
        <v>13424.627909999999</v>
      </c>
      <c r="M355">
        <v>6151.5020649999997</v>
      </c>
      <c r="N355">
        <v>6129.445017</v>
      </c>
      <c r="O355">
        <v>2286.854793</v>
      </c>
      <c r="P355">
        <v>606.80188980000003</v>
      </c>
      <c r="Q355">
        <v>1069.302185</v>
      </c>
      <c r="R355">
        <v>5</v>
      </c>
      <c r="S355" s="3">
        <v>0.56178055599999999</v>
      </c>
      <c r="T355">
        <v>48</v>
      </c>
      <c r="U355" s="3">
        <v>3.6561010000000001E-3</v>
      </c>
      <c r="V355" s="3" t="str">
        <f t="shared" si="5"/>
        <v/>
      </c>
    </row>
    <row r="356" spans="1:22" x14ac:dyDescent="0.35">
      <c r="A356">
        <v>4</v>
      </c>
      <c r="B356" s="29">
        <v>40</v>
      </c>
      <c r="C356" s="29">
        <v>500</v>
      </c>
      <c r="D356" s="3">
        <v>0.8</v>
      </c>
      <c r="E356">
        <v>4.8484643000000001E-2</v>
      </c>
      <c r="F356">
        <v>3</v>
      </c>
      <c r="G356">
        <v>27798.904429999999</v>
      </c>
      <c r="H356">
        <v>3607.87664</v>
      </c>
      <c r="I356">
        <v>2500</v>
      </c>
      <c r="J356">
        <v>1107.87664</v>
      </c>
      <c r="K356" s="3">
        <v>0.69292834800000003</v>
      </c>
      <c r="L356">
        <v>22850.052520000001</v>
      </c>
      <c r="M356">
        <v>9561.3536609999992</v>
      </c>
      <c r="N356">
        <v>8310.3591130000004</v>
      </c>
      <c r="O356">
        <v>4645.6799449999999</v>
      </c>
      <c r="P356">
        <v>606.80188980000003</v>
      </c>
      <c r="Q356">
        <v>1066.833185</v>
      </c>
      <c r="R356">
        <v>5</v>
      </c>
      <c r="S356" s="3">
        <v>0.76166735299999999</v>
      </c>
      <c r="T356">
        <v>174</v>
      </c>
      <c r="U356" s="3">
        <v>9.0352469999999997E-3</v>
      </c>
      <c r="V356" s="3">
        <f t="shared" si="5"/>
        <v>0.28960409983361834</v>
      </c>
    </row>
    <row r="357" spans="1:22" x14ac:dyDescent="0.35">
      <c r="A357">
        <v>4</v>
      </c>
      <c r="B357" s="29">
        <v>40</v>
      </c>
      <c r="C357" s="29">
        <v>500</v>
      </c>
      <c r="D357" s="3">
        <v>0.6</v>
      </c>
      <c r="E357">
        <v>0.12929238100000001</v>
      </c>
      <c r="F357">
        <v>1</v>
      </c>
      <c r="G357">
        <v>20809.84808</v>
      </c>
      <c r="H357">
        <v>4271.4743490000001</v>
      </c>
      <c r="I357">
        <v>2500</v>
      </c>
      <c r="J357">
        <v>1771.4743490000001</v>
      </c>
      <c r="K357" s="3">
        <v>0.58527800799999996</v>
      </c>
      <c r="L357">
        <v>13701.304980000001</v>
      </c>
      <c r="M357">
        <v>6219.0717789999999</v>
      </c>
      <c r="N357">
        <v>6287.1738180000002</v>
      </c>
      <c r="O357">
        <v>2361.1157579999999</v>
      </c>
      <c r="P357">
        <v>606.80188980000003</v>
      </c>
      <c r="Q357">
        <v>1064.2104870000001</v>
      </c>
      <c r="R357">
        <v>5</v>
      </c>
      <c r="S357" s="3">
        <v>0.57623683599999997</v>
      </c>
      <c r="T357">
        <v>56</v>
      </c>
      <c r="U357" s="3">
        <v>8.9846769999999999E-3</v>
      </c>
      <c r="V357" s="3" t="str">
        <f t="shared" si="5"/>
        <v/>
      </c>
    </row>
    <row r="358" spans="1:22" x14ac:dyDescent="0.35">
      <c r="A358">
        <v>4</v>
      </c>
      <c r="B358" s="29">
        <v>40</v>
      </c>
      <c r="C358" s="29">
        <v>500</v>
      </c>
      <c r="D358" s="3">
        <v>0.6</v>
      </c>
      <c r="E358">
        <v>0.12929238100000001</v>
      </c>
      <c r="F358">
        <v>2</v>
      </c>
      <c r="G358">
        <v>20497.30876</v>
      </c>
      <c r="H358">
        <v>3553.5975130000002</v>
      </c>
      <c r="I358">
        <v>2000</v>
      </c>
      <c r="J358">
        <v>1553.5975129999999</v>
      </c>
      <c r="K358" s="3">
        <v>0.56280993899999998</v>
      </c>
      <c r="L358">
        <v>12016.15669</v>
      </c>
      <c r="M358">
        <v>6673.1072709999999</v>
      </c>
      <c r="N358">
        <v>6659.7629100000004</v>
      </c>
      <c r="O358">
        <v>2047.763019</v>
      </c>
      <c r="P358">
        <v>606.80188980000003</v>
      </c>
      <c r="Q358">
        <v>956.27615230000004</v>
      </c>
      <c r="R358">
        <v>4</v>
      </c>
      <c r="S358" s="3">
        <v>0.610385654</v>
      </c>
      <c r="T358">
        <v>73</v>
      </c>
      <c r="U358" s="3">
        <v>9.4782679999999998E-3</v>
      </c>
      <c r="V358" s="3" t="str">
        <f t="shared" si="5"/>
        <v/>
      </c>
    </row>
    <row r="359" spans="1:22" x14ac:dyDescent="0.35">
      <c r="A359">
        <v>4</v>
      </c>
      <c r="B359" s="29">
        <v>40</v>
      </c>
      <c r="C359" s="29">
        <v>500</v>
      </c>
      <c r="D359" s="3">
        <v>0.6</v>
      </c>
      <c r="E359">
        <v>0.12929238100000001</v>
      </c>
      <c r="F359">
        <v>3</v>
      </c>
      <c r="G359">
        <v>29625.463080000001</v>
      </c>
      <c r="H359">
        <v>5456.0059730000003</v>
      </c>
      <c r="I359">
        <v>2500</v>
      </c>
      <c r="J359">
        <v>2956.0059729999998</v>
      </c>
      <c r="K359" s="3">
        <v>0.458210642</v>
      </c>
      <c r="L359">
        <v>22862.955580000002</v>
      </c>
      <c r="M359">
        <v>9534.4511070000008</v>
      </c>
      <c r="N359">
        <v>8312.4652119999992</v>
      </c>
      <c r="O359">
        <v>4648.7732349999997</v>
      </c>
      <c r="P359">
        <v>606.80188980000003</v>
      </c>
      <c r="Q359">
        <v>1066.9656600000001</v>
      </c>
      <c r="R359">
        <v>5</v>
      </c>
      <c r="S359" s="3">
        <v>0.76186038199999995</v>
      </c>
      <c r="T359">
        <v>123</v>
      </c>
      <c r="U359" s="3">
        <v>8.3580229999999991E-3</v>
      </c>
      <c r="V359" s="3">
        <f t="shared" si="5"/>
        <v>0.28280072156135344</v>
      </c>
    </row>
    <row r="360" spans="1:22" x14ac:dyDescent="0.35">
      <c r="A360">
        <v>4</v>
      </c>
      <c r="B360" s="29">
        <v>40</v>
      </c>
      <c r="C360" s="29">
        <v>500</v>
      </c>
      <c r="D360" s="3">
        <v>0.4</v>
      </c>
      <c r="E360">
        <v>0.29090785800000002</v>
      </c>
      <c r="F360">
        <v>1</v>
      </c>
      <c r="G360">
        <v>22889.43893</v>
      </c>
      <c r="H360">
        <v>5582.4272680000004</v>
      </c>
      <c r="I360">
        <v>2000</v>
      </c>
      <c r="J360">
        <v>3582.4272679999999</v>
      </c>
      <c r="K360" s="3">
        <v>0.35826709499999998</v>
      </c>
      <c r="L360">
        <v>12314.645920000001</v>
      </c>
      <c r="M360">
        <v>6870.4305430000004</v>
      </c>
      <c r="N360">
        <v>6751.1177509999998</v>
      </c>
      <c r="O360">
        <v>2122.2843170000001</v>
      </c>
      <c r="P360">
        <v>606.80188980000003</v>
      </c>
      <c r="Q360">
        <v>956.37716260000002</v>
      </c>
      <c r="R360">
        <v>4</v>
      </c>
      <c r="S360" s="3">
        <v>0.618758578</v>
      </c>
      <c r="T360">
        <v>158</v>
      </c>
      <c r="U360" s="3">
        <v>9.8396390000000007E-3</v>
      </c>
      <c r="V360" s="3" t="str">
        <f t="shared" si="5"/>
        <v/>
      </c>
    </row>
    <row r="361" spans="1:22" x14ac:dyDescent="0.35">
      <c r="A361">
        <v>4</v>
      </c>
      <c r="B361" s="29">
        <v>40</v>
      </c>
      <c r="C361" s="29">
        <v>500</v>
      </c>
      <c r="D361" s="3">
        <v>0.4</v>
      </c>
      <c r="E361">
        <v>0.29090785800000002</v>
      </c>
      <c r="F361">
        <v>2</v>
      </c>
      <c r="G361">
        <v>22431.643120000001</v>
      </c>
      <c r="H361">
        <v>5498.9782919999998</v>
      </c>
      <c r="I361">
        <v>2000</v>
      </c>
      <c r="J361">
        <v>3498.9782919999998</v>
      </c>
      <c r="K361" s="3">
        <v>0.36370392699999998</v>
      </c>
      <c r="L361">
        <v>12027.788850000001</v>
      </c>
      <c r="M361">
        <v>6666.1300430000001</v>
      </c>
      <c r="N361">
        <v>6652.7856810000003</v>
      </c>
      <c r="O361">
        <v>2049.93345</v>
      </c>
      <c r="P361">
        <v>606.80188980000003</v>
      </c>
      <c r="Q361">
        <v>957.01376259999995</v>
      </c>
      <c r="R361">
        <v>4</v>
      </c>
      <c r="S361" s="3">
        <v>0.60974617200000003</v>
      </c>
      <c r="T361">
        <v>133</v>
      </c>
      <c r="U361" s="3">
        <v>8.045066E-3</v>
      </c>
      <c r="V361" s="3" t="str">
        <f t="shared" si="5"/>
        <v/>
      </c>
    </row>
    <row r="362" spans="1:22" x14ac:dyDescent="0.35">
      <c r="A362">
        <v>4</v>
      </c>
      <c r="B362" s="29">
        <v>40</v>
      </c>
      <c r="C362" s="29">
        <v>500</v>
      </c>
      <c r="D362" s="3">
        <v>0.4</v>
      </c>
      <c r="E362">
        <v>0.29090785800000002</v>
      </c>
      <c r="F362">
        <v>3</v>
      </c>
      <c r="G362">
        <v>33683.561820000003</v>
      </c>
      <c r="H362">
        <v>9072.82222</v>
      </c>
      <c r="I362">
        <v>2500</v>
      </c>
      <c r="J362">
        <v>6572.82222</v>
      </c>
      <c r="K362" s="3">
        <v>0.27554821899999998</v>
      </c>
      <c r="L362">
        <v>22594.172129999999</v>
      </c>
      <c r="M362">
        <v>10090.13946</v>
      </c>
      <c r="N362">
        <v>8265.2552209999994</v>
      </c>
      <c r="O362">
        <v>4590.7435779999996</v>
      </c>
      <c r="P362">
        <v>606.80188980000003</v>
      </c>
      <c r="Q362">
        <v>1057.799454</v>
      </c>
      <c r="R362">
        <v>5</v>
      </c>
      <c r="S362" s="3">
        <v>0.75753345599999999</v>
      </c>
      <c r="T362">
        <v>300</v>
      </c>
      <c r="U362" s="3">
        <v>2.6969231E-2</v>
      </c>
      <c r="V362" s="3">
        <f t="shared" si="5"/>
        <v>0.25677939942301081</v>
      </c>
    </row>
    <row r="363" spans="1:22" x14ac:dyDescent="0.35">
      <c r="A363">
        <v>4</v>
      </c>
      <c r="B363" s="29">
        <v>40</v>
      </c>
      <c r="C363" s="29">
        <v>1000</v>
      </c>
      <c r="D363" s="3">
        <v>0.8</v>
      </c>
      <c r="E363">
        <v>8.2190351999999994E-2</v>
      </c>
      <c r="F363">
        <v>1</v>
      </c>
      <c r="G363">
        <v>22337.959169999998</v>
      </c>
      <c r="H363">
        <v>5011.8075090000002</v>
      </c>
      <c r="I363">
        <v>4000</v>
      </c>
      <c r="J363">
        <v>1011.807509</v>
      </c>
      <c r="K363" s="3">
        <v>0.79811524899999997</v>
      </c>
      <c r="L363">
        <v>12310.53866</v>
      </c>
      <c r="M363">
        <v>6874.6877139999997</v>
      </c>
      <c r="N363">
        <v>6767.0273880000004</v>
      </c>
      <c r="O363">
        <v>2122.361617</v>
      </c>
      <c r="P363">
        <v>606.80188980000003</v>
      </c>
      <c r="Q363">
        <v>955.2730487</v>
      </c>
      <c r="R363">
        <v>4</v>
      </c>
      <c r="S363" s="3">
        <v>0.62021674000000004</v>
      </c>
      <c r="T363">
        <v>38</v>
      </c>
      <c r="U363" s="3">
        <v>4.8451919999999999E-3</v>
      </c>
      <c r="V363" s="3" t="str">
        <f t="shared" si="5"/>
        <v/>
      </c>
    </row>
    <row r="364" spans="1:22" x14ac:dyDescent="0.35">
      <c r="A364">
        <v>4</v>
      </c>
      <c r="B364" s="29">
        <v>40</v>
      </c>
      <c r="C364" s="29">
        <v>1000</v>
      </c>
      <c r="D364" s="3">
        <v>0.8</v>
      </c>
      <c r="E364">
        <v>8.2190351999999994E-2</v>
      </c>
      <c r="F364">
        <v>2</v>
      </c>
      <c r="G364">
        <v>21921.23401</v>
      </c>
      <c r="H364">
        <v>4988.5684460000002</v>
      </c>
      <c r="I364">
        <v>4000</v>
      </c>
      <c r="J364">
        <v>988.56844599999999</v>
      </c>
      <c r="K364" s="3">
        <v>0.80183324</v>
      </c>
      <c r="L364">
        <v>12027.791810000001</v>
      </c>
      <c r="M364">
        <v>6666.1300430000001</v>
      </c>
      <c r="N364">
        <v>6652.7856810000003</v>
      </c>
      <c r="O364">
        <v>2049.9338980000002</v>
      </c>
      <c r="P364">
        <v>606.80188980000003</v>
      </c>
      <c r="Q364">
        <v>957.01405550000004</v>
      </c>
      <c r="R364">
        <v>4</v>
      </c>
      <c r="S364" s="3">
        <v>0.60974617200000003</v>
      </c>
      <c r="T364">
        <v>61</v>
      </c>
      <c r="U364" s="3">
        <v>9.6479410000000002E-3</v>
      </c>
      <c r="V364" s="3" t="str">
        <f t="shared" si="5"/>
        <v/>
      </c>
    </row>
    <row r="365" spans="1:22" x14ac:dyDescent="0.35">
      <c r="A365">
        <v>4</v>
      </c>
      <c r="B365" s="29">
        <v>40</v>
      </c>
      <c r="C365" s="29">
        <v>1000</v>
      </c>
      <c r="D365" s="3">
        <v>0.8</v>
      </c>
      <c r="E365">
        <v>8.2190351999999994E-2</v>
      </c>
      <c r="F365">
        <v>3</v>
      </c>
      <c r="G365">
        <v>31150.06897</v>
      </c>
      <c r="H365">
        <v>5686.986578</v>
      </c>
      <c r="I365">
        <v>4000</v>
      </c>
      <c r="J365">
        <v>1686.986578</v>
      </c>
      <c r="K365" s="3">
        <v>0.70336019699999996</v>
      </c>
      <c r="L365">
        <v>20525.360110000001</v>
      </c>
      <c r="M365">
        <v>10948.8184</v>
      </c>
      <c r="N365">
        <v>8776.1220759999997</v>
      </c>
      <c r="O365">
        <v>4177.0953600000003</v>
      </c>
      <c r="P365">
        <v>606.80188980000003</v>
      </c>
      <c r="Q365">
        <v>954.24466789999997</v>
      </c>
      <c r="R365">
        <v>4</v>
      </c>
      <c r="S365" s="3">
        <v>0.804355814</v>
      </c>
      <c r="T365">
        <v>97</v>
      </c>
      <c r="U365" s="3">
        <v>8.4873399999999995E-3</v>
      </c>
      <c r="V365" s="3">
        <f t="shared" si="5"/>
        <v>0.29618985950977067</v>
      </c>
    </row>
    <row r="366" spans="1:22" x14ac:dyDescent="0.35">
      <c r="A366">
        <v>4</v>
      </c>
      <c r="B366" s="29">
        <v>40</v>
      </c>
      <c r="C366" s="29">
        <v>1000</v>
      </c>
      <c r="D366" s="3">
        <v>0.6</v>
      </c>
      <c r="E366">
        <v>0.219174273</v>
      </c>
      <c r="F366">
        <v>1</v>
      </c>
      <c r="G366">
        <v>24024.30572</v>
      </c>
      <c r="H366">
        <v>6698.153687</v>
      </c>
      <c r="I366">
        <v>4000</v>
      </c>
      <c r="J366">
        <v>2698.153687</v>
      </c>
      <c r="K366" s="3">
        <v>0.59717949000000004</v>
      </c>
      <c r="L366">
        <v>12310.54016</v>
      </c>
      <c r="M366">
        <v>6874.6877139999997</v>
      </c>
      <c r="N366">
        <v>6767.0273880000004</v>
      </c>
      <c r="O366">
        <v>2122.3617469999999</v>
      </c>
      <c r="P366">
        <v>606.80188980000003</v>
      </c>
      <c r="Q366">
        <v>955.27329450000002</v>
      </c>
      <c r="R366">
        <v>4</v>
      </c>
      <c r="S366" s="3">
        <v>0.62021674000000004</v>
      </c>
      <c r="T366">
        <v>77</v>
      </c>
      <c r="U366" s="3">
        <v>7.9818040000000003E-3</v>
      </c>
      <c r="V366" s="3" t="str">
        <f t="shared" si="5"/>
        <v/>
      </c>
    </row>
    <row r="367" spans="1:22" x14ac:dyDescent="0.35">
      <c r="A367">
        <v>4</v>
      </c>
      <c r="B367" s="29">
        <v>40</v>
      </c>
      <c r="C367" s="29">
        <v>1000</v>
      </c>
      <c r="D367" s="3">
        <v>0.6</v>
      </c>
      <c r="E367">
        <v>0.219174273</v>
      </c>
      <c r="F367">
        <v>2</v>
      </c>
      <c r="G367">
        <v>23624.583699999999</v>
      </c>
      <c r="H367">
        <v>6625.8713690000004</v>
      </c>
      <c r="I367">
        <v>4000</v>
      </c>
      <c r="J367">
        <v>2625.871369</v>
      </c>
      <c r="K367" s="3">
        <v>0.603694183</v>
      </c>
      <c r="L367">
        <v>11980.746359999999</v>
      </c>
      <c r="M367">
        <v>6736.9609449999998</v>
      </c>
      <c r="N367">
        <v>6659.7629100000004</v>
      </c>
      <c r="O367">
        <v>2041.6490329999999</v>
      </c>
      <c r="P367">
        <v>606.80188980000003</v>
      </c>
      <c r="Q367">
        <v>953.53755660000002</v>
      </c>
      <c r="R367">
        <v>4</v>
      </c>
      <c r="S367" s="3">
        <v>0.610385654</v>
      </c>
      <c r="T367">
        <v>81</v>
      </c>
      <c r="U367" s="3">
        <v>9.2754929999999992E-3</v>
      </c>
      <c r="V367" s="3" t="str">
        <f t="shared" si="5"/>
        <v/>
      </c>
    </row>
    <row r="368" spans="1:22" x14ac:dyDescent="0.35">
      <c r="A368">
        <v>4</v>
      </c>
      <c r="B368" s="29">
        <v>40</v>
      </c>
      <c r="C368" s="29">
        <v>1000</v>
      </c>
      <c r="D368" s="3">
        <v>0.6</v>
      </c>
      <c r="E368">
        <v>0.219174273</v>
      </c>
      <c r="F368">
        <v>3</v>
      </c>
      <c r="G368">
        <v>34012.498480000002</v>
      </c>
      <c r="H368">
        <v>8480.0013139999992</v>
      </c>
      <c r="I368">
        <v>4000</v>
      </c>
      <c r="J368">
        <v>4480.0013140000001</v>
      </c>
      <c r="K368" s="3">
        <v>0.47169803999999999</v>
      </c>
      <c r="L368">
        <v>20440.361270000001</v>
      </c>
      <c r="M368">
        <v>10989.72978</v>
      </c>
      <c r="N368">
        <v>8825.8751740000007</v>
      </c>
      <c r="O368">
        <v>4160.4856849999996</v>
      </c>
      <c r="P368">
        <v>606.80188980000003</v>
      </c>
      <c r="Q368">
        <v>949.60463189999996</v>
      </c>
      <c r="R368">
        <v>4</v>
      </c>
      <c r="S368" s="3">
        <v>0.80891582299999998</v>
      </c>
      <c r="T368">
        <v>134</v>
      </c>
      <c r="U368" s="3">
        <v>8.5196930000000001E-3</v>
      </c>
      <c r="V368" s="3">
        <f t="shared" si="5"/>
        <v>0.28618486403329058</v>
      </c>
    </row>
    <row r="369" spans="1:22" x14ac:dyDescent="0.35">
      <c r="A369">
        <v>4</v>
      </c>
      <c r="B369" s="29">
        <v>40</v>
      </c>
      <c r="C369" s="29">
        <v>1000</v>
      </c>
      <c r="D369" s="3">
        <v>0.4</v>
      </c>
      <c r="E369">
        <v>0.49314211400000002</v>
      </c>
      <c r="F369">
        <v>1</v>
      </c>
      <c r="G369">
        <v>27439.787779999999</v>
      </c>
      <c r="H369">
        <v>10029.982840000001</v>
      </c>
      <c r="I369">
        <v>4000</v>
      </c>
      <c r="J369">
        <v>6029.9828429999998</v>
      </c>
      <c r="K369" s="3">
        <v>0.39880427099999999</v>
      </c>
      <c r="L369">
        <v>12227.677739999999</v>
      </c>
      <c r="M369">
        <v>6968.1213879999996</v>
      </c>
      <c r="N369">
        <v>6777.9622289999998</v>
      </c>
      <c r="O369">
        <v>2108.29016</v>
      </c>
      <c r="P369">
        <v>606.80188980000003</v>
      </c>
      <c r="Q369">
        <v>948.62927479999996</v>
      </c>
      <c r="R369">
        <v>4</v>
      </c>
      <c r="S369" s="3">
        <v>0.62121894799999999</v>
      </c>
      <c r="T369">
        <v>300</v>
      </c>
      <c r="U369" s="3">
        <v>2.0745131999999999E-2</v>
      </c>
      <c r="V369" s="3" t="str">
        <f t="shared" si="5"/>
        <v/>
      </c>
    </row>
    <row r="370" spans="1:22" x14ac:dyDescent="0.35">
      <c r="A370">
        <v>4</v>
      </c>
      <c r="B370" s="29">
        <v>40</v>
      </c>
      <c r="C370" s="29">
        <v>1000</v>
      </c>
      <c r="D370" s="3">
        <v>0.4</v>
      </c>
      <c r="E370">
        <v>0.49314211400000002</v>
      </c>
      <c r="F370">
        <v>2</v>
      </c>
      <c r="G370">
        <v>26622.639910000002</v>
      </c>
      <c r="H370">
        <v>8001.1367980000005</v>
      </c>
      <c r="I370">
        <v>3000</v>
      </c>
      <c r="J370">
        <v>5001.1367980000005</v>
      </c>
      <c r="K370" s="3">
        <v>0.37494672000000001</v>
      </c>
      <c r="L370">
        <v>10141.37033</v>
      </c>
      <c r="M370">
        <v>8153.0130680000002</v>
      </c>
      <c r="N370">
        <v>7326.3455750000003</v>
      </c>
      <c r="O370">
        <v>1732.0226929999999</v>
      </c>
      <c r="P370">
        <v>606.80188980000003</v>
      </c>
      <c r="Q370">
        <v>803.31988869999998</v>
      </c>
      <c r="R370">
        <v>3</v>
      </c>
      <c r="S370" s="3">
        <v>0.67147979599999996</v>
      </c>
      <c r="T370">
        <v>300</v>
      </c>
      <c r="U370" s="3">
        <v>3.5972854999999998E-2</v>
      </c>
      <c r="V370" s="3" t="str">
        <f t="shared" si="5"/>
        <v/>
      </c>
    </row>
    <row r="371" spans="1:22" x14ac:dyDescent="0.35">
      <c r="A371">
        <v>4</v>
      </c>
      <c r="B371" s="29">
        <v>40</v>
      </c>
      <c r="C371" s="29">
        <v>1000</v>
      </c>
      <c r="D371" s="3">
        <v>0.4</v>
      </c>
      <c r="E371">
        <v>0.49314211400000002</v>
      </c>
      <c r="F371">
        <v>3</v>
      </c>
      <c r="G371">
        <v>39757.970500000003</v>
      </c>
      <c r="H371">
        <v>14111.54061</v>
      </c>
      <c r="I371">
        <v>4000</v>
      </c>
      <c r="J371">
        <v>10111.54061</v>
      </c>
      <c r="K371" s="3">
        <v>0.28345593899999999</v>
      </c>
      <c r="L371">
        <v>20504.313730000002</v>
      </c>
      <c r="M371">
        <v>11294.313270000001</v>
      </c>
      <c r="N371">
        <v>8619.2362900000007</v>
      </c>
      <c r="O371">
        <v>4171.0770460000003</v>
      </c>
      <c r="P371">
        <v>606.80188980000003</v>
      </c>
      <c r="Q371">
        <v>955.00138709999999</v>
      </c>
      <c r="R371">
        <v>4</v>
      </c>
      <c r="S371" s="3">
        <v>0.78997679899999995</v>
      </c>
      <c r="T371">
        <v>300</v>
      </c>
      <c r="U371" s="3">
        <v>2.0475622999999998E-2</v>
      </c>
      <c r="V371" s="3">
        <f t="shared" si="5"/>
        <v>0.26459146955115204</v>
      </c>
    </row>
    <row r="372" spans="1:22" x14ac:dyDescent="0.35">
      <c r="A372">
        <v>4</v>
      </c>
      <c r="B372" s="29">
        <v>40</v>
      </c>
      <c r="C372" s="29">
        <v>2000</v>
      </c>
      <c r="D372" s="3">
        <v>0.8</v>
      </c>
      <c r="E372">
        <v>0.116462805</v>
      </c>
      <c r="F372">
        <v>1</v>
      </c>
      <c r="G372">
        <v>25889.716469999999</v>
      </c>
      <c r="H372">
        <v>5013.3854009999995</v>
      </c>
      <c r="I372">
        <v>4000</v>
      </c>
      <c r="J372">
        <v>1013.385401</v>
      </c>
      <c r="K372" s="3">
        <v>0.79786405400000004</v>
      </c>
      <c r="L372">
        <v>8701.3652359999996</v>
      </c>
      <c r="M372">
        <v>9647.9450990000005</v>
      </c>
      <c r="N372">
        <v>8446.2427719999996</v>
      </c>
      <c r="O372">
        <v>1500.127823</v>
      </c>
      <c r="P372">
        <v>606.80188980000003</v>
      </c>
      <c r="Q372">
        <v>675.21348639999997</v>
      </c>
      <c r="R372">
        <v>2</v>
      </c>
      <c r="S372" s="3">
        <v>0.77412146500000001</v>
      </c>
      <c r="T372">
        <v>14</v>
      </c>
      <c r="U372" s="3">
        <v>3.5199519999999998E-3</v>
      </c>
      <c r="V372" s="3" t="str">
        <f t="shared" si="5"/>
        <v/>
      </c>
    </row>
    <row r="373" spans="1:22" x14ac:dyDescent="0.35">
      <c r="A373">
        <v>4</v>
      </c>
      <c r="B373" s="29">
        <v>40</v>
      </c>
      <c r="C373" s="29">
        <v>2000</v>
      </c>
      <c r="D373" s="3">
        <v>0.8</v>
      </c>
      <c r="E373">
        <v>0.116462805</v>
      </c>
      <c r="F373">
        <v>2</v>
      </c>
      <c r="G373">
        <v>25226.280200000001</v>
      </c>
      <c r="H373">
        <v>4990.0773939999999</v>
      </c>
      <c r="I373">
        <v>4000</v>
      </c>
      <c r="J373">
        <v>990.0773944</v>
      </c>
      <c r="K373" s="3">
        <v>0.80159077400000001</v>
      </c>
      <c r="L373">
        <v>8501.2326150000008</v>
      </c>
      <c r="M373">
        <v>9274.8841979999997</v>
      </c>
      <c r="N373">
        <v>8229.2085590000006</v>
      </c>
      <c r="O373">
        <v>1450.094713</v>
      </c>
      <c r="P373">
        <v>606.80188980000003</v>
      </c>
      <c r="Q373">
        <v>675.21344050000005</v>
      </c>
      <c r="R373">
        <v>2</v>
      </c>
      <c r="S373" s="3">
        <v>0.75422968000000001</v>
      </c>
      <c r="T373">
        <v>25</v>
      </c>
      <c r="U373" s="3">
        <v>9.3161719999999993E-3</v>
      </c>
      <c r="V373" s="3" t="str">
        <f t="shared" si="5"/>
        <v/>
      </c>
    </row>
    <row r="374" spans="1:22" x14ac:dyDescent="0.35">
      <c r="A374">
        <v>4</v>
      </c>
      <c r="B374" s="29">
        <v>40</v>
      </c>
      <c r="C374" s="29">
        <v>2000</v>
      </c>
      <c r="D374" s="3">
        <v>0.8</v>
      </c>
      <c r="E374">
        <v>0.116462805</v>
      </c>
      <c r="F374">
        <v>3</v>
      </c>
      <c r="G374">
        <v>35858.036590000003</v>
      </c>
      <c r="H374">
        <v>10393.23589</v>
      </c>
      <c r="I374">
        <v>8000</v>
      </c>
      <c r="J374">
        <v>2393.2358859999999</v>
      </c>
      <c r="K374" s="3">
        <v>0.76973139899999998</v>
      </c>
      <c r="L374">
        <v>20549.35814</v>
      </c>
      <c r="M374">
        <v>10944.537200000001</v>
      </c>
      <c r="N374">
        <v>8776.1220759999997</v>
      </c>
      <c r="O374">
        <v>4180.89041</v>
      </c>
      <c r="P374">
        <v>606.80188980000003</v>
      </c>
      <c r="Q374">
        <v>956.44912599999998</v>
      </c>
      <c r="R374">
        <v>4</v>
      </c>
      <c r="S374" s="3">
        <v>0.804355814</v>
      </c>
      <c r="T374">
        <v>129</v>
      </c>
      <c r="U374" s="3">
        <v>9.7159529999999994E-3</v>
      </c>
      <c r="V374" s="3">
        <f t="shared" si="5"/>
        <v>0.29849677349546627</v>
      </c>
    </row>
    <row r="375" spans="1:22" x14ac:dyDescent="0.35">
      <c r="A375">
        <v>4</v>
      </c>
      <c r="B375" s="29">
        <v>40</v>
      </c>
      <c r="C375" s="29">
        <v>2000</v>
      </c>
      <c r="D375" s="3">
        <v>0.6</v>
      </c>
      <c r="E375">
        <v>0.31056747899999998</v>
      </c>
      <c r="F375">
        <v>1</v>
      </c>
      <c r="G375">
        <v>27545.285199999998</v>
      </c>
      <c r="H375">
        <v>6693.2284959999997</v>
      </c>
      <c r="I375">
        <v>4000.0002960000002</v>
      </c>
      <c r="J375">
        <v>2693.2282</v>
      </c>
      <c r="K375" s="3">
        <v>0.59761896599999997</v>
      </c>
      <c r="L375">
        <v>8671.9581999999991</v>
      </c>
      <c r="M375">
        <v>9633.4289279999994</v>
      </c>
      <c r="N375">
        <v>8443.8363399999998</v>
      </c>
      <c r="O375">
        <v>1495.434133</v>
      </c>
      <c r="P375">
        <v>606.8018902</v>
      </c>
      <c r="Q375">
        <v>672.55541679999999</v>
      </c>
      <c r="R375">
        <v>2</v>
      </c>
      <c r="S375" s="3">
        <v>0.7739009</v>
      </c>
      <c r="T375">
        <v>159</v>
      </c>
      <c r="U375" s="3">
        <v>9.3786049999999999E-3</v>
      </c>
      <c r="V375" s="3" t="str">
        <f t="shared" si="5"/>
        <v/>
      </c>
    </row>
    <row r="376" spans="1:22" x14ac:dyDescent="0.35">
      <c r="A376">
        <v>4</v>
      </c>
      <c r="B376" s="29">
        <v>40</v>
      </c>
      <c r="C376" s="29">
        <v>2000</v>
      </c>
      <c r="D376" s="3">
        <v>0.6</v>
      </c>
      <c r="E376">
        <v>0.31056747899999998</v>
      </c>
      <c r="F376">
        <v>2</v>
      </c>
      <c r="G376">
        <v>26948.476719999999</v>
      </c>
      <c r="H376">
        <v>6636.4977799999997</v>
      </c>
      <c r="I376">
        <v>4000</v>
      </c>
      <c r="J376">
        <v>2636.4977800000001</v>
      </c>
      <c r="K376" s="3">
        <v>0.60272754299999998</v>
      </c>
      <c r="L376">
        <v>8489.2912319999996</v>
      </c>
      <c r="M376">
        <v>9332.3438129999995</v>
      </c>
      <c r="N376">
        <v>8250.5104269999993</v>
      </c>
      <c r="O376">
        <v>1448.4971700000001</v>
      </c>
      <c r="P376">
        <v>606.80188980000003</v>
      </c>
      <c r="Q376">
        <v>673.82563819999996</v>
      </c>
      <c r="R376">
        <v>2</v>
      </c>
      <c r="S376" s="3">
        <v>0.75618205500000002</v>
      </c>
      <c r="T376">
        <v>100</v>
      </c>
      <c r="U376" s="3">
        <v>9.1816090000000003E-3</v>
      </c>
      <c r="V376" s="3" t="str">
        <f t="shared" si="5"/>
        <v/>
      </c>
    </row>
    <row r="377" spans="1:22" x14ac:dyDescent="0.35">
      <c r="A377">
        <v>4</v>
      </c>
      <c r="B377" s="29">
        <v>40</v>
      </c>
      <c r="C377" s="29">
        <v>2000</v>
      </c>
      <c r="D377" s="3">
        <v>0.6</v>
      </c>
      <c r="E377">
        <v>0.31056747899999998</v>
      </c>
      <c r="F377">
        <v>3</v>
      </c>
      <c r="G377">
        <v>39304.923210000001</v>
      </c>
      <c r="H377">
        <v>8496.2609900000007</v>
      </c>
      <c r="I377">
        <v>4000.0030919999999</v>
      </c>
      <c r="J377">
        <v>4496.2578990000002</v>
      </c>
      <c r="K377" s="3">
        <v>0.47079569399999999</v>
      </c>
      <c r="L377">
        <v>14477.55543</v>
      </c>
      <c r="M377">
        <v>16622.624960000001</v>
      </c>
      <c r="N377">
        <v>9959.8465209999995</v>
      </c>
      <c r="O377">
        <v>2945.5641190000001</v>
      </c>
      <c r="P377">
        <v>606.80188999999996</v>
      </c>
      <c r="Q377">
        <v>673.82473849999997</v>
      </c>
      <c r="R377">
        <v>2</v>
      </c>
      <c r="S377" s="3">
        <v>0.91284749200000004</v>
      </c>
      <c r="T377">
        <v>241</v>
      </c>
      <c r="U377" s="3">
        <v>7.9443900000000008E-3</v>
      </c>
      <c r="V377" s="3">
        <f t="shared" si="5"/>
        <v>0.27872619130788018</v>
      </c>
    </row>
    <row r="378" spans="1:22" x14ac:dyDescent="0.35">
      <c r="A378">
        <v>4</v>
      </c>
      <c r="B378" s="29">
        <v>40</v>
      </c>
      <c r="C378" s="29">
        <v>2000</v>
      </c>
      <c r="D378" s="3">
        <v>0.4</v>
      </c>
      <c r="E378">
        <v>0.69877682900000004</v>
      </c>
      <c r="F378">
        <v>1</v>
      </c>
      <c r="G378">
        <v>30619.394179999999</v>
      </c>
      <c r="H378">
        <v>6312.3818369999999</v>
      </c>
      <c r="I378">
        <v>2000</v>
      </c>
      <c r="J378">
        <v>4312.3818369999999</v>
      </c>
      <c r="K378" s="3">
        <v>0.31683761399999999</v>
      </c>
      <c r="L378">
        <v>6171.3291859999999</v>
      </c>
      <c r="M378">
        <v>12496.00397</v>
      </c>
      <c r="N378">
        <v>9661.3741840000002</v>
      </c>
      <c r="O378">
        <v>1063.719965</v>
      </c>
      <c r="P378">
        <v>606.80188980000003</v>
      </c>
      <c r="Q378">
        <v>479.11233120000003</v>
      </c>
      <c r="R378">
        <v>1</v>
      </c>
      <c r="S378" s="3">
        <v>0.88549161300000001</v>
      </c>
      <c r="T378">
        <v>213</v>
      </c>
      <c r="U378" s="3">
        <v>9.6271949999999998E-3</v>
      </c>
      <c r="V378" s="3" t="str">
        <f t="shared" si="5"/>
        <v/>
      </c>
    </row>
    <row r="379" spans="1:22" x14ac:dyDescent="0.35">
      <c r="A379">
        <v>4</v>
      </c>
      <c r="B379" s="29">
        <v>40</v>
      </c>
      <c r="C379" s="29">
        <v>2000</v>
      </c>
      <c r="D379" s="3">
        <v>0.4</v>
      </c>
      <c r="E379">
        <v>0.69877682900000004</v>
      </c>
      <c r="F379">
        <v>2</v>
      </c>
      <c r="G379">
        <v>30136.858110000001</v>
      </c>
      <c r="H379">
        <v>9932.129852</v>
      </c>
      <c r="I379">
        <v>4000</v>
      </c>
      <c r="J379">
        <v>5932.129852</v>
      </c>
      <c r="K379" s="3">
        <v>0.40273335700000001</v>
      </c>
      <c r="L379">
        <v>8489.3053230000005</v>
      </c>
      <c r="M379">
        <v>9262.2125359999991</v>
      </c>
      <c r="N379">
        <v>8213.3875000000007</v>
      </c>
      <c r="O379">
        <v>1448.4976380000001</v>
      </c>
      <c r="P379">
        <v>606.80188980000003</v>
      </c>
      <c r="Q379">
        <v>673.8286928</v>
      </c>
      <c r="R379">
        <v>2</v>
      </c>
      <c r="S379" s="3">
        <v>0.75277963699999995</v>
      </c>
      <c r="T379">
        <v>301</v>
      </c>
      <c r="U379" s="3">
        <v>4.9470012000000001E-2</v>
      </c>
      <c r="V379" s="3" t="str">
        <f t="shared" si="5"/>
        <v/>
      </c>
    </row>
    <row r="380" spans="1:22" x14ac:dyDescent="0.35">
      <c r="A380">
        <v>4</v>
      </c>
      <c r="B380" s="29">
        <v>40</v>
      </c>
      <c r="C380" s="29">
        <v>2000</v>
      </c>
      <c r="D380" s="3">
        <v>0.4</v>
      </c>
      <c r="E380">
        <v>0.69877682900000004</v>
      </c>
      <c r="F380">
        <v>3</v>
      </c>
      <c r="G380">
        <v>45073.03486</v>
      </c>
      <c r="H380">
        <v>14116.5779</v>
      </c>
      <c r="I380">
        <v>4000</v>
      </c>
      <c r="J380">
        <v>10116.5779</v>
      </c>
      <c r="K380" s="3">
        <v>0.28335479200000002</v>
      </c>
      <c r="L380">
        <v>14477.55204</v>
      </c>
      <c r="M380">
        <v>16821.113450000001</v>
      </c>
      <c r="N380">
        <v>9909.1536140000007</v>
      </c>
      <c r="O380">
        <v>2945.5635200000002</v>
      </c>
      <c r="P380">
        <v>606.80188980000003</v>
      </c>
      <c r="Q380">
        <v>673.82448920000002</v>
      </c>
      <c r="R380">
        <v>2</v>
      </c>
      <c r="S380" s="3">
        <v>0.90820128200000005</v>
      </c>
      <c r="T380">
        <v>301</v>
      </c>
      <c r="U380" s="3">
        <v>6.4424805000000002E-2</v>
      </c>
      <c r="V380" s="3">
        <f t="shared" si="5"/>
        <v>0.25813339103177924</v>
      </c>
    </row>
    <row r="381" spans="1:22" x14ac:dyDescent="0.35">
      <c r="A381">
        <v>4</v>
      </c>
      <c r="B381" s="29">
        <v>70</v>
      </c>
      <c r="C381" s="29">
        <v>500</v>
      </c>
      <c r="D381" s="3">
        <v>0.8</v>
      </c>
      <c r="E381">
        <v>4.8357250999999997E-2</v>
      </c>
      <c r="F381">
        <v>1</v>
      </c>
      <c r="G381">
        <v>19747.401399999999</v>
      </c>
      <c r="H381">
        <v>3163.287041</v>
      </c>
      <c r="I381">
        <v>2500</v>
      </c>
      <c r="J381">
        <v>663.28704059999995</v>
      </c>
      <c r="K381" s="3">
        <v>0.79031715000000002</v>
      </c>
      <c r="L381">
        <v>13716.392610000001</v>
      </c>
      <c r="M381">
        <v>6233.787671</v>
      </c>
      <c r="N381">
        <v>6314.4266440000001</v>
      </c>
      <c r="O381">
        <v>2362.383707</v>
      </c>
      <c r="P381">
        <v>606.80188980000003</v>
      </c>
      <c r="Q381">
        <v>1066.714446</v>
      </c>
      <c r="R381">
        <v>5</v>
      </c>
      <c r="S381" s="3">
        <v>0.43287098699999998</v>
      </c>
      <c r="T381">
        <v>49</v>
      </c>
      <c r="U381" s="3">
        <v>8.2997790000000002E-3</v>
      </c>
      <c r="V381" s="3" t="str">
        <f t="shared" si="5"/>
        <v/>
      </c>
    </row>
    <row r="382" spans="1:22" x14ac:dyDescent="0.35">
      <c r="A382">
        <v>4</v>
      </c>
      <c r="B382" s="29">
        <v>70</v>
      </c>
      <c r="C382" s="29">
        <v>500</v>
      </c>
      <c r="D382" s="3">
        <v>0.8</v>
      </c>
      <c r="E382">
        <v>4.8357250999999997E-2</v>
      </c>
      <c r="F382">
        <v>2</v>
      </c>
      <c r="G382">
        <v>19465.737720000001</v>
      </c>
      <c r="H382">
        <v>3149.7272720000001</v>
      </c>
      <c r="I382">
        <v>2500</v>
      </c>
      <c r="J382">
        <v>649.72727199999997</v>
      </c>
      <c r="K382" s="3">
        <v>0.79371951399999996</v>
      </c>
      <c r="L382">
        <v>13435.98444</v>
      </c>
      <c r="M382">
        <v>6142.4388449999997</v>
      </c>
      <c r="N382">
        <v>6207.7736070000001</v>
      </c>
      <c r="O382">
        <v>2289.066859</v>
      </c>
      <c r="P382">
        <v>606.80188980000003</v>
      </c>
      <c r="Q382">
        <v>1069.9292499999999</v>
      </c>
      <c r="R382">
        <v>5</v>
      </c>
      <c r="S382" s="3">
        <v>0.42555963400000002</v>
      </c>
      <c r="T382">
        <v>47</v>
      </c>
      <c r="U382" s="3">
        <v>7.9803800000000005E-3</v>
      </c>
      <c r="V382" s="3" t="str">
        <f t="shared" si="5"/>
        <v/>
      </c>
    </row>
    <row r="383" spans="1:22" x14ac:dyDescent="0.35">
      <c r="A383">
        <v>4</v>
      </c>
      <c r="B383" s="29">
        <v>70</v>
      </c>
      <c r="C383" s="29">
        <v>500</v>
      </c>
      <c r="D383" s="3">
        <v>0.8</v>
      </c>
      <c r="E383">
        <v>4.8357250999999997E-2</v>
      </c>
      <c r="F383">
        <v>3</v>
      </c>
      <c r="G383">
        <v>27706.709869999999</v>
      </c>
      <c r="H383">
        <v>4794.6158580000001</v>
      </c>
      <c r="I383">
        <v>3500</v>
      </c>
      <c r="J383">
        <v>1294.6158579999999</v>
      </c>
      <c r="K383" s="3">
        <v>0.72998548900000004</v>
      </c>
      <c r="L383">
        <v>26771.907650000001</v>
      </c>
      <c r="M383">
        <v>7736.3509640000002</v>
      </c>
      <c r="N383">
        <v>7875.964242</v>
      </c>
      <c r="O383">
        <v>5446.4287549999999</v>
      </c>
      <c r="P383">
        <v>606.80188980000003</v>
      </c>
      <c r="Q383">
        <v>1246.5481580000001</v>
      </c>
      <c r="R383">
        <v>7</v>
      </c>
      <c r="S383" s="3">
        <v>0.53991860300000005</v>
      </c>
      <c r="T383">
        <v>129</v>
      </c>
      <c r="U383" s="3">
        <v>9.3334539999999997E-3</v>
      </c>
      <c r="V383" s="3">
        <f t="shared" si="5"/>
        <v>0.29343300506465553</v>
      </c>
    </row>
    <row r="384" spans="1:22" x14ac:dyDescent="0.35">
      <c r="A384">
        <v>4</v>
      </c>
      <c r="B384" s="29">
        <v>70</v>
      </c>
      <c r="C384" s="29">
        <v>500</v>
      </c>
      <c r="D384" s="3">
        <v>0.6</v>
      </c>
      <c r="E384">
        <v>0.12895266899999999</v>
      </c>
      <c r="F384">
        <v>1</v>
      </c>
      <c r="G384">
        <v>20830.8511</v>
      </c>
      <c r="H384">
        <v>4274.2470869999997</v>
      </c>
      <c r="I384">
        <v>2500</v>
      </c>
      <c r="J384">
        <v>1774.247087</v>
      </c>
      <c r="K384" s="3">
        <v>0.58489833400000002</v>
      </c>
      <c r="L384">
        <v>13758.901589999999</v>
      </c>
      <c r="M384">
        <v>6215.6508560000002</v>
      </c>
      <c r="N384">
        <v>6294.4258749999999</v>
      </c>
      <c r="O384">
        <v>2370.2330860000002</v>
      </c>
      <c r="P384">
        <v>606.80188980000003</v>
      </c>
      <c r="Q384">
        <v>1069.492311</v>
      </c>
      <c r="R384">
        <v>5</v>
      </c>
      <c r="S384" s="3">
        <v>0.43149988</v>
      </c>
      <c r="T384">
        <v>85</v>
      </c>
      <c r="U384" s="3">
        <v>8.8684929999999999E-3</v>
      </c>
      <c r="V384" s="3" t="str">
        <f t="shared" si="5"/>
        <v/>
      </c>
    </row>
    <row r="385" spans="1:22" x14ac:dyDescent="0.35">
      <c r="A385">
        <v>4</v>
      </c>
      <c r="B385" s="29">
        <v>70</v>
      </c>
      <c r="C385" s="29">
        <v>500</v>
      </c>
      <c r="D385" s="3">
        <v>0.6</v>
      </c>
      <c r="E385">
        <v>0.12895266899999999</v>
      </c>
      <c r="F385">
        <v>2</v>
      </c>
      <c r="G385">
        <v>20505.80287</v>
      </c>
      <c r="H385">
        <v>3548.258378</v>
      </c>
      <c r="I385">
        <v>2000</v>
      </c>
      <c r="J385">
        <v>1548.258378</v>
      </c>
      <c r="K385" s="3">
        <v>0.56365681000000001</v>
      </c>
      <c r="L385">
        <v>12006.40813</v>
      </c>
      <c r="M385">
        <v>6643.7599259999997</v>
      </c>
      <c r="N385">
        <v>6705.380639</v>
      </c>
      <c r="O385">
        <v>2048.8138869999998</v>
      </c>
      <c r="P385">
        <v>606.80188980000003</v>
      </c>
      <c r="Q385">
        <v>952.7881453</v>
      </c>
      <c r="R385">
        <v>4</v>
      </c>
      <c r="S385" s="3">
        <v>0.459671938</v>
      </c>
      <c r="T385">
        <v>73</v>
      </c>
      <c r="U385" s="3">
        <v>9.6096889999999994E-3</v>
      </c>
      <c r="V385" s="3" t="str">
        <f t="shared" si="5"/>
        <v/>
      </c>
    </row>
    <row r="386" spans="1:22" x14ac:dyDescent="0.35">
      <c r="A386">
        <v>4</v>
      </c>
      <c r="B386" s="29">
        <v>70</v>
      </c>
      <c r="C386" s="29">
        <v>500</v>
      </c>
      <c r="D386" s="3">
        <v>0.6</v>
      </c>
      <c r="E386">
        <v>0.12895266899999999</v>
      </c>
      <c r="F386">
        <v>3</v>
      </c>
      <c r="G386">
        <v>29486.295999999998</v>
      </c>
      <c r="H386">
        <v>5454.2197610000003</v>
      </c>
      <c r="I386">
        <v>2500</v>
      </c>
      <c r="J386">
        <v>2954.2197609999998</v>
      </c>
      <c r="K386" s="3">
        <v>0.45836070200000001</v>
      </c>
      <c r="L386">
        <v>22909.333910000001</v>
      </c>
      <c r="M386">
        <v>8848.6536159999996</v>
      </c>
      <c r="N386">
        <v>8849.2872590000006</v>
      </c>
      <c r="O386">
        <v>4658.031054</v>
      </c>
      <c r="P386">
        <v>606.80188980000003</v>
      </c>
      <c r="Q386">
        <v>1069.302424</v>
      </c>
      <c r="R386">
        <v>5</v>
      </c>
      <c r="S386" s="3">
        <v>0.60664252299999999</v>
      </c>
      <c r="T386">
        <v>277</v>
      </c>
      <c r="U386" s="3">
        <v>9.8788639999999994E-3</v>
      </c>
      <c r="V386" s="3">
        <f t="shared" si="5"/>
        <v>0.28667917772445678</v>
      </c>
    </row>
    <row r="387" spans="1:22" x14ac:dyDescent="0.35">
      <c r="A387">
        <v>4</v>
      </c>
      <c r="B387" s="29">
        <v>70</v>
      </c>
      <c r="C387" s="29">
        <v>500</v>
      </c>
      <c r="D387" s="3">
        <v>0.4</v>
      </c>
      <c r="E387">
        <v>0.290143506</v>
      </c>
      <c r="F387">
        <v>1</v>
      </c>
      <c r="G387">
        <v>22873.972979999999</v>
      </c>
      <c r="H387">
        <v>5570.0067250000002</v>
      </c>
      <c r="I387">
        <v>2000</v>
      </c>
      <c r="J387">
        <v>3570.0067250000002</v>
      </c>
      <c r="K387" s="3">
        <v>0.359065994</v>
      </c>
      <c r="L387">
        <v>12304.279259999999</v>
      </c>
      <c r="M387">
        <v>6779.7475459999996</v>
      </c>
      <c r="N387">
        <v>6841.3470010000001</v>
      </c>
      <c r="O387">
        <v>2120.1310950000002</v>
      </c>
      <c r="P387">
        <v>606.80188980000003</v>
      </c>
      <c r="Q387">
        <v>955.93871960000001</v>
      </c>
      <c r="R387">
        <v>4</v>
      </c>
      <c r="S387" s="3">
        <v>0.46899279900000002</v>
      </c>
      <c r="T387">
        <v>301</v>
      </c>
      <c r="U387" s="3">
        <v>1.0206397000000001E-2</v>
      </c>
      <c r="V387" s="3" t="str">
        <f t="shared" ref="V387:V450" si="6">IF($F387&lt;&gt;3,"",(
SUMIFS($G:$G,$A:$A,$A387,$B:$B,$B387,$C:$C,$C387,$D:$D,$D387,$E:$E,$E387,$F:$F,1)
+
SUMIFS($G:$G,$A:$A,$A387,$B:$B,$B387,$C:$C,$C387,$D:$D,$D387,$E:$E,$E387,$F:$F,2)
-
$G387
)
/
(
SUMIFS($G:$G,$A:$A,$A387,$B:$B,$B387,$C:$C,$C387,$D:$D,$D387,$E:$E,$E387,$F:$F,1)
+
SUMIFS($G:$G,$A:$A,$A387,$B:$B,$B387,$C:$C,$C387,$D:$D,$D387,$E:$E,$E387,$F:$F,2)
))</f>
        <v/>
      </c>
    </row>
    <row r="388" spans="1:22" x14ac:dyDescent="0.35">
      <c r="A388">
        <v>4</v>
      </c>
      <c r="B388" s="29">
        <v>70</v>
      </c>
      <c r="C388" s="29">
        <v>500</v>
      </c>
      <c r="D388" s="3">
        <v>0.4</v>
      </c>
      <c r="E388">
        <v>0.290143506</v>
      </c>
      <c r="F388">
        <v>2</v>
      </c>
      <c r="G388">
        <v>22420.856090000001</v>
      </c>
      <c r="H388">
        <v>5489.7848679999997</v>
      </c>
      <c r="I388">
        <v>2000</v>
      </c>
      <c r="J388">
        <v>3489.7848680000002</v>
      </c>
      <c r="K388" s="3">
        <v>0.36431300100000003</v>
      </c>
      <c r="L388">
        <v>12027.788989999999</v>
      </c>
      <c r="M388">
        <v>6630.1931359999999</v>
      </c>
      <c r="N388">
        <v>6687.1289479999996</v>
      </c>
      <c r="O388">
        <v>2049.933462</v>
      </c>
      <c r="P388">
        <v>606.80188980000003</v>
      </c>
      <c r="Q388">
        <v>957.01378499999998</v>
      </c>
      <c r="R388">
        <v>4</v>
      </c>
      <c r="S388" s="3">
        <v>0.458420736</v>
      </c>
      <c r="T388">
        <v>174</v>
      </c>
      <c r="U388" s="3">
        <v>9.2797810000000008E-3</v>
      </c>
      <c r="V388" s="3" t="str">
        <f t="shared" si="6"/>
        <v/>
      </c>
    </row>
    <row r="389" spans="1:22" x14ac:dyDescent="0.35">
      <c r="A389">
        <v>4</v>
      </c>
      <c r="B389" s="29">
        <v>70</v>
      </c>
      <c r="C389" s="29">
        <v>500</v>
      </c>
      <c r="D389" s="3">
        <v>0.4</v>
      </c>
      <c r="E389">
        <v>0.290143506</v>
      </c>
      <c r="F389">
        <v>3</v>
      </c>
      <c r="G389">
        <v>33244.656669999997</v>
      </c>
      <c r="H389">
        <v>7929.2379549999996</v>
      </c>
      <c r="I389">
        <v>2000</v>
      </c>
      <c r="J389">
        <v>5929.2379549999996</v>
      </c>
      <c r="K389" s="3">
        <v>0.25223104800000001</v>
      </c>
      <c r="L389">
        <v>20435.535619999999</v>
      </c>
      <c r="M389">
        <v>9995.9272810000002</v>
      </c>
      <c r="N389">
        <v>9603.8056390000002</v>
      </c>
      <c r="O389">
        <v>4156.1774939999996</v>
      </c>
      <c r="P389">
        <v>606.80188980000003</v>
      </c>
      <c r="Q389">
        <v>952.706412</v>
      </c>
      <c r="R389">
        <v>4</v>
      </c>
      <c r="S389" s="3">
        <v>0.65836679399999998</v>
      </c>
      <c r="T389">
        <v>300</v>
      </c>
      <c r="U389" s="3">
        <v>2.1866140999999999E-2</v>
      </c>
      <c r="V389" s="3">
        <f t="shared" si="6"/>
        <v>0.26603858867371599</v>
      </c>
    </row>
    <row r="390" spans="1:22" x14ac:dyDescent="0.35">
      <c r="A390">
        <v>4</v>
      </c>
      <c r="B390" s="29">
        <v>70</v>
      </c>
      <c r="C390" s="29">
        <v>1000</v>
      </c>
      <c r="D390" s="3">
        <v>0.8</v>
      </c>
      <c r="E390">
        <v>8.2134020000000002E-2</v>
      </c>
      <c r="F390">
        <v>1</v>
      </c>
      <c r="G390">
        <v>22424.208760000001</v>
      </c>
      <c r="H390">
        <v>5011.7260260000003</v>
      </c>
      <c r="I390">
        <v>4000</v>
      </c>
      <c r="J390">
        <v>1011.726026</v>
      </c>
      <c r="K390" s="3">
        <v>0.798128226</v>
      </c>
      <c r="L390">
        <v>12317.989820000001</v>
      </c>
      <c r="M390">
        <v>6834.0226910000001</v>
      </c>
      <c r="N390">
        <v>6892.1606970000003</v>
      </c>
      <c r="O390">
        <v>2123.5699370000002</v>
      </c>
      <c r="P390">
        <v>606.80188980000003</v>
      </c>
      <c r="Q390">
        <v>955.92751840000005</v>
      </c>
      <c r="R390">
        <v>4</v>
      </c>
      <c r="S390" s="3">
        <v>0.47247621499999998</v>
      </c>
      <c r="T390">
        <v>42</v>
      </c>
      <c r="U390" s="3">
        <v>9.6591379999999994E-3</v>
      </c>
      <c r="V390" s="3" t="str">
        <f t="shared" si="6"/>
        <v/>
      </c>
    </row>
    <row r="391" spans="1:22" x14ac:dyDescent="0.35">
      <c r="A391">
        <v>4</v>
      </c>
      <c r="B391" s="29">
        <v>70</v>
      </c>
      <c r="C391" s="29">
        <v>1000</v>
      </c>
      <c r="D391" s="3">
        <v>0.8</v>
      </c>
      <c r="E391">
        <v>8.2134020000000002E-2</v>
      </c>
      <c r="F391">
        <v>2</v>
      </c>
      <c r="G391">
        <v>21932.57158</v>
      </c>
      <c r="H391">
        <v>4987.8906450000004</v>
      </c>
      <c r="I391">
        <v>4000</v>
      </c>
      <c r="J391">
        <v>987.89064499999995</v>
      </c>
      <c r="K391" s="3">
        <v>0.80194220100000002</v>
      </c>
      <c r="L391">
        <v>12027.78875</v>
      </c>
      <c r="M391">
        <v>6638.8299159999997</v>
      </c>
      <c r="N391">
        <v>6692.1019459999998</v>
      </c>
      <c r="O391">
        <v>2049.9334170000002</v>
      </c>
      <c r="P391">
        <v>606.80188980000003</v>
      </c>
      <c r="Q391">
        <v>957.01377060000004</v>
      </c>
      <c r="R391">
        <v>4</v>
      </c>
      <c r="S391" s="3">
        <v>0.45876164800000002</v>
      </c>
      <c r="T391">
        <v>35</v>
      </c>
      <c r="U391" s="3">
        <v>4.5507100000000003E-3</v>
      </c>
      <c r="V391" s="3" t="str">
        <f t="shared" si="6"/>
        <v/>
      </c>
    </row>
    <row r="392" spans="1:22" x14ac:dyDescent="0.35">
      <c r="A392">
        <v>4</v>
      </c>
      <c r="B392" s="29">
        <v>70</v>
      </c>
      <c r="C392" s="29">
        <v>1000</v>
      </c>
      <c r="D392" s="3">
        <v>0.8</v>
      </c>
      <c r="E392">
        <v>8.2134020000000002E-2</v>
      </c>
      <c r="F392">
        <v>3</v>
      </c>
      <c r="G392">
        <v>30923.71876</v>
      </c>
      <c r="H392">
        <v>5684.0395900000003</v>
      </c>
      <c r="I392">
        <v>4000</v>
      </c>
      <c r="J392">
        <v>1684.0395900000001</v>
      </c>
      <c r="K392" s="3">
        <v>0.70372486599999995</v>
      </c>
      <c r="L392">
        <v>20503.557290000001</v>
      </c>
      <c r="M392">
        <v>9943.4591560000008</v>
      </c>
      <c r="N392">
        <v>9563.5288049999999</v>
      </c>
      <c r="O392">
        <v>4170.0072959999998</v>
      </c>
      <c r="P392">
        <v>606.80188980000003</v>
      </c>
      <c r="Q392">
        <v>955.88202660000002</v>
      </c>
      <c r="R392">
        <v>4</v>
      </c>
      <c r="S392" s="3">
        <v>0.65560570799999995</v>
      </c>
      <c r="T392">
        <v>104</v>
      </c>
      <c r="U392" s="3">
        <v>9.2275599999999992E-3</v>
      </c>
      <c r="V392" s="3">
        <f t="shared" si="6"/>
        <v>0.3028412224023922</v>
      </c>
    </row>
    <row r="393" spans="1:22" x14ac:dyDescent="0.35">
      <c r="A393">
        <v>4</v>
      </c>
      <c r="B393" s="29">
        <v>70</v>
      </c>
      <c r="C393" s="29">
        <v>1000</v>
      </c>
      <c r="D393" s="3">
        <v>0.6</v>
      </c>
      <c r="E393">
        <v>0.219024054</v>
      </c>
      <c r="F393">
        <v>1</v>
      </c>
      <c r="G393">
        <v>23985.791229999999</v>
      </c>
      <c r="H393">
        <v>6699.4484229999998</v>
      </c>
      <c r="I393">
        <v>4000</v>
      </c>
      <c r="J393">
        <v>2699.4484229999998</v>
      </c>
      <c r="K393" s="3">
        <v>0.59706407900000003</v>
      </c>
      <c r="L393">
        <v>12324.89479</v>
      </c>
      <c r="M393">
        <v>6768.3588810000001</v>
      </c>
      <c r="N393">
        <v>6829.9583359999997</v>
      </c>
      <c r="O393">
        <v>2124.336976</v>
      </c>
      <c r="P393">
        <v>606.80188980000003</v>
      </c>
      <c r="Q393">
        <v>956.88672199999996</v>
      </c>
      <c r="R393">
        <v>4</v>
      </c>
      <c r="S393" s="3">
        <v>0.46821207599999998</v>
      </c>
      <c r="T393">
        <v>263</v>
      </c>
      <c r="U393" s="3">
        <v>8.8961319999999993E-3</v>
      </c>
      <c r="V393" s="3" t="str">
        <f t="shared" si="6"/>
        <v/>
      </c>
    </row>
    <row r="394" spans="1:22" x14ac:dyDescent="0.35">
      <c r="A394">
        <v>4</v>
      </c>
      <c r="B394" s="29">
        <v>70</v>
      </c>
      <c r="C394" s="29">
        <v>1000</v>
      </c>
      <c r="D394" s="3">
        <v>0.6</v>
      </c>
      <c r="E394">
        <v>0.219024054</v>
      </c>
      <c r="F394">
        <v>2</v>
      </c>
      <c r="G394">
        <v>23575.757310000001</v>
      </c>
      <c r="H394">
        <v>6631.7341500000002</v>
      </c>
      <c r="I394">
        <v>4000</v>
      </c>
      <c r="J394">
        <v>2631.7341500000002</v>
      </c>
      <c r="K394" s="3">
        <v>0.60316048700000002</v>
      </c>
      <c r="L394">
        <v>12015.73115</v>
      </c>
      <c r="M394">
        <v>6638.3354429999999</v>
      </c>
      <c r="N394">
        <v>6694.9530340000001</v>
      </c>
      <c r="O394">
        <v>2050.5601860000002</v>
      </c>
      <c r="P394">
        <v>606.80188980000003</v>
      </c>
      <c r="Q394">
        <v>953.37260219999996</v>
      </c>
      <c r="R394">
        <v>4</v>
      </c>
      <c r="S394" s="3">
        <v>0.45895709800000001</v>
      </c>
      <c r="T394">
        <v>149</v>
      </c>
      <c r="U394" s="3">
        <v>7.7899609999999998E-3</v>
      </c>
      <c r="V394" s="3" t="str">
        <f t="shared" si="6"/>
        <v/>
      </c>
    </row>
    <row r="395" spans="1:22" x14ac:dyDescent="0.35">
      <c r="A395">
        <v>4</v>
      </c>
      <c r="B395" s="29">
        <v>70</v>
      </c>
      <c r="C395" s="29">
        <v>1000</v>
      </c>
      <c r="D395" s="3">
        <v>0.6</v>
      </c>
      <c r="E395">
        <v>0.219024054</v>
      </c>
      <c r="F395">
        <v>3</v>
      </c>
      <c r="G395">
        <v>33632.085760000002</v>
      </c>
      <c r="H395">
        <v>8485.8746310000006</v>
      </c>
      <c r="I395">
        <v>4000</v>
      </c>
      <c r="J395">
        <v>4485.8746309999997</v>
      </c>
      <c r="K395" s="3">
        <v>0.47137156400000002</v>
      </c>
      <c r="L395">
        <v>20481.196230000001</v>
      </c>
      <c r="M395">
        <v>9875.9867780000004</v>
      </c>
      <c r="N395">
        <v>9543.1234029999996</v>
      </c>
      <c r="O395">
        <v>4165.1688590000003</v>
      </c>
      <c r="P395">
        <v>606.80188980000003</v>
      </c>
      <c r="Q395">
        <v>955.13019940000004</v>
      </c>
      <c r="R395">
        <v>4</v>
      </c>
      <c r="S395" s="3">
        <v>0.65420686299999997</v>
      </c>
      <c r="T395">
        <v>156</v>
      </c>
      <c r="U395" s="3">
        <v>9.992506E-3</v>
      </c>
      <c r="V395" s="3">
        <f t="shared" si="6"/>
        <v>0.29287235608582229</v>
      </c>
    </row>
    <row r="396" spans="1:22" x14ac:dyDescent="0.35">
      <c r="A396">
        <v>4</v>
      </c>
      <c r="B396" s="29">
        <v>70</v>
      </c>
      <c r="C396" s="29">
        <v>1000</v>
      </c>
      <c r="D396" s="3">
        <v>0.4</v>
      </c>
      <c r="E396">
        <v>0.49280412200000001</v>
      </c>
      <c r="F396">
        <v>1</v>
      </c>
      <c r="G396">
        <v>26954.262309999998</v>
      </c>
      <c r="H396">
        <v>6279.2961379999997</v>
      </c>
      <c r="I396">
        <v>2000</v>
      </c>
      <c r="J396">
        <v>4279.2961379999997</v>
      </c>
      <c r="K396" s="3">
        <v>0.31850703600000002</v>
      </c>
      <c r="L396">
        <v>8683.5640160000003</v>
      </c>
      <c r="M396">
        <v>8964.5622760000006</v>
      </c>
      <c r="N396">
        <v>8932.7110059999995</v>
      </c>
      <c r="O396">
        <v>1497.0664280000001</v>
      </c>
      <c r="P396">
        <v>606.80188980000003</v>
      </c>
      <c r="Q396">
        <v>673.8245766</v>
      </c>
      <c r="R396">
        <v>2</v>
      </c>
      <c r="S396" s="3">
        <v>0.61236144599999998</v>
      </c>
      <c r="T396">
        <v>257</v>
      </c>
      <c r="U396" s="3">
        <v>9.1086280000000006E-3</v>
      </c>
      <c r="V396" s="3" t="str">
        <f t="shared" si="6"/>
        <v/>
      </c>
    </row>
    <row r="397" spans="1:22" x14ac:dyDescent="0.35">
      <c r="A397">
        <v>4</v>
      </c>
      <c r="B397" s="29">
        <v>70</v>
      </c>
      <c r="C397" s="29">
        <v>1000</v>
      </c>
      <c r="D397" s="3">
        <v>0.4</v>
      </c>
      <c r="E397">
        <v>0.49280412200000001</v>
      </c>
      <c r="F397">
        <v>2</v>
      </c>
      <c r="G397">
        <v>26263.832450000002</v>
      </c>
      <c r="H397">
        <v>6183.5552969999999</v>
      </c>
      <c r="I397">
        <v>2000</v>
      </c>
      <c r="J397">
        <v>4183.5552969999999</v>
      </c>
      <c r="K397" s="3">
        <v>0.32343852400000001</v>
      </c>
      <c r="L397">
        <v>8489.2863379999999</v>
      </c>
      <c r="M397">
        <v>8685.1337870000007</v>
      </c>
      <c r="N397">
        <v>8666.0198939999991</v>
      </c>
      <c r="O397">
        <v>1448.4971149999999</v>
      </c>
      <c r="P397">
        <v>606.80188980000003</v>
      </c>
      <c r="Q397">
        <v>673.82446949999996</v>
      </c>
      <c r="R397">
        <v>2</v>
      </c>
      <c r="S397" s="3">
        <v>0.59407905000000005</v>
      </c>
      <c r="T397">
        <v>254</v>
      </c>
      <c r="U397" s="3">
        <v>8.8166189999999995E-3</v>
      </c>
      <c r="V397" s="3" t="str">
        <f t="shared" si="6"/>
        <v/>
      </c>
    </row>
    <row r="398" spans="1:22" x14ac:dyDescent="0.35">
      <c r="A398">
        <v>4</v>
      </c>
      <c r="B398" s="29">
        <v>70</v>
      </c>
      <c r="C398" s="29">
        <v>1000</v>
      </c>
      <c r="D398" s="3">
        <v>0.4</v>
      </c>
      <c r="E398">
        <v>0.49280412200000001</v>
      </c>
      <c r="F398">
        <v>3</v>
      </c>
      <c r="G398">
        <v>39225.746249999997</v>
      </c>
      <c r="H398">
        <v>11716.02298</v>
      </c>
      <c r="I398">
        <v>3000</v>
      </c>
      <c r="J398">
        <v>8716.0229830000007</v>
      </c>
      <c r="K398" s="3">
        <v>0.25605958600000001</v>
      </c>
      <c r="L398">
        <v>17686.587019999999</v>
      </c>
      <c r="M398">
        <v>11685.4427</v>
      </c>
      <c r="N398">
        <v>10795.831920000001</v>
      </c>
      <c r="O398">
        <v>3595.3931170000001</v>
      </c>
      <c r="P398">
        <v>606.80188980000003</v>
      </c>
      <c r="Q398">
        <v>826.25363860000004</v>
      </c>
      <c r="R398">
        <v>3</v>
      </c>
      <c r="S398" s="3">
        <v>0.74008341300000002</v>
      </c>
      <c r="T398">
        <v>301</v>
      </c>
      <c r="U398" s="3">
        <v>7.0089951999999997E-2</v>
      </c>
      <c r="V398" s="3">
        <f t="shared" si="6"/>
        <v>0.262924641949358</v>
      </c>
    </row>
    <row r="399" spans="1:22" x14ac:dyDescent="0.35">
      <c r="A399">
        <v>4</v>
      </c>
      <c r="B399" s="29">
        <v>70</v>
      </c>
      <c r="C399" s="29">
        <v>2000</v>
      </c>
      <c r="D399" s="3">
        <v>0.8</v>
      </c>
      <c r="E399">
        <v>0.11646291</v>
      </c>
      <c r="F399">
        <v>1</v>
      </c>
      <c r="G399">
        <v>25736.377199999999</v>
      </c>
      <c r="H399">
        <v>5013.3863620000002</v>
      </c>
      <c r="I399">
        <v>4000</v>
      </c>
      <c r="J399">
        <v>1013.386362</v>
      </c>
      <c r="K399" s="3">
        <v>0.79786390100000004</v>
      </c>
      <c r="L399">
        <v>8701.3656190000002</v>
      </c>
      <c r="M399">
        <v>9022.6237980000005</v>
      </c>
      <c r="N399">
        <v>8918.2237459999997</v>
      </c>
      <c r="O399">
        <v>1500.1278629999999</v>
      </c>
      <c r="P399">
        <v>606.80188980000003</v>
      </c>
      <c r="Q399">
        <v>675.21354150000002</v>
      </c>
      <c r="R399">
        <v>2</v>
      </c>
      <c r="S399" s="3">
        <v>0.61136830499999995</v>
      </c>
      <c r="T399">
        <v>39</v>
      </c>
      <c r="U399" s="3">
        <v>8.0116449999999995E-3</v>
      </c>
      <c r="V399" s="3" t="str">
        <f t="shared" si="6"/>
        <v/>
      </c>
    </row>
    <row r="400" spans="1:22" x14ac:dyDescent="0.35">
      <c r="A400">
        <v>4</v>
      </c>
      <c r="B400" s="29">
        <v>70</v>
      </c>
      <c r="C400" s="29">
        <v>2000</v>
      </c>
      <c r="D400" s="3">
        <v>0.8</v>
      </c>
      <c r="E400">
        <v>0.11646291</v>
      </c>
      <c r="F400">
        <v>2</v>
      </c>
      <c r="G400">
        <v>25068.96472</v>
      </c>
      <c r="H400">
        <v>4988.6871730000003</v>
      </c>
      <c r="I400">
        <v>4000</v>
      </c>
      <c r="J400">
        <v>988.68717300000003</v>
      </c>
      <c r="K400" s="3">
        <v>0.80181415700000003</v>
      </c>
      <c r="L400">
        <v>8489.2878980000005</v>
      </c>
      <c r="M400">
        <v>8685.1337870000007</v>
      </c>
      <c r="N400">
        <v>8666.0198939999991</v>
      </c>
      <c r="O400">
        <v>1448.4972459999999</v>
      </c>
      <c r="P400">
        <v>606.80188980000003</v>
      </c>
      <c r="Q400">
        <v>673.82472849999999</v>
      </c>
      <c r="R400">
        <v>2</v>
      </c>
      <c r="S400" s="3">
        <v>0.59407905000000005</v>
      </c>
      <c r="T400">
        <v>98</v>
      </c>
      <c r="U400" s="3">
        <v>9.5514439999999992E-3</v>
      </c>
      <c r="V400" s="3" t="str">
        <f t="shared" si="6"/>
        <v/>
      </c>
    </row>
    <row r="401" spans="1:22" x14ac:dyDescent="0.35">
      <c r="A401">
        <v>4</v>
      </c>
      <c r="B401" s="29">
        <v>70</v>
      </c>
      <c r="C401" s="29">
        <v>2000</v>
      </c>
      <c r="D401" s="3">
        <v>0.8</v>
      </c>
      <c r="E401">
        <v>0.11646291</v>
      </c>
      <c r="F401">
        <v>3</v>
      </c>
      <c r="G401">
        <v>35430.519200000002</v>
      </c>
      <c r="H401">
        <v>8022.4378880000004</v>
      </c>
      <c r="I401">
        <v>6000</v>
      </c>
      <c r="J401">
        <v>2022.4378879999999</v>
      </c>
      <c r="K401" s="3">
        <v>0.74790233100000003</v>
      </c>
      <c r="L401">
        <v>17365.51051</v>
      </c>
      <c r="M401">
        <v>11804.370059999999</v>
      </c>
      <c r="N401">
        <v>10655.53174</v>
      </c>
      <c r="O401">
        <v>3534.1042710000002</v>
      </c>
      <c r="P401">
        <v>606.80188980000003</v>
      </c>
      <c r="Q401">
        <v>807.27335570000002</v>
      </c>
      <c r="R401">
        <v>3</v>
      </c>
      <c r="S401" s="3">
        <v>0.73046545600000001</v>
      </c>
      <c r="T401">
        <v>229</v>
      </c>
      <c r="U401" s="3">
        <v>9.2503789999999995E-3</v>
      </c>
      <c r="V401" s="3">
        <f t="shared" si="6"/>
        <v>0.30262216804307251</v>
      </c>
    </row>
    <row r="402" spans="1:22" x14ac:dyDescent="0.35">
      <c r="A402">
        <v>4</v>
      </c>
      <c r="B402" s="29">
        <v>70</v>
      </c>
      <c r="C402" s="29">
        <v>2000</v>
      </c>
      <c r="D402" s="3">
        <v>0.6</v>
      </c>
      <c r="E402">
        <v>0.31056776000000003</v>
      </c>
      <c r="F402">
        <v>1</v>
      </c>
      <c r="G402">
        <v>27425.354640000001</v>
      </c>
      <c r="H402">
        <v>6702.3637259999996</v>
      </c>
      <c r="I402">
        <v>4000</v>
      </c>
      <c r="J402">
        <v>2702.363726</v>
      </c>
      <c r="K402" s="3">
        <v>0.59680437600000003</v>
      </c>
      <c r="L402">
        <v>8701.3659260000004</v>
      </c>
      <c r="M402">
        <v>9022.6237980000005</v>
      </c>
      <c r="N402">
        <v>8918.2237459999997</v>
      </c>
      <c r="O402">
        <v>1500.1279730000001</v>
      </c>
      <c r="P402">
        <v>606.80188980000003</v>
      </c>
      <c r="Q402">
        <v>675.2135088</v>
      </c>
      <c r="R402">
        <v>2</v>
      </c>
      <c r="S402" s="3">
        <v>0.61136830499999995</v>
      </c>
      <c r="T402">
        <v>87</v>
      </c>
      <c r="U402" s="3">
        <v>3.6232299999999999E-3</v>
      </c>
      <c r="V402" s="3" t="str">
        <f t="shared" si="6"/>
        <v/>
      </c>
    </row>
    <row r="403" spans="1:22" x14ac:dyDescent="0.35">
      <c r="A403">
        <v>4</v>
      </c>
      <c r="B403" s="29">
        <v>70</v>
      </c>
      <c r="C403" s="29">
        <v>2000</v>
      </c>
      <c r="D403" s="3">
        <v>0.6</v>
      </c>
      <c r="E403">
        <v>0.31056776000000003</v>
      </c>
      <c r="F403">
        <v>2</v>
      </c>
      <c r="G403">
        <v>26739.014729999999</v>
      </c>
      <c r="H403">
        <v>6636.499186</v>
      </c>
      <c r="I403">
        <v>4000.0003769999998</v>
      </c>
      <c r="J403">
        <v>2636.4988079999998</v>
      </c>
      <c r="K403" s="3">
        <v>0.60272747199999999</v>
      </c>
      <c r="L403">
        <v>8489.2868670000007</v>
      </c>
      <c r="M403">
        <v>8730.0866750000005</v>
      </c>
      <c r="N403">
        <v>8643.3052580000003</v>
      </c>
      <c r="O403">
        <v>1448.49712</v>
      </c>
      <c r="P403">
        <v>606.80188989999999</v>
      </c>
      <c r="Q403">
        <v>673.82459719999997</v>
      </c>
      <c r="R403">
        <v>2</v>
      </c>
      <c r="S403" s="3">
        <v>0.59252188400000005</v>
      </c>
      <c r="T403">
        <v>251</v>
      </c>
      <c r="U403" s="3">
        <v>6.7560520000000002E-3</v>
      </c>
      <c r="V403" s="3" t="str">
        <f t="shared" si="6"/>
        <v/>
      </c>
    </row>
    <row r="404" spans="1:22" x14ac:dyDescent="0.35">
      <c r="A404">
        <v>4</v>
      </c>
      <c r="B404" s="29">
        <v>70</v>
      </c>
      <c r="C404" s="29">
        <v>2000</v>
      </c>
      <c r="D404" s="3">
        <v>0.6</v>
      </c>
      <c r="E404">
        <v>0.31056776000000003</v>
      </c>
      <c r="F404">
        <v>3</v>
      </c>
      <c r="G404">
        <v>38461.769379999998</v>
      </c>
      <c r="H404">
        <v>8484.8999889999996</v>
      </c>
      <c r="I404">
        <v>4000</v>
      </c>
      <c r="J404">
        <v>4484.8999889999996</v>
      </c>
      <c r="K404" s="3">
        <v>0.47142571</v>
      </c>
      <c r="L404">
        <v>14440.9709</v>
      </c>
      <c r="M404">
        <v>13864.27793</v>
      </c>
      <c r="N404">
        <v>11895.546850000001</v>
      </c>
      <c r="O404">
        <v>2938.7304519999998</v>
      </c>
      <c r="P404">
        <v>606.80188980000003</v>
      </c>
      <c r="Q404">
        <v>671.51227459999996</v>
      </c>
      <c r="R404">
        <v>2</v>
      </c>
      <c r="S404" s="3">
        <v>0.81547183899999998</v>
      </c>
      <c r="T404">
        <v>301</v>
      </c>
      <c r="U404" s="3">
        <v>3.891141E-2</v>
      </c>
      <c r="V404" s="3">
        <f t="shared" si="6"/>
        <v>0.28990644906681395</v>
      </c>
    </row>
    <row r="405" spans="1:22" x14ac:dyDescent="0.35">
      <c r="A405">
        <v>4</v>
      </c>
      <c r="B405" s="29">
        <v>70</v>
      </c>
      <c r="C405" s="29">
        <v>2000</v>
      </c>
      <c r="D405" s="3">
        <v>0.4</v>
      </c>
      <c r="E405">
        <v>0.69877745999999996</v>
      </c>
      <c r="F405">
        <v>1</v>
      </c>
      <c r="G405">
        <v>30228.18274</v>
      </c>
      <c r="H405">
        <v>6312.3855739999999</v>
      </c>
      <c r="I405">
        <v>2000</v>
      </c>
      <c r="J405">
        <v>4312.3855739999999</v>
      </c>
      <c r="K405" s="3">
        <v>0.31683742599999998</v>
      </c>
      <c r="L405">
        <v>6171.3289530000002</v>
      </c>
      <c r="M405">
        <v>11061.62127</v>
      </c>
      <c r="N405">
        <v>10704.54177</v>
      </c>
      <c r="O405">
        <v>1063.7199459999999</v>
      </c>
      <c r="P405">
        <v>606.80188980000003</v>
      </c>
      <c r="Q405">
        <v>479.11229220000001</v>
      </c>
      <c r="R405">
        <v>1</v>
      </c>
      <c r="S405" s="3">
        <v>0.733825226</v>
      </c>
      <c r="T405">
        <v>300</v>
      </c>
      <c r="U405" s="3">
        <v>3.3463815000000001E-2</v>
      </c>
      <c r="V405" s="3" t="str">
        <f t="shared" si="6"/>
        <v/>
      </c>
    </row>
    <row r="406" spans="1:22" x14ac:dyDescent="0.35">
      <c r="A406">
        <v>4</v>
      </c>
      <c r="B406" s="29">
        <v>70</v>
      </c>
      <c r="C406" s="29">
        <v>2000</v>
      </c>
      <c r="D406" s="3">
        <v>0.4</v>
      </c>
      <c r="E406">
        <v>0.69877745999999996</v>
      </c>
      <c r="F406">
        <v>2</v>
      </c>
      <c r="G406">
        <v>29778.93806</v>
      </c>
      <c r="H406">
        <v>6210.2879869999997</v>
      </c>
      <c r="I406">
        <v>2000</v>
      </c>
      <c r="J406">
        <v>4210.2879869999997</v>
      </c>
      <c r="K406" s="3">
        <v>0.322046257</v>
      </c>
      <c r="L406">
        <v>6025.2200810000004</v>
      </c>
      <c r="M406">
        <v>10950.405000000001</v>
      </c>
      <c r="N406">
        <v>10505.13816</v>
      </c>
      <c r="O406">
        <v>1027.1927989999999</v>
      </c>
      <c r="P406">
        <v>606.80188980000003</v>
      </c>
      <c r="Q406">
        <v>479.11222120000002</v>
      </c>
      <c r="R406">
        <v>1</v>
      </c>
      <c r="S406" s="3">
        <v>0.72015557100000005</v>
      </c>
      <c r="T406">
        <v>300</v>
      </c>
      <c r="U406" s="3">
        <v>1.2348448E-2</v>
      </c>
      <c r="V406" s="3" t="str">
        <f t="shared" si="6"/>
        <v/>
      </c>
    </row>
    <row r="407" spans="1:22" x14ac:dyDescent="0.35">
      <c r="A407">
        <v>4</v>
      </c>
      <c r="B407" s="29">
        <v>70</v>
      </c>
      <c r="C407" s="29">
        <v>2000</v>
      </c>
      <c r="D407" s="3">
        <v>0.4</v>
      </c>
      <c r="E407">
        <v>0.69877745999999996</v>
      </c>
      <c r="F407">
        <v>3</v>
      </c>
      <c r="G407">
        <v>43477.766080000001</v>
      </c>
      <c r="H407">
        <v>9183.5032279999996</v>
      </c>
      <c r="I407">
        <v>2000</v>
      </c>
      <c r="J407">
        <v>7183.5032279999996</v>
      </c>
      <c r="K407" s="3">
        <v>0.21778181499999999</v>
      </c>
      <c r="L407">
        <v>10280.10151</v>
      </c>
      <c r="M407">
        <v>17748.477340000001</v>
      </c>
      <c r="N407">
        <v>13368.95825</v>
      </c>
      <c r="O407">
        <v>2090.9129480000001</v>
      </c>
      <c r="P407">
        <v>606.80188980000003</v>
      </c>
      <c r="Q407">
        <v>479.11242970000001</v>
      </c>
      <c r="R407">
        <v>1</v>
      </c>
      <c r="S407" s="3">
        <v>0.91647816699999995</v>
      </c>
      <c r="T407">
        <v>125</v>
      </c>
      <c r="U407" s="3">
        <v>3.5795839999999998E-3</v>
      </c>
      <c r="V407" s="3">
        <f t="shared" si="6"/>
        <v>0.27545655414948689</v>
      </c>
    </row>
    <row r="408" spans="1:22" x14ac:dyDescent="0.35">
      <c r="A408">
        <v>4</v>
      </c>
      <c r="B408" s="29">
        <v>100</v>
      </c>
      <c r="C408" s="29">
        <v>500</v>
      </c>
      <c r="D408" s="3">
        <v>0.8</v>
      </c>
      <c r="E408">
        <v>4.8573219000000001E-2</v>
      </c>
      <c r="F408">
        <v>1</v>
      </c>
      <c r="G408">
        <v>19671.316459999998</v>
      </c>
      <c r="H408">
        <v>3167.5547390000002</v>
      </c>
      <c r="I408">
        <v>2500</v>
      </c>
      <c r="J408">
        <v>667.5547388</v>
      </c>
      <c r="K408" s="3">
        <v>0.78925234300000002</v>
      </c>
      <c r="L408">
        <v>13743.267309999999</v>
      </c>
      <c r="M408">
        <v>6191.7066619999996</v>
      </c>
      <c r="N408">
        <v>6269.4363359999998</v>
      </c>
      <c r="O408">
        <v>2368.8511659999999</v>
      </c>
      <c r="P408">
        <v>606.80188980000003</v>
      </c>
      <c r="Q408">
        <v>1066.9656620000001</v>
      </c>
      <c r="R408">
        <v>5</v>
      </c>
      <c r="S408" s="3">
        <v>0.23737092800000001</v>
      </c>
      <c r="T408">
        <v>40</v>
      </c>
      <c r="U408" s="3">
        <v>5.6175549999999998E-3</v>
      </c>
      <c r="V408" s="3" t="str">
        <f t="shared" si="6"/>
        <v/>
      </c>
    </row>
    <row r="409" spans="1:22" x14ac:dyDescent="0.35">
      <c r="A409">
        <v>4</v>
      </c>
      <c r="B409" s="29">
        <v>100</v>
      </c>
      <c r="C409" s="29">
        <v>500</v>
      </c>
      <c r="D409" s="3">
        <v>0.8</v>
      </c>
      <c r="E409">
        <v>4.8573219000000001E-2</v>
      </c>
      <c r="F409">
        <v>2</v>
      </c>
      <c r="G409">
        <v>19373.830160000001</v>
      </c>
      <c r="H409">
        <v>3149.8698869999998</v>
      </c>
      <c r="I409">
        <v>2500</v>
      </c>
      <c r="J409">
        <v>649.86988710000003</v>
      </c>
      <c r="K409" s="3">
        <v>0.79368357700000003</v>
      </c>
      <c r="L409">
        <v>13379.180850000001</v>
      </c>
      <c r="M409">
        <v>6099.7188839999999</v>
      </c>
      <c r="N409">
        <v>6172.6442859999997</v>
      </c>
      <c r="O409">
        <v>2277.962368</v>
      </c>
      <c r="P409">
        <v>606.80188980000003</v>
      </c>
      <c r="Q409">
        <v>1066.832844</v>
      </c>
      <c r="R409">
        <v>5</v>
      </c>
      <c r="S409" s="3">
        <v>0.23370622499999999</v>
      </c>
      <c r="T409">
        <v>44</v>
      </c>
      <c r="U409" s="3">
        <v>3.522772E-3</v>
      </c>
      <c r="V409" s="3" t="str">
        <f t="shared" si="6"/>
        <v/>
      </c>
    </row>
    <row r="410" spans="1:22" x14ac:dyDescent="0.35">
      <c r="A410">
        <v>4</v>
      </c>
      <c r="B410" s="29">
        <v>100</v>
      </c>
      <c r="C410" s="29">
        <v>500</v>
      </c>
      <c r="D410" s="3">
        <v>0.8</v>
      </c>
      <c r="E410">
        <v>4.8573219000000001E-2</v>
      </c>
      <c r="F410">
        <v>3</v>
      </c>
      <c r="G410">
        <v>27630.58899</v>
      </c>
      <c r="H410">
        <v>3609.515562</v>
      </c>
      <c r="I410">
        <v>2500</v>
      </c>
      <c r="J410">
        <v>1109.515562</v>
      </c>
      <c r="K410" s="3">
        <v>0.69261371999999999</v>
      </c>
      <c r="L410">
        <v>22842.125260000001</v>
      </c>
      <c r="M410">
        <v>8800.5916730000008</v>
      </c>
      <c r="N410">
        <v>8903.1485530000009</v>
      </c>
      <c r="O410">
        <v>4644.0565729999998</v>
      </c>
      <c r="P410">
        <v>606.80188980000003</v>
      </c>
      <c r="Q410">
        <v>1066.474741</v>
      </c>
      <c r="R410">
        <v>5</v>
      </c>
      <c r="S410" s="3">
        <v>0.33708750199999998</v>
      </c>
      <c r="T410">
        <v>204</v>
      </c>
      <c r="U410" s="3">
        <v>9.6532619999999993E-3</v>
      </c>
      <c r="V410" s="3">
        <f t="shared" si="6"/>
        <v>0.29234254748970895</v>
      </c>
    </row>
    <row r="411" spans="1:22" x14ac:dyDescent="0.35">
      <c r="A411">
        <v>4</v>
      </c>
      <c r="B411" s="29">
        <v>100</v>
      </c>
      <c r="C411" s="29">
        <v>500</v>
      </c>
      <c r="D411" s="3">
        <v>0.6</v>
      </c>
      <c r="E411">
        <v>0.129528585</v>
      </c>
      <c r="F411">
        <v>1</v>
      </c>
      <c r="G411">
        <v>20815.520629999999</v>
      </c>
      <c r="H411">
        <v>4272.919793</v>
      </c>
      <c r="I411">
        <v>2500</v>
      </c>
      <c r="J411">
        <v>1772.919793</v>
      </c>
      <c r="K411" s="3">
        <v>0.58508002000000003</v>
      </c>
      <c r="L411">
        <v>13687.47903</v>
      </c>
      <c r="M411">
        <v>6216.1140820000001</v>
      </c>
      <c r="N411">
        <v>6297.8151019999996</v>
      </c>
      <c r="O411">
        <v>2356.4224389999999</v>
      </c>
      <c r="P411">
        <v>606.80188980000003</v>
      </c>
      <c r="Q411">
        <v>1065.4473190000001</v>
      </c>
      <c r="R411">
        <v>5</v>
      </c>
      <c r="S411" s="3">
        <v>0.23844539300000001</v>
      </c>
      <c r="T411">
        <v>81</v>
      </c>
      <c r="U411" s="3">
        <v>8.5171239999999992E-3</v>
      </c>
      <c r="V411" s="3" t="str">
        <f t="shared" si="6"/>
        <v/>
      </c>
    </row>
    <row r="412" spans="1:22" x14ac:dyDescent="0.35">
      <c r="A412">
        <v>4</v>
      </c>
      <c r="B412" s="29">
        <v>100</v>
      </c>
      <c r="C412" s="29">
        <v>500</v>
      </c>
      <c r="D412" s="3">
        <v>0.6</v>
      </c>
      <c r="E412">
        <v>0.129528585</v>
      </c>
      <c r="F412">
        <v>2</v>
      </c>
      <c r="G412">
        <v>20495.76757</v>
      </c>
      <c r="H412">
        <v>4232.2832330000001</v>
      </c>
      <c r="I412">
        <v>2500</v>
      </c>
      <c r="J412">
        <v>1732.2832330000001</v>
      </c>
      <c r="K412" s="3">
        <v>0.59069770700000002</v>
      </c>
      <c r="L412">
        <v>13373.75245</v>
      </c>
      <c r="M412">
        <v>6122.6523539999998</v>
      </c>
      <c r="N412">
        <v>6190.5919780000004</v>
      </c>
      <c r="O412">
        <v>2276.4150960000002</v>
      </c>
      <c r="P412">
        <v>606.80188980000003</v>
      </c>
      <c r="Q412">
        <v>1067.023017</v>
      </c>
      <c r="R412">
        <v>5</v>
      </c>
      <c r="S412" s="3">
        <v>0.234385754</v>
      </c>
      <c r="T412">
        <v>57</v>
      </c>
      <c r="U412" s="3">
        <v>9.4972779999999996E-3</v>
      </c>
      <c r="V412" s="3" t="str">
        <f t="shared" si="6"/>
        <v/>
      </c>
    </row>
    <row r="413" spans="1:22" x14ac:dyDescent="0.35">
      <c r="A413">
        <v>4</v>
      </c>
      <c r="B413" s="29">
        <v>100</v>
      </c>
      <c r="C413" s="29">
        <v>500</v>
      </c>
      <c r="D413" s="3">
        <v>0.6</v>
      </c>
      <c r="E413">
        <v>0.129528585</v>
      </c>
      <c r="F413">
        <v>3</v>
      </c>
      <c r="G413">
        <v>29501.722249999999</v>
      </c>
      <c r="H413">
        <v>5461.4062260000001</v>
      </c>
      <c r="I413">
        <v>2500</v>
      </c>
      <c r="J413">
        <v>2961.4062260000001</v>
      </c>
      <c r="K413" s="3">
        <v>0.45775756200000001</v>
      </c>
      <c r="L413">
        <v>22862.955099999999</v>
      </c>
      <c r="M413">
        <v>8806.9070410000004</v>
      </c>
      <c r="N413">
        <v>8910.8683209999999</v>
      </c>
      <c r="O413">
        <v>4648.7731530000001</v>
      </c>
      <c r="P413">
        <v>606.80188980000003</v>
      </c>
      <c r="Q413">
        <v>1066.9656210000001</v>
      </c>
      <c r="R413">
        <v>5</v>
      </c>
      <c r="S413" s="3">
        <v>0.33737978400000002</v>
      </c>
      <c r="T413">
        <v>125</v>
      </c>
      <c r="U413" s="3">
        <v>9.1831619999999999E-3</v>
      </c>
      <c r="V413" s="3">
        <f t="shared" si="6"/>
        <v>0.28586777281856823</v>
      </c>
    </row>
    <row r="414" spans="1:22" x14ac:dyDescent="0.35">
      <c r="A414">
        <v>4</v>
      </c>
      <c r="B414" s="29">
        <v>100</v>
      </c>
      <c r="C414" s="29">
        <v>500</v>
      </c>
      <c r="D414" s="3">
        <v>0.4</v>
      </c>
      <c r="E414">
        <v>0.29143931699999998</v>
      </c>
      <c r="F414">
        <v>1</v>
      </c>
      <c r="G414">
        <v>22883.509849999999</v>
      </c>
      <c r="H414">
        <v>5571.7988500000001</v>
      </c>
      <c r="I414">
        <v>2000</v>
      </c>
      <c r="J414">
        <v>3571.7988500000001</v>
      </c>
      <c r="K414" s="3">
        <v>0.35895050299999998</v>
      </c>
      <c r="L414">
        <v>12255.720649999999</v>
      </c>
      <c r="M414">
        <v>6788.3858259999997</v>
      </c>
      <c r="N414">
        <v>6852.5931220000002</v>
      </c>
      <c r="O414">
        <v>2112.0709740000002</v>
      </c>
      <c r="P414">
        <v>606.80188980000003</v>
      </c>
      <c r="Q414">
        <v>951.85918900000001</v>
      </c>
      <c r="R414">
        <v>4</v>
      </c>
      <c r="S414" s="3">
        <v>0.25945017999999997</v>
      </c>
      <c r="T414">
        <v>300</v>
      </c>
      <c r="U414" s="3">
        <v>1.1671658999999999E-2</v>
      </c>
      <c r="V414" s="3" t="str">
        <f t="shared" si="6"/>
        <v/>
      </c>
    </row>
    <row r="415" spans="1:22" x14ac:dyDescent="0.35">
      <c r="A415">
        <v>4</v>
      </c>
      <c r="B415" s="29">
        <v>100</v>
      </c>
      <c r="C415" s="29">
        <v>500</v>
      </c>
      <c r="D415" s="3">
        <v>0.4</v>
      </c>
      <c r="E415">
        <v>0.29143931699999998</v>
      </c>
      <c r="F415">
        <v>2</v>
      </c>
      <c r="G415">
        <v>22456.67583</v>
      </c>
      <c r="H415">
        <v>5499.1393399999997</v>
      </c>
      <c r="I415">
        <v>2000</v>
      </c>
      <c r="J415">
        <v>3499.1393400000002</v>
      </c>
      <c r="K415" s="3">
        <v>0.36369327600000001</v>
      </c>
      <c r="L415">
        <v>12006.40799</v>
      </c>
      <c r="M415">
        <v>6642.3609489999999</v>
      </c>
      <c r="N415">
        <v>6706.7716570000002</v>
      </c>
      <c r="O415">
        <v>2048.8138730000001</v>
      </c>
      <c r="P415">
        <v>606.80188980000003</v>
      </c>
      <c r="Q415">
        <v>952.78812589999995</v>
      </c>
      <c r="R415">
        <v>4</v>
      </c>
      <c r="S415" s="3">
        <v>0.25392914500000002</v>
      </c>
      <c r="T415">
        <v>185</v>
      </c>
      <c r="U415" s="3">
        <v>9.1576680000000008E-3</v>
      </c>
      <c r="V415" s="3" t="str">
        <f t="shared" si="6"/>
        <v/>
      </c>
    </row>
    <row r="416" spans="1:22" x14ac:dyDescent="0.35">
      <c r="A416">
        <v>4</v>
      </c>
      <c r="B416" s="29">
        <v>100</v>
      </c>
      <c r="C416" s="29">
        <v>500</v>
      </c>
      <c r="D416" s="3">
        <v>0.4</v>
      </c>
      <c r="E416">
        <v>0.29143931699999998</v>
      </c>
      <c r="F416">
        <v>3</v>
      </c>
      <c r="G416">
        <v>33202.832950000004</v>
      </c>
      <c r="H416">
        <v>7954.1927519999999</v>
      </c>
      <c r="I416">
        <v>2000</v>
      </c>
      <c r="J416">
        <v>5954.1927519999999</v>
      </c>
      <c r="K416" s="3">
        <v>0.25143971999999998</v>
      </c>
      <c r="L416">
        <v>20430.300279999999</v>
      </c>
      <c r="M416">
        <v>9725.7512220000008</v>
      </c>
      <c r="N416">
        <v>9808.5120179999994</v>
      </c>
      <c r="O416">
        <v>4153.8946040000001</v>
      </c>
      <c r="P416">
        <v>606.80188980000003</v>
      </c>
      <c r="Q416">
        <v>953.68046690000006</v>
      </c>
      <c r="R416">
        <v>4</v>
      </c>
      <c r="S416" s="3">
        <v>0.37136601600000002</v>
      </c>
      <c r="T416">
        <v>300</v>
      </c>
      <c r="U416" s="3">
        <v>2.2874894E-2</v>
      </c>
      <c r="V416" s="3">
        <f t="shared" si="6"/>
        <v>0.2676952585872161</v>
      </c>
    </row>
    <row r="417" spans="1:22" x14ac:dyDescent="0.35">
      <c r="A417">
        <v>4</v>
      </c>
      <c r="B417" s="29">
        <v>100</v>
      </c>
      <c r="C417" s="29">
        <v>1000</v>
      </c>
      <c r="D417" s="3">
        <v>0.8</v>
      </c>
      <c r="E417">
        <v>8.2328582999999997E-2</v>
      </c>
      <c r="F417">
        <v>1</v>
      </c>
      <c r="G417">
        <v>22426.605800000001</v>
      </c>
      <c r="H417">
        <v>5014.1227559999998</v>
      </c>
      <c r="I417">
        <v>4000</v>
      </c>
      <c r="J417">
        <v>1014.122756</v>
      </c>
      <c r="K417" s="3">
        <v>0.79774672300000005</v>
      </c>
      <c r="L417">
        <v>12317.99108</v>
      </c>
      <c r="M417">
        <v>6834.0226910000001</v>
      </c>
      <c r="N417">
        <v>6892.1606970000003</v>
      </c>
      <c r="O417">
        <v>2123.5700390000002</v>
      </c>
      <c r="P417">
        <v>606.80188980000003</v>
      </c>
      <c r="Q417">
        <v>955.92773109999996</v>
      </c>
      <c r="R417">
        <v>4</v>
      </c>
      <c r="S417" s="3">
        <v>0.26094827199999998</v>
      </c>
      <c r="T417">
        <v>43</v>
      </c>
      <c r="U417" s="3">
        <v>9.7863529999999994E-3</v>
      </c>
      <c r="V417" s="3" t="str">
        <f t="shared" si="6"/>
        <v/>
      </c>
    </row>
    <row r="418" spans="1:22" x14ac:dyDescent="0.35">
      <c r="A418">
        <v>4</v>
      </c>
      <c r="B418" s="29">
        <v>100</v>
      </c>
      <c r="C418" s="29">
        <v>1000</v>
      </c>
      <c r="D418" s="3">
        <v>0.8</v>
      </c>
      <c r="E418">
        <v>8.2328582999999997E-2</v>
      </c>
      <c r="F418">
        <v>2</v>
      </c>
      <c r="G418">
        <v>21962.410629999998</v>
      </c>
      <c r="H418">
        <v>4991.4097460000003</v>
      </c>
      <c r="I418">
        <v>4000</v>
      </c>
      <c r="J418">
        <v>991.40974610000001</v>
      </c>
      <c r="K418" s="3">
        <v>0.80137680600000005</v>
      </c>
      <c r="L418">
        <v>12042.10864</v>
      </c>
      <c r="M418">
        <v>6650.199901</v>
      </c>
      <c r="N418">
        <v>6703.471931</v>
      </c>
      <c r="O418">
        <v>2054.0778759999998</v>
      </c>
      <c r="P418">
        <v>606.80188980000003</v>
      </c>
      <c r="Q418">
        <v>956.44928500000003</v>
      </c>
      <c r="R418">
        <v>4</v>
      </c>
      <c r="S418" s="3">
        <v>0.25380421199999997</v>
      </c>
      <c r="T418">
        <v>66</v>
      </c>
      <c r="U418" s="3">
        <v>4.5539140000000001E-3</v>
      </c>
      <c r="V418" s="3" t="str">
        <f t="shared" si="6"/>
        <v/>
      </c>
    </row>
    <row r="419" spans="1:22" x14ac:dyDescent="0.35">
      <c r="A419">
        <v>4</v>
      </c>
      <c r="B419" s="29">
        <v>100</v>
      </c>
      <c r="C419" s="29">
        <v>1000</v>
      </c>
      <c r="D419" s="3">
        <v>0.8</v>
      </c>
      <c r="E419">
        <v>8.2328582999999997E-2</v>
      </c>
      <c r="F419">
        <v>3</v>
      </c>
      <c r="G419">
        <v>30815.085589999999</v>
      </c>
      <c r="H419">
        <v>5688.0421429999997</v>
      </c>
      <c r="I419">
        <v>4000</v>
      </c>
      <c r="J419">
        <v>1688.0421429999999</v>
      </c>
      <c r="K419" s="3">
        <v>0.70322967000000003</v>
      </c>
      <c r="L419">
        <v>20503.71903</v>
      </c>
      <c r="M419">
        <v>9657.4025550000006</v>
      </c>
      <c r="N419">
        <v>9736.9092459999993</v>
      </c>
      <c r="O419">
        <v>4169.9909610000004</v>
      </c>
      <c r="P419">
        <v>606.80188980000003</v>
      </c>
      <c r="Q419">
        <v>955.93879730000003</v>
      </c>
      <c r="R419">
        <v>4</v>
      </c>
      <c r="S419" s="3">
        <v>0.36865502</v>
      </c>
      <c r="T419">
        <v>166</v>
      </c>
      <c r="U419" s="3">
        <v>8.9235249999999999E-3</v>
      </c>
      <c r="V419" s="3">
        <f t="shared" si="6"/>
        <v>0.30579480988062985</v>
      </c>
    </row>
    <row r="420" spans="1:22" x14ac:dyDescent="0.35">
      <c r="A420">
        <v>4</v>
      </c>
      <c r="B420" s="29">
        <v>100</v>
      </c>
      <c r="C420" s="29">
        <v>1000</v>
      </c>
      <c r="D420" s="3">
        <v>0.6</v>
      </c>
      <c r="E420">
        <v>0.21954288899999999</v>
      </c>
      <c r="F420">
        <v>1</v>
      </c>
      <c r="G420">
        <v>24027.608080000002</v>
      </c>
      <c r="H420">
        <v>6706.0326269999996</v>
      </c>
      <c r="I420">
        <v>4000</v>
      </c>
      <c r="J420">
        <v>2706.032627</v>
      </c>
      <c r="K420" s="3">
        <v>0.596477861</v>
      </c>
      <c r="L420">
        <v>12325.75848</v>
      </c>
      <c r="M420">
        <v>6785.8672450000004</v>
      </c>
      <c r="N420">
        <v>6847.4666999999999</v>
      </c>
      <c r="O420">
        <v>2124.378232</v>
      </c>
      <c r="P420">
        <v>606.80188980000003</v>
      </c>
      <c r="Q420">
        <v>957.06138780000003</v>
      </c>
      <c r="R420">
        <v>4</v>
      </c>
      <c r="S420" s="3">
        <v>0.259256086</v>
      </c>
      <c r="T420">
        <v>84</v>
      </c>
      <c r="U420" s="3">
        <v>9.026404E-3</v>
      </c>
      <c r="V420" s="3" t="str">
        <f t="shared" si="6"/>
        <v/>
      </c>
    </row>
    <row r="421" spans="1:22" x14ac:dyDescent="0.35">
      <c r="A421">
        <v>4</v>
      </c>
      <c r="B421" s="29">
        <v>100</v>
      </c>
      <c r="C421" s="29">
        <v>1000</v>
      </c>
      <c r="D421" s="3">
        <v>0.6</v>
      </c>
      <c r="E421">
        <v>0.21954288899999999</v>
      </c>
      <c r="F421">
        <v>2</v>
      </c>
      <c r="G421">
        <v>23597.499909999999</v>
      </c>
      <c r="H421">
        <v>6631.8522130000001</v>
      </c>
      <c r="I421">
        <v>4000</v>
      </c>
      <c r="J421">
        <v>2631.8522130000001</v>
      </c>
      <c r="K421" s="3">
        <v>0.60314974899999996</v>
      </c>
      <c r="L421">
        <v>11987.872729999999</v>
      </c>
      <c r="M421">
        <v>6653.906344</v>
      </c>
      <c r="N421">
        <v>6707.9712820000004</v>
      </c>
      <c r="O421">
        <v>2046.053306</v>
      </c>
      <c r="P421">
        <v>606.80188980000003</v>
      </c>
      <c r="Q421">
        <v>950.91487489999997</v>
      </c>
      <c r="R421">
        <v>4</v>
      </c>
      <c r="S421" s="3">
        <v>0.25397456499999999</v>
      </c>
      <c r="T421">
        <v>116</v>
      </c>
      <c r="U421" s="3">
        <v>9.5301980000000001E-3</v>
      </c>
      <c r="V421" s="3" t="str">
        <f t="shared" si="6"/>
        <v/>
      </c>
    </row>
    <row r="422" spans="1:22" x14ac:dyDescent="0.35">
      <c r="A422">
        <v>4</v>
      </c>
      <c r="B422" s="29">
        <v>100</v>
      </c>
      <c r="C422" s="29">
        <v>1000</v>
      </c>
      <c r="D422" s="3">
        <v>0.6</v>
      </c>
      <c r="E422">
        <v>0.21954288899999999</v>
      </c>
      <c r="F422">
        <v>3</v>
      </c>
      <c r="G422">
        <v>33611.847280000002</v>
      </c>
      <c r="H422">
        <v>8503.2326620000003</v>
      </c>
      <c r="I422">
        <v>4000</v>
      </c>
      <c r="J422">
        <v>4503.2326620000003</v>
      </c>
      <c r="K422" s="3">
        <v>0.47040933200000001</v>
      </c>
      <c r="L422">
        <v>20511.85843</v>
      </c>
      <c r="M422">
        <v>9647.1707160000005</v>
      </c>
      <c r="N422">
        <v>9726.6774060000007</v>
      </c>
      <c r="O422">
        <v>4171.6154829999996</v>
      </c>
      <c r="P422">
        <v>606.80188980000003</v>
      </c>
      <c r="Q422">
        <v>956.34912499999996</v>
      </c>
      <c r="R422">
        <v>4</v>
      </c>
      <c r="S422" s="3">
        <v>0.36826762699999999</v>
      </c>
      <c r="T422">
        <v>252</v>
      </c>
      <c r="U422" s="3">
        <v>9.6701630000000007E-3</v>
      </c>
      <c r="V422" s="3">
        <f t="shared" si="6"/>
        <v>0.29424102750470216</v>
      </c>
    </row>
    <row r="423" spans="1:22" x14ac:dyDescent="0.35">
      <c r="A423">
        <v>4</v>
      </c>
      <c r="B423" s="29">
        <v>100</v>
      </c>
      <c r="C423" s="29">
        <v>1000</v>
      </c>
      <c r="D423" s="3">
        <v>0.4</v>
      </c>
      <c r="E423">
        <v>0.49397150099999998</v>
      </c>
      <c r="F423">
        <v>1</v>
      </c>
      <c r="G423">
        <v>27003.70954</v>
      </c>
      <c r="H423">
        <v>6298.2267789999996</v>
      </c>
      <c r="I423">
        <v>2000</v>
      </c>
      <c r="J423">
        <v>4298.2267789999996</v>
      </c>
      <c r="K423" s="3">
        <v>0.31754969599999999</v>
      </c>
      <c r="L423">
        <v>8701.3659169999992</v>
      </c>
      <c r="M423">
        <v>8945.9001399999997</v>
      </c>
      <c r="N423">
        <v>8977.4392559999997</v>
      </c>
      <c r="O423">
        <v>1500.1278970000001</v>
      </c>
      <c r="P423">
        <v>606.80188980000003</v>
      </c>
      <c r="Q423">
        <v>675.21358239999995</v>
      </c>
      <c r="R423">
        <v>2</v>
      </c>
      <c r="S423" s="3">
        <v>0.33990026699999998</v>
      </c>
      <c r="T423">
        <v>301</v>
      </c>
      <c r="U423" s="3">
        <v>1.5224570999999999E-2</v>
      </c>
      <c r="V423" s="3" t="str">
        <f t="shared" si="6"/>
        <v/>
      </c>
    </row>
    <row r="424" spans="1:22" x14ac:dyDescent="0.35">
      <c r="A424">
        <v>4</v>
      </c>
      <c r="B424" s="29">
        <v>100</v>
      </c>
      <c r="C424" s="29">
        <v>1000</v>
      </c>
      <c r="D424" s="3">
        <v>0.4</v>
      </c>
      <c r="E424">
        <v>0.49397150099999998</v>
      </c>
      <c r="F424">
        <v>2</v>
      </c>
      <c r="G424">
        <v>26271.72897</v>
      </c>
      <c r="H424">
        <v>6193.4655720000001</v>
      </c>
      <c r="I424">
        <v>2000</v>
      </c>
      <c r="J424">
        <v>4193.4655720000001</v>
      </c>
      <c r="K424" s="3">
        <v>0.32292098499999999</v>
      </c>
      <c r="L424">
        <v>8489.2864599999994</v>
      </c>
      <c r="M424">
        <v>8658.5278689999996</v>
      </c>
      <c r="N424">
        <v>8690.6120219999993</v>
      </c>
      <c r="O424">
        <v>1448.4971250000001</v>
      </c>
      <c r="P424">
        <v>606.80188980000003</v>
      </c>
      <c r="Q424">
        <v>673.8244899</v>
      </c>
      <c r="R424">
        <v>2</v>
      </c>
      <c r="S424" s="3">
        <v>0.32904052700000003</v>
      </c>
      <c r="T424">
        <v>300</v>
      </c>
      <c r="U424" s="3">
        <v>1.0402513E-2</v>
      </c>
      <c r="V424" s="3" t="str">
        <f t="shared" si="6"/>
        <v/>
      </c>
    </row>
    <row r="425" spans="1:22" x14ac:dyDescent="0.35">
      <c r="A425">
        <v>4</v>
      </c>
      <c r="B425" s="29">
        <v>100</v>
      </c>
      <c r="C425" s="29">
        <v>1000</v>
      </c>
      <c r="D425" s="3">
        <v>0.4</v>
      </c>
      <c r="E425">
        <v>0.49397150099999998</v>
      </c>
      <c r="F425">
        <v>3</v>
      </c>
      <c r="G425">
        <v>38819.536489999999</v>
      </c>
      <c r="H425">
        <v>9144.2397930000006</v>
      </c>
      <c r="I425">
        <v>2000</v>
      </c>
      <c r="J425">
        <v>7144.2397929999997</v>
      </c>
      <c r="K425" s="3">
        <v>0.21871692400000001</v>
      </c>
      <c r="L425">
        <v>14462.858249999999</v>
      </c>
      <c r="M425">
        <v>12703.86853</v>
      </c>
      <c r="N425">
        <v>12748.91171</v>
      </c>
      <c r="O425">
        <v>2942.6106850000001</v>
      </c>
      <c r="P425">
        <v>606.80188980000003</v>
      </c>
      <c r="Q425">
        <v>673.10387790000004</v>
      </c>
      <c r="R425">
        <v>2</v>
      </c>
      <c r="S425" s="3">
        <v>0.48269427100000001</v>
      </c>
      <c r="T425">
        <v>300</v>
      </c>
      <c r="U425" s="3">
        <v>7.1179930000000002E-2</v>
      </c>
      <c r="V425" s="3">
        <f t="shared" si="6"/>
        <v>0.27134271297056661</v>
      </c>
    </row>
    <row r="426" spans="1:22" x14ac:dyDescent="0.35">
      <c r="A426">
        <v>4</v>
      </c>
      <c r="B426" s="29">
        <v>100</v>
      </c>
      <c r="C426" s="29">
        <v>2000</v>
      </c>
      <c r="D426" s="3">
        <v>0.8</v>
      </c>
      <c r="E426">
        <v>0.116342183</v>
      </c>
      <c r="F426">
        <v>1</v>
      </c>
      <c r="G426">
        <v>25866.399570000001</v>
      </c>
      <c r="H426">
        <v>5010.2647619999998</v>
      </c>
      <c r="I426">
        <v>4000</v>
      </c>
      <c r="J426">
        <v>1010.264762</v>
      </c>
      <c r="K426" s="3">
        <v>0.79836100300000001</v>
      </c>
      <c r="L426">
        <v>8683.5637690000003</v>
      </c>
      <c r="M426">
        <v>9027.0921679999992</v>
      </c>
      <c r="N426">
        <v>9051.349811</v>
      </c>
      <c r="O426">
        <v>1497.066411</v>
      </c>
      <c r="P426">
        <v>606.80188980000003</v>
      </c>
      <c r="Q426">
        <v>673.82453099999998</v>
      </c>
      <c r="R426">
        <v>2</v>
      </c>
      <c r="S426" s="3">
        <v>0.34269863900000003</v>
      </c>
      <c r="T426">
        <v>46</v>
      </c>
      <c r="U426" s="3">
        <v>8.7964810000000001E-3</v>
      </c>
      <c r="V426" s="3" t="str">
        <f t="shared" si="6"/>
        <v/>
      </c>
    </row>
    <row r="427" spans="1:22" x14ac:dyDescent="0.35">
      <c r="A427">
        <v>4</v>
      </c>
      <c r="B427" s="29">
        <v>100</v>
      </c>
      <c r="C427" s="29">
        <v>2000</v>
      </c>
      <c r="D427" s="3">
        <v>0.8</v>
      </c>
      <c r="E427">
        <v>0.116342183</v>
      </c>
      <c r="F427">
        <v>2</v>
      </c>
      <c r="G427">
        <v>25154.685700000002</v>
      </c>
      <c r="H427">
        <v>4987.6621320000004</v>
      </c>
      <c r="I427">
        <v>4000</v>
      </c>
      <c r="J427">
        <v>987.66213189999996</v>
      </c>
      <c r="K427" s="3">
        <v>0.80197894199999997</v>
      </c>
      <c r="L427">
        <v>8489.2865980000006</v>
      </c>
      <c r="M427">
        <v>8709.1962989999993</v>
      </c>
      <c r="N427">
        <v>8728.7037270000001</v>
      </c>
      <c r="O427">
        <v>1448.4971370000001</v>
      </c>
      <c r="P427">
        <v>606.80188980000003</v>
      </c>
      <c r="Q427">
        <v>673.82451279999998</v>
      </c>
      <c r="R427">
        <v>2</v>
      </c>
      <c r="S427" s="3">
        <v>0.33048274</v>
      </c>
      <c r="T427">
        <v>46</v>
      </c>
      <c r="U427" s="3">
        <v>8.5943200000000008E-3</v>
      </c>
      <c r="V427" s="3" t="str">
        <f t="shared" si="6"/>
        <v/>
      </c>
    </row>
    <row r="428" spans="1:22" x14ac:dyDescent="0.35">
      <c r="A428">
        <v>4</v>
      </c>
      <c r="B428" s="29">
        <v>100</v>
      </c>
      <c r="C428" s="29">
        <v>2000</v>
      </c>
      <c r="D428" s="3">
        <v>0.8</v>
      </c>
      <c r="E428">
        <v>0.116342183</v>
      </c>
      <c r="F428">
        <v>3</v>
      </c>
      <c r="G428">
        <v>35382.043640000004</v>
      </c>
      <c r="H428">
        <v>8060.1343479999996</v>
      </c>
      <c r="I428">
        <v>6000</v>
      </c>
      <c r="J428">
        <v>2060.134348</v>
      </c>
      <c r="K428" s="3">
        <v>0.74440446500000002</v>
      </c>
      <c r="L428">
        <v>17707.544259999999</v>
      </c>
      <c r="M428">
        <v>11111.853220000001</v>
      </c>
      <c r="N428">
        <v>11176.368119999999</v>
      </c>
      <c r="O428">
        <v>3602.7760050000002</v>
      </c>
      <c r="P428">
        <v>606.80188980000003</v>
      </c>
      <c r="Q428">
        <v>824.11006010000006</v>
      </c>
      <c r="R428">
        <v>3</v>
      </c>
      <c r="S428" s="3">
        <v>0.42315524500000001</v>
      </c>
      <c r="T428">
        <v>215</v>
      </c>
      <c r="U428" s="3">
        <v>8.9462169999999994E-3</v>
      </c>
      <c r="V428" s="3">
        <f t="shared" si="6"/>
        <v>0.30652114801634045</v>
      </c>
    </row>
    <row r="429" spans="1:22" x14ac:dyDescent="0.35">
      <c r="A429">
        <v>4</v>
      </c>
      <c r="B429" s="29">
        <v>100</v>
      </c>
      <c r="C429" s="29">
        <v>2000</v>
      </c>
      <c r="D429" s="3">
        <v>0.6</v>
      </c>
      <c r="E429">
        <v>0.31024582000000001</v>
      </c>
      <c r="F429">
        <v>1</v>
      </c>
      <c r="G429">
        <v>27366.25275</v>
      </c>
      <c r="H429">
        <v>6694.039256</v>
      </c>
      <c r="I429">
        <v>4000</v>
      </c>
      <c r="J429">
        <v>2694.039256</v>
      </c>
      <c r="K429" s="3">
        <v>0.59754654100000004</v>
      </c>
      <c r="L429">
        <v>8683.5634169999994</v>
      </c>
      <c r="M429">
        <v>8931.4908149999992</v>
      </c>
      <c r="N429">
        <v>8963.0299300000006</v>
      </c>
      <c r="O429">
        <v>1497.0663830000001</v>
      </c>
      <c r="P429">
        <v>606.80188980000003</v>
      </c>
      <c r="Q429">
        <v>673.82447090000005</v>
      </c>
      <c r="R429">
        <v>2</v>
      </c>
      <c r="S429" s="3">
        <v>0.33935470699999998</v>
      </c>
      <c r="T429">
        <v>192</v>
      </c>
      <c r="U429" s="3">
        <v>9.1110740000000003E-3</v>
      </c>
      <c r="V429" s="3" t="str">
        <f t="shared" si="6"/>
        <v/>
      </c>
    </row>
    <row r="430" spans="1:22" x14ac:dyDescent="0.35">
      <c r="A430">
        <v>4</v>
      </c>
      <c r="B430" s="29">
        <v>100</v>
      </c>
      <c r="C430" s="29">
        <v>2000</v>
      </c>
      <c r="D430" s="3">
        <v>0.6</v>
      </c>
      <c r="E430">
        <v>0.31024582000000001</v>
      </c>
      <c r="F430">
        <v>2</v>
      </c>
      <c r="G430">
        <v>26712.029589999998</v>
      </c>
      <c r="H430">
        <v>6633.7659460000004</v>
      </c>
      <c r="I430">
        <v>4000</v>
      </c>
      <c r="J430">
        <v>2633.765946</v>
      </c>
      <c r="K430" s="3">
        <v>0.60297575000000003</v>
      </c>
      <c r="L430">
        <v>8489.2874389999997</v>
      </c>
      <c r="M430">
        <v>8658.5278689999996</v>
      </c>
      <c r="N430">
        <v>8690.6120219999993</v>
      </c>
      <c r="O430">
        <v>1448.497243</v>
      </c>
      <c r="P430">
        <v>606.80188980000003</v>
      </c>
      <c r="Q430">
        <v>673.82461669999998</v>
      </c>
      <c r="R430">
        <v>2</v>
      </c>
      <c r="S430" s="3">
        <v>0.32904052700000003</v>
      </c>
      <c r="T430">
        <v>161</v>
      </c>
      <c r="U430" s="3">
        <v>8.8175409999999999E-3</v>
      </c>
      <c r="V430" s="3" t="str">
        <f t="shared" si="6"/>
        <v/>
      </c>
    </row>
    <row r="431" spans="1:22" x14ac:dyDescent="0.35">
      <c r="A431">
        <v>4</v>
      </c>
      <c r="B431" s="29">
        <v>100</v>
      </c>
      <c r="C431" s="29">
        <v>2000</v>
      </c>
      <c r="D431" s="3">
        <v>0.6</v>
      </c>
      <c r="E431">
        <v>0.31024582000000001</v>
      </c>
      <c r="F431">
        <v>3</v>
      </c>
      <c r="G431">
        <v>37989.71574</v>
      </c>
      <c r="H431">
        <v>8491.613566</v>
      </c>
      <c r="I431">
        <v>4000</v>
      </c>
      <c r="J431">
        <v>4491.613566</v>
      </c>
      <c r="K431" s="3">
        <v>0.47105299499999997</v>
      </c>
      <c r="L431">
        <v>14477.595729999999</v>
      </c>
      <c r="M431">
        <v>12619.515460000001</v>
      </c>
      <c r="N431">
        <v>12652.38589</v>
      </c>
      <c r="O431">
        <v>2945.5699319999999</v>
      </c>
      <c r="P431">
        <v>606.80188980000003</v>
      </c>
      <c r="Q431">
        <v>673.82900199999995</v>
      </c>
      <c r="R431">
        <v>2</v>
      </c>
      <c r="S431" s="3">
        <v>0.47903964799999998</v>
      </c>
      <c r="T431">
        <v>229</v>
      </c>
      <c r="U431" s="3">
        <v>9.2760929999999991E-3</v>
      </c>
      <c r="V431" s="3">
        <f t="shared" si="6"/>
        <v>0.29750513337032886</v>
      </c>
    </row>
    <row r="432" spans="1:22" x14ac:dyDescent="0.35">
      <c r="A432">
        <v>4</v>
      </c>
      <c r="B432" s="29">
        <v>100</v>
      </c>
      <c r="C432" s="29">
        <v>2000</v>
      </c>
      <c r="D432" s="3">
        <v>0.4</v>
      </c>
      <c r="E432">
        <v>0.69805309599999998</v>
      </c>
      <c r="F432">
        <v>1</v>
      </c>
      <c r="G432">
        <v>30057.402539999999</v>
      </c>
      <c r="H432">
        <v>6307.9149820000002</v>
      </c>
      <c r="I432">
        <v>2000.0001239999999</v>
      </c>
      <c r="J432">
        <v>4307.9148580000001</v>
      </c>
      <c r="K432" s="3">
        <v>0.31706199699999998</v>
      </c>
      <c r="L432">
        <v>6171.3283469999997</v>
      </c>
      <c r="M432">
        <v>10792.100549999999</v>
      </c>
      <c r="N432">
        <v>10807.75303</v>
      </c>
      <c r="O432">
        <v>1063.7198989999999</v>
      </c>
      <c r="P432">
        <v>606.80188959999998</v>
      </c>
      <c r="Q432">
        <v>479.11218730000002</v>
      </c>
      <c r="R432">
        <v>1</v>
      </c>
      <c r="S432" s="3">
        <v>0.40919888799999998</v>
      </c>
      <c r="T432">
        <v>222</v>
      </c>
      <c r="U432" s="3">
        <v>7.8088899999999998E-3</v>
      </c>
      <c r="V432" s="3" t="str">
        <f t="shared" si="6"/>
        <v/>
      </c>
    </row>
    <row r="433" spans="1:22" x14ac:dyDescent="0.35">
      <c r="A433">
        <v>4</v>
      </c>
      <c r="B433" s="29">
        <v>100</v>
      </c>
      <c r="C433" s="29">
        <v>2000</v>
      </c>
      <c r="D433" s="3">
        <v>0.4</v>
      </c>
      <c r="E433">
        <v>0.69805309599999998</v>
      </c>
      <c r="F433">
        <v>2</v>
      </c>
      <c r="G433">
        <v>29748.1849</v>
      </c>
      <c r="H433">
        <v>6205.940122</v>
      </c>
      <c r="I433">
        <v>2000</v>
      </c>
      <c r="J433">
        <v>4205.940122</v>
      </c>
      <c r="K433" s="3">
        <v>0.32227188200000001</v>
      </c>
      <c r="L433">
        <v>6025.2438480000001</v>
      </c>
      <c r="M433">
        <v>10706.739729999999</v>
      </c>
      <c r="N433">
        <v>10722.3922</v>
      </c>
      <c r="O433">
        <v>1027.1951529999999</v>
      </c>
      <c r="P433">
        <v>606.80188980000003</v>
      </c>
      <c r="Q433">
        <v>479.11580889999999</v>
      </c>
      <c r="R433">
        <v>1</v>
      </c>
      <c r="S433" s="3">
        <v>0.40596698799999997</v>
      </c>
      <c r="T433">
        <v>300</v>
      </c>
      <c r="U433" s="3">
        <v>3.2915013999999999E-2</v>
      </c>
      <c r="V433" s="3" t="str">
        <f t="shared" si="6"/>
        <v/>
      </c>
    </row>
    <row r="434" spans="1:22" x14ac:dyDescent="0.35">
      <c r="A434">
        <v>4</v>
      </c>
      <c r="B434" s="29">
        <v>100</v>
      </c>
      <c r="C434" s="29">
        <v>2000</v>
      </c>
      <c r="D434" s="3">
        <v>0.4</v>
      </c>
      <c r="E434">
        <v>0.69805309599999998</v>
      </c>
      <c r="F434">
        <v>3</v>
      </c>
      <c r="G434">
        <v>43531.527860000002</v>
      </c>
      <c r="H434">
        <v>14106.10529</v>
      </c>
      <c r="I434">
        <v>4000</v>
      </c>
      <c r="J434">
        <v>10106.10529</v>
      </c>
      <c r="K434" s="3">
        <v>0.28356515999999998</v>
      </c>
      <c r="L434">
        <v>14477.559590000001</v>
      </c>
      <c r="M434">
        <v>12577.093800000001</v>
      </c>
      <c r="N434">
        <v>12622.136979999999</v>
      </c>
      <c r="O434">
        <v>2945.5637069999998</v>
      </c>
      <c r="P434">
        <v>606.80188980000003</v>
      </c>
      <c r="Q434">
        <v>673.82619030000001</v>
      </c>
      <c r="R434">
        <v>2</v>
      </c>
      <c r="S434" s="3">
        <v>0.47789437600000001</v>
      </c>
      <c r="T434">
        <v>300</v>
      </c>
      <c r="U434" s="3">
        <v>0.104675955</v>
      </c>
      <c r="V434" s="3">
        <f t="shared" si="6"/>
        <v>0.27211603926350464</v>
      </c>
    </row>
    <row r="435" spans="1:22" x14ac:dyDescent="0.35">
      <c r="A435">
        <v>5</v>
      </c>
      <c r="B435" s="29">
        <v>10</v>
      </c>
      <c r="C435" s="29">
        <v>500</v>
      </c>
      <c r="D435" s="3">
        <v>0.8</v>
      </c>
      <c r="E435">
        <v>5.1739681000000003E-2</v>
      </c>
      <c r="F435">
        <v>1</v>
      </c>
      <c r="G435">
        <v>20705.223720000002</v>
      </c>
      <c r="H435">
        <v>3784.6070890000001</v>
      </c>
      <c r="I435">
        <v>3000</v>
      </c>
      <c r="J435">
        <v>784.60708890000001</v>
      </c>
      <c r="K435" s="3">
        <v>0.79268466400000004</v>
      </c>
      <c r="L435">
        <v>15164.51352</v>
      </c>
      <c r="M435">
        <v>7242.7123490000004</v>
      </c>
      <c r="N435">
        <v>5272.901605</v>
      </c>
      <c r="O435">
        <v>2595.8971729999998</v>
      </c>
      <c r="P435">
        <v>613.87430119999999</v>
      </c>
      <c r="Q435">
        <v>1195.231207</v>
      </c>
      <c r="R435">
        <v>6</v>
      </c>
      <c r="S435" s="3">
        <v>0.76030762900000004</v>
      </c>
      <c r="T435">
        <v>55</v>
      </c>
      <c r="U435" s="3">
        <v>5.0742699999999996E-3</v>
      </c>
      <c r="V435" s="3" t="str">
        <f t="shared" si="6"/>
        <v/>
      </c>
    </row>
    <row r="436" spans="1:22" x14ac:dyDescent="0.35">
      <c r="A436">
        <v>5</v>
      </c>
      <c r="B436" s="29">
        <v>10</v>
      </c>
      <c r="C436" s="29">
        <v>500</v>
      </c>
      <c r="D436" s="3">
        <v>0.8</v>
      </c>
      <c r="E436">
        <v>5.1739681000000003E-2</v>
      </c>
      <c r="F436">
        <v>2</v>
      </c>
      <c r="G436">
        <v>20861.833350000001</v>
      </c>
      <c r="H436">
        <v>3777.9464859999998</v>
      </c>
      <c r="I436">
        <v>3000</v>
      </c>
      <c r="J436">
        <v>777.94648610000002</v>
      </c>
      <c r="K436" s="3">
        <v>0.79408218500000005</v>
      </c>
      <c r="L436">
        <v>15035.780549999999</v>
      </c>
      <c r="M436">
        <v>7245.5613560000002</v>
      </c>
      <c r="N436">
        <v>5465.5060739999999</v>
      </c>
      <c r="O436">
        <v>2566.7225790000002</v>
      </c>
      <c r="P436">
        <v>613.87430119999999</v>
      </c>
      <c r="Q436">
        <v>1192.2225579999999</v>
      </c>
      <c r="R436">
        <v>6</v>
      </c>
      <c r="S436" s="3">
        <v>0.78807955799999996</v>
      </c>
      <c r="T436">
        <v>152</v>
      </c>
      <c r="U436" s="3">
        <v>9.8580009999999999E-3</v>
      </c>
      <c r="V436" s="3" t="str">
        <f t="shared" si="6"/>
        <v/>
      </c>
    </row>
    <row r="437" spans="1:22" x14ac:dyDescent="0.35">
      <c r="A437">
        <v>5</v>
      </c>
      <c r="B437" s="29">
        <v>10</v>
      </c>
      <c r="C437" s="29">
        <v>500</v>
      </c>
      <c r="D437" s="3">
        <v>0.8</v>
      </c>
      <c r="E437">
        <v>5.1739681000000003E-2</v>
      </c>
      <c r="F437">
        <v>3</v>
      </c>
      <c r="G437">
        <v>30703.784360000001</v>
      </c>
      <c r="H437">
        <v>5507.9261530000003</v>
      </c>
      <c r="I437">
        <v>4000</v>
      </c>
      <c r="J437">
        <v>1507.9261530000001</v>
      </c>
      <c r="K437" s="3">
        <v>0.72622614900000004</v>
      </c>
      <c r="L437">
        <v>29144.481179999999</v>
      </c>
      <c r="M437">
        <v>11559.339089999999</v>
      </c>
      <c r="N437">
        <v>5736.524523</v>
      </c>
      <c r="O437">
        <v>5920.6665009999997</v>
      </c>
      <c r="P437">
        <v>613.87430119999999</v>
      </c>
      <c r="Q437">
        <v>1365.453794</v>
      </c>
      <c r="R437">
        <v>8</v>
      </c>
      <c r="S437" s="3">
        <v>0.827158116</v>
      </c>
      <c r="T437">
        <v>114</v>
      </c>
      <c r="U437" s="3">
        <v>8.5877680000000008E-3</v>
      </c>
      <c r="V437" s="3">
        <f t="shared" si="6"/>
        <v>0.26134332030545171</v>
      </c>
    </row>
    <row r="438" spans="1:22" x14ac:dyDescent="0.35">
      <c r="A438">
        <v>5</v>
      </c>
      <c r="B438" s="29">
        <v>10</v>
      </c>
      <c r="C438" s="29">
        <v>500</v>
      </c>
      <c r="D438" s="3">
        <v>0.6</v>
      </c>
      <c r="E438">
        <v>0.13797248200000001</v>
      </c>
      <c r="F438">
        <v>1</v>
      </c>
      <c r="G438">
        <v>22053.736659999999</v>
      </c>
      <c r="H438">
        <v>5090.5951230000001</v>
      </c>
      <c r="I438">
        <v>3000</v>
      </c>
      <c r="J438">
        <v>2090.5951230000001</v>
      </c>
      <c r="K438" s="3">
        <v>0.58932205900000001</v>
      </c>
      <c r="L438">
        <v>15152.26146</v>
      </c>
      <c r="M438">
        <v>7275.0637839999999</v>
      </c>
      <c r="N438">
        <v>5286.138089</v>
      </c>
      <c r="O438">
        <v>2594.4056439999999</v>
      </c>
      <c r="P438">
        <v>613.87430119999999</v>
      </c>
      <c r="Q438">
        <v>1193.6597200000001</v>
      </c>
      <c r="R438">
        <v>6</v>
      </c>
      <c r="S438" s="3">
        <v>0.76221621799999995</v>
      </c>
      <c r="T438">
        <v>79</v>
      </c>
      <c r="U438" s="3">
        <v>9.9121360000000002E-3</v>
      </c>
      <c r="V438" s="3" t="str">
        <f t="shared" si="6"/>
        <v/>
      </c>
    </row>
    <row r="439" spans="1:22" x14ac:dyDescent="0.35">
      <c r="A439">
        <v>5</v>
      </c>
      <c r="B439" s="29">
        <v>10</v>
      </c>
      <c r="C439" s="29">
        <v>500</v>
      </c>
      <c r="D439" s="3">
        <v>0.6</v>
      </c>
      <c r="E439">
        <v>0.13797248200000001</v>
      </c>
      <c r="F439">
        <v>2</v>
      </c>
      <c r="G439">
        <v>22117.771690000001</v>
      </c>
      <c r="H439">
        <v>4380.7764729999999</v>
      </c>
      <c r="I439">
        <v>2500</v>
      </c>
      <c r="J439">
        <v>1880.7764729999999</v>
      </c>
      <c r="K439" s="3">
        <v>0.570675088</v>
      </c>
      <c r="L439">
        <v>13631.533219999999</v>
      </c>
      <c r="M439">
        <v>7912.5637960000004</v>
      </c>
      <c r="N439">
        <v>5802.6738189999996</v>
      </c>
      <c r="O439">
        <v>2328.3733280000001</v>
      </c>
      <c r="P439">
        <v>613.87430119999999</v>
      </c>
      <c r="Q439">
        <v>1079.5099760000001</v>
      </c>
      <c r="R439">
        <v>5</v>
      </c>
      <c r="S439" s="3">
        <v>0.83669628299999999</v>
      </c>
      <c r="T439">
        <v>122</v>
      </c>
      <c r="U439" s="3">
        <v>9.7063459999999994E-3</v>
      </c>
      <c r="V439" s="3" t="str">
        <f t="shared" si="6"/>
        <v/>
      </c>
    </row>
    <row r="440" spans="1:22" x14ac:dyDescent="0.35">
      <c r="A440">
        <v>5</v>
      </c>
      <c r="B440" s="29">
        <v>10</v>
      </c>
      <c r="C440" s="29">
        <v>500</v>
      </c>
      <c r="D440" s="3">
        <v>0.6</v>
      </c>
      <c r="E440">
        <v>0.13797248200000001</v>
      </c>
      <c r="F440">
        <v>3</v>
      </c>
      <c r="G440">
        <v>33040.207479999997</v>
      </c>
      <c r="H440">
        <v>7292.3536249999997</v>
      </c>
      <c r="I440">
        <v>3500</v>
      </c>
      <c r="J440">
        <v>3792.3536250000002</v>
      </c>
      <c r="K440" s="3">
        <v>0.479954783</v>
      </c>
      <c r="L440">
        <v>27486.304270000001</v>
      </c>
      <c r="M440">
        <v>12458.414940000001</v>
      </c>
      <c r="N440">
        <v>5803.98855</v>
      </c>
      <c r="O440">
        <v>5581.7385489999997</v>
      </c>
      <c r="P440">
        <v>613.87430119999999</v>
      </c>
      <c r="Q440">
        <v>1289.83752</v>
      </c>
      <c r="R440">
        <v>7</v>
      </c>
      <c r="S440" s="3">
        <v>0.83688585599999998</v>
      </c>
      <c r="T440">
        <v>95</v>
      </c>
      <c r="U440" s="3">
        <v>9.7890110000000002E-3</v>
      </c>
      <c r="V440" s="3">
        <f t="shared" si="6"/>
        <v>0.25200182845918156</v>
      </c>
    </row>
    <row r="441" spans="1:22" x14ac:dyDescent="0.35">
      <c r="A441">
        <v>5</v>
      </c>
      <c r="B441" s="29">
        <v>10</v>
      </c>
      <c r="C441" s="29">
        <v>500</v>
      </c>
      <c r="D441" s="3">
        <v>0.4</v>
      </c>
      <c r="E441">
        <v>0.31043808499999997</v>
      </c>
      <c r="F441">
        <v>1</v>
      </c>
      <c r="G441">
        <v>24419.504529999998</v>
      </c>
      <c r="H441">
        <v>6799.1587360000003</v>
      </c>
      <c r="I441">
        <v>2500</v>
      </c>
      <c r="J441">
        <v>4299.1587360000003</v>
      </c>
      <c r="K441" s="3">
        <v>0.36769254800000001</v>
      </c>
      <c r="L441">
        <v>13848.683349999999</v>
      </c>
      <c r="M441">
        <v>8018.6467350000003</v>
      </c>
      <c r="N441">
        <v>5525.6539229999998</v>
      </c>
      <c r="O441">
        <v>2369.640445</v>
      </c>
      <c r="P441">
        <v>613.87430119999999</v>
      </c>
      <c r="Q441">
        <v>1092.530393</v>
      </c>
      <c r="R441">
        <v>5</v>
      </c>
      <c r="S441" s="3">
        <v>0.79675236699999996</v>
      </c>
      <c r="T441">
        <v>300</v>
      </c>
      <c r="U441" s="3">
        <v>1.1663655E-2</v>
      </c>
      <c r="V441" s="3" t="str">
        <f t="shared" si="6"/>
        <v/>
      </c>
    </row>
    <row r="442" spans="1:22" x14ac:dyDescent="0.35">
      <c r="A442">
        <v>5</v>
      </c>
      <c r="B442" s="29">
        <v>10</v>
      </c>
      <c r="C442" s="29">
        <v>500</v>
      </c>
      <c r="D442" s="3">
        <v>0.4</v>
      </c>
      <c r="E442">
        <v>0.31043808499999997</v>
      </c>
      <c r="F442">
        <v>2</v>
      </c>
      <c r="G442">
        <v>24403.487239999999</v>
      </c>
      <c r="H442">
        <v>5828.2689360000004</v>
      </c>
      <c r="I442">
        <v>2000</v>
      </c>
      <c r="J442">
        <v>3828.2689359999999</v>
      </c>
      <c r="K442" s="3">
        <v>0.34315506400000001</v>
      </c>
      <c r="L442">
        <v>12331.827579999999</v>
      </c>
      <c r="M442">
        <v>8795.3673120000003</v>
      </c>
      <c r="N442">
        <v>6083.0197920000001</v>
      </c>
      <c r="O442">
        <v>2106.1371810000001</v>
      </c>
      <c r="P442">
        <v>613.87430119999999</v>
      </c>
      <c r="Q442">
        <v>976.81971369999997</v>
      </c>
      <c r="R442">
        <v>4</v>
      </c>
      <c r="S442" s="3">
        <v>0.87711979100000004</v>
      </c>
      <c r="T442">
        <v>300</v>
      </c>
      <c r="U442" s="3">
        <v>1.0014563000000001E-2</v>
      </c>
      <c r="V442" s="3" t="str">
        <f t="shared" si="6"/>
        <v/>
      </c>
    </row>
    <row r="443" spans="1:22" x14ac:dyDescent="0.35">
      <c r="A443">
        <v>5</v>
      </c>
      <c r="B443" s="29">
        <v>10</v>
      </c>
      <c r="C443" s="29">
        <v>500</v>
      </c>
      <c r="D443" s="3">
        <v>0.4</v>
      </c>
      <c r="E443">
        <v>0.31043808499999997</v>
      </c>
      <c r="F443">
        <v>3</v>
      </c>
      <c r="G443">
        <v>37668.253019999996</v>
      </c>
      <c r="H443">
        <v>10862.290230000001</v>
      </c>
      <c r="I443">
        <v>3000</v>
      </c>
      <c r="J443">
        <v>7862.2902329999997</v>
      </c>
      <c r="K443" s="3">
        <v>0.27618484999999998</v>
      </c>
      <c r="L443">
        <v>25326.435829999999</v>
      </c>
      <c r="M443">
        <v>13800.59676</v>
      </c>
      <c r="N443">
        <v>6059.8827700000002</v>
      </c>
      <c r="O443">
        <v>5143.4107350000004</v>
      </c>
      <c r="P443">
        <v>613.87430119999999</v>
      </c>
      <c r="Q443">
        <v>1188.198222</v>
      </c>
      <c r="R443">
        <v>6</v>
      </c>
      <c r="S443" s="3">
        <v>0.87378362899999995</v>
      </c>
      <c r="T443">
        <v>304</v>
      </c>
      <c r="U443" s="3">
        <v>2.1167318000000001E-2</v>
      </c>
      <c r="V443" s="3">
        <f t="shared" si="6"/>
        <v>0.2284730686425118</v>
      </c>
    </row>
    <row r="444" spans="1:22" x14ac:dyDescent="0.35">
      <c r="A444">
        <v>5</v>
      </c>
      <c r="B444" s="29">
        <v>10</v>
      </c>
      <c r="C444" s="29">
        <v>1000</v>
      </c>
      <c r="D444" s="3">
        <v>0.8</v>
      </c>
      <c r="E444">
        <v>8.5908802000000006E-2</v>
      </c>
      <c r="F444">
        <v>1</v>
      </c>
      <c r="G444">
        <v>23718.58021</v>
      </c>
      <c r="H444">
        <v>5062.002305</v>
      </c>
      <c r="I444">
        <v>4000</v>
      </c>
      <c r="J444">
        <v>1062.002305</v>
      </c>
      <c r="K444" s="3">
        <v>0.79020114200000002</v>
      </c>
      <c r="L444">
        <v>12361.97315</v>
      </c>
      <c r="M444">
        <v>9123.6529379999993</v>
      </c>
      <c r="N444">
        <v>5828.5573780000004</v>
      </c>
      <c r="O444">
        <v>2115.2625859999998</v>
      </c>
      <c r="P444">
        <v>613.87430119999999</v>
      </c>
      <c r="Q444">
        <v>975.23070270000005</v>
      </c>
      <c r="R444">
        <v>4</v>
      </c>
      <c r="S444" s="3">
        <v>0.84042847300000001</v>
      </c>
      <c r="T444">
        <v>63</v>
      </c>
      <c r="U444" s="3">
        <v>4.1703799999999996E-3</v>
      </c>
      <c r="V444" s="3" t="str">
        <f t="shared" si="6"/>
        <v/>
      </c>
    </row>
    <row r="445" spans="1:22" x14ac:dyDescent="0.35">
      <c r="A445">
        <v>5</v>
      </c>
      <c r="B445" s="29">
        <v>10</v>
      </c>
      <c r="C445" s="29">
        <v>1000</v>
      </c>
      <c r="D445" s="3">
        <v>0.8</v>
      </c>
      <c r="E445">
        <v>8.5908802000000006E-2</v>
      </c>
      <c r="F445">
        <v>2</v>
      </c>
      <c r="G445">
        <v>23634.630929999999</v>
      </c>
      <c r="H445">
        <v>5059.4125590000003</v>
      </c>
      <c r="I445">
        <v>4000</v>
      </c>
      <c r="J445">
        <v>1059.4125590000001</v>
      </c>
      <c r="K445" s="3">
        <v>0.79060561900000004</v>
      </c>
      <c r="L445">
        <v>12331.827869999999</v>
      </c>
      <c r="M445">
        <v>8795.3673120000003</v>
      </c>
      <c r="N445">
        <v>6083.0197920000001</v>
      </c>
      <c r="O445">
        <v>2106.1372249999999</v>
      </c>
      <c r="P445">
        <v>613.87430119999999</v>
      </c>
      <c r="Q445">
        <v>976.81974270000001</v>
      </c>
      <c r="R445">
        <v>4</v>
      </c>
      <c r="S445" s="3">
        <v>0.87711979100000004</v>
      </c>
      <c r="T445">
        <v>42</v>
      </c>
      <c r="U445" s="3">
        <v>2.468965E-3</v>
      </c>
      <c r="V445" s="3" t="str">
        <f t="shared" si="6"/>
        <v/>
      </c>
    </row>
    <row r="446" spans="1:22" x14ac:dyDescent="0.35">
      <c r="A446">
        <v>5</v>
      </c>
      <c r="B446" s="29">
        <v>10</v>
      </c>
      <c r="C446" s="29">
        <v>1000</v>
      </c>
      <c r="D446" s="3">
        <v>0.8</v>
      </c>
      <c r="E446">
        <v>8.5908802000000006E-2</v>
      </c>
      <c r="F446">
        <v>3</v>
      </c>
      <c r="G446">
        <v>34868.438920000001</v>
      </c>
      <c r="H446">
        <v>8179.005803</v>
      </c>
      <c r="I446">
        <v>6000</v>
      </c>
      <c r="J446">
        <v>2179.005803</v>
      </c>
      <c r="K446" s="3">
        <v>0.73358549200000001</v>
      </c>
      <c r="L446">
        <v>25364.173999999999</v>
      </c>
      <c r="M446">
        <v>13697.162270000001</v>
      </c>
      <c r="N446">
        <v>6037.3530430000001</v>
      </c>
      <c r="O446">
        <v>5151.0789649999997</v>
      </c>
      <c r="P446">
        <v>613.87430119999999</v>
      </c>
      <c r="Q446">
        <v>1189.9645350000001</v>
      </c>
      <c r="R446">
        <v>6</v>
      </c>
      <c r="S446" s="3">
        <v>0.87053503399999999</v>
      </c>
      <c r="T446">
        <v>84</v>
      </c>
      <c r="U446" s="3">
        <v>9.2168330000000007E-3</v>
      </c>
      <c r="V446" s="3">
        <f t="shared" si="6"/>
        <v>0.26365207172727334</v>
      </c>
    </row>
    <row r="447" spans="1:22" x14ac:dyDescent="0.35">
      <c r="A447">
        <v>5</v>
      </c>
      <c r="B447" s="29">
        <v>10</v>
      </c>
      <c r="C447" s="29">
        <v>1000</v>
      </c>
      <c r="D447" s="3">
        <v>0.6</v>
      </c>
      <c r="E447">
        <v>0.229090139</v>
      </c>
      <c r="F447">
        <v>1</v>
      </c>
      <c r="G447">
        <v>25501.15508</v>
      </c>
      <c r="H447">
        <v>6811.6008350000002</v>
      </c>
      <c r="I447">
        <v>4000</v>
      </c>
      <c r="J447">
        <v>2811.6008350000002</v>
      </c>
      <c r="K447" s="3">
        <v>0.58723347100000001</v>
      </c>
      <c r="L447">
        <v>12272.902050000001</v>
      </c>
      <c r="M447">
        <v>9189.5698479999992</v>
      </c>
      <c r="N447">
        <v>5817.8845860000001</v>
      </c>
      <c r="O447">
        <v>2100.3105110000001</v>
      </c>
      <c r="P447">
        <v>613.87430119999999</v>
      </c>
      <c r="Q447">
        <v>967.91500229999997</v>
      </c>
      <c r="R447">
        <v>4</v>
      </c>
      <c r="S447" s="3">
        <v>0.83888954699999996</v>
      </c>
      <c r="T447">
        <v>91</v>
      </c>
      <c r="U447" s="3">
        <v>6.7179350000000004E-3</v>
      </c>
      <c r="V447" s="3" t="str">
        <f t="shared" si="6"/>
        <v/>
      </c>
    </row>
    <row r="448" spans="1:22" x14ac:dyDescent="0.35">
      <c r="A448">
        <v>5</v>
      </c>
      <c r="B448" s="29">
        <v>10</v>
      </c>
      <c r="C448" s="29">
        <v>1000</v>
      </c>
      <c r="D448" s="3">
        <v>0.6</v>
      </c>
      <c r="E448">
        <v>0.229090139</v>
      </c>
      <c r="F448">
        <v>2</v>
      </c>
      <c r="G448">
        <v>25400.31842</v>
      </c>
      <c r="H448">
        <v>6825.1001050000004</v>
      </c>
      <c r="I448">
        <v>4000</v>
      </c>
      <c r="J448">
        <v>2825.100105</v>
      </c>
      <c r="K448" s="3">
        <v>0.58607198999999999</v>
      </c>
      <c r="L448">
        <v>12331.82764</v>
      </c>
      <c r="M448">
        <v>8795.3673120000003</v>
      </c>
      <c r="N448">
        <v>6083.0197920000001</v>
      </c>
      <c r="O448">
        <v>2106.1371899999999</v>
      </c>
      <c r="P448">
        <v>613.87430119999999</v>
      </c>
      <c r="Q448">
        <v>976.81972020000001</v>
      </c>
      <c r="R448">
        <v>4</v>
      </c>
      <c r="S448" s="3">
        <v>0.87711979100000004</v>
      </c>
      <c r="T448">
        <v>72</v>
      </c>
      <c r="U448" s="3">
        <v>5.1962939999999997E-3</v>
      </c>
      <c r="V448" s="3" t="str">
        <f t="shared" si="6"/>
        <v/>
      </c>
    </row>
    <row r="449" spans="1:22" x14ac:dyDescent="0.35">
      <c r="A449">
        <v>5</v>
      </c>
      <c r="B449" s="29">
        <v>10</v>
      </c>
      <c r="C449" s="29">
        <v>1000</v>
      </c>
      <c r="D449" s="3">
        <v>0.6</v>
      </c>
      <c r="E449">
        <v>0.229090139</v>
      </c>
      <c r="F449">
        <v>3</v>
      </c>
      <c r="G449">
        <v>38250.441169999998</v>
      </c>
      <c r="H449">
        <v>8768.4597369999992</v>
      </c>
      <c r="I449">
        <v>4000</v>
      </c>
      <c r="J449">
        <v>4768.4597370000001</v>
      </c>
      <c r="K449" s="3">
        <v>0.45618046000000001</v>
      </c>
      <c r="L449">
        <v>20814.77519</v>
      </c>
      <c r="M449">
        <v>17126.09547</v>
      </c>
      <c r="N449">
        <v>6538.3178619999999</v>
      </c>
      <c r="O449">
        <v>4225.8972450000001</v>
      </c>
      <c r="P449">
        <v>613.87430119999999</v>
      </c>
      <c r="Q449">
        <v>977.79655219999995</v>
      </c>
      <c r="R449">
        <v>4</v>
      </c>
      <c r="S449" s="3">
        <v>0.94276990599999999</v>
      </c>
      <c r="T449">
        <v>257</v>
      </c>
      <c r="U449" s="3">
        <v>8.1004049999999998E-3</v>
      </c>
      <c r="V449" s="3">
        <f t="shared" si="6"/>
        <v>0.24853960917261073</v>
      </c>
    </row>
    <row r="450" spans="1:22" x14ac:dyDescent="0.35">
      <c r="A450">
        <v>5</v>
      </c>
      <c r="B450" s="29">
        <v>10</v>
      </c>
      <c r="C450" s="29">
        <v>1000</v>
      </c>
      <c r="D450" s="3">
        <v>0.4</v>
      </c>
      <c r="E450">
        <v>0.51545281200000004</v>
      </c>
      <c r="F450">
        <v>1</v>
      </c>
      <c r="G450">
        <v>29334.890810000001</v>
      </c>
      <c r="H450">
        <v>8525.4660079999994</v>
      </c>
      <c r="I450">
        <v>3000</v>
      </c>
      <c r="J450">
        <v>5525.4660080000003</v>
      </c>
      <c r="K450" s="3">
        <v>0.35188692300000002</v>
      </c>
      <c r="L450">
        <v>10719.635</v>
      </c>
      <c r="M450">
        <v>11222.74807</v>
      </c>
      <c r="N450">
        <v>6292.8936800000001</v>
      </c>
      <c r="O450">
        <v>1833.5489520000001</v>
      </c>
      <c r="P450">
        <v>613.87430119999999</v>
      </c>
      <c r="Q450">
        <v>846.35979810000003</v>
      </c>
      <c r="R450">
        <v>3</v>
      </c>
      <c r="S450" s="3">
        <v>0.907381824</v>
      </c>
      <c r="T450">
        <v>300</v>
      </c>
      <c r="U450" s="3">
        <v>4.4287772000000003E-2</v>
      </c>
      <c r="V450" s="3" t="str">
        <f t="shared" si="6"/>
        <v/>
      </c>
    </row>
    <row r="451" spans="1:22" x14ac:dyDescent="0.35">
      <c r="A451">
        <v>5</v>
      </c>
      <c r="B451" s="29">
        <v>10</v>
      </c>
      <c r="C451" s="29">
        <v>1000</v>
      </c>
      <c r="D451" s="3">
        <v>0.4</v>
      </c>
      <c r="E451">
        <v>0.51545281200000004</v>
      </c>
      <c r="F451">
        <v>2</v>
      </c>
      <c r="G451">
        <v>28861.289489999999</v>
      </c>
      <c r="H451">
        <v>8502.0513599999995</v>
      </c>
      <c r="I451">
        <v>3000</v>
      </c>
      <c r="J451">
        <v>5502.0513600000004</v>
      </c>
      <c r="K451" s="3">
        <v>0.35285601900000002</v>
      </c>
      <c r="L451">
        <v>10674.20961</v>
      </c>
      <c r="M451">
        <v>10656.763139999999</v>
      </c>
      <c r="N451">
        <v>6420.0482789999996</v>
      </c>
      <c r="O451">
        <v>1821.035832</v>
      </c>
      <c r="P451">
        <v>613.87430119999999</v>
      </c>
      <c r="Q451">
        <v>847.51656969999999</v>
      </c>
      <c r="R451">
        <v>3</v>
      </c>
      <c r="S451" s="3">
        <v>0.92571643699999995</v>
      </c>
      <c r="T451">
        <v>300</v>
      </c>
      <c r="U451" s="3">
        <v>3.2062248000000002E-2</v>
      </c>
      <c r="V451" s="3" t="str">
        <f t="shared" ref="V451:V514" si="7">IF($F451&lt;&gt;3,"",(
SUMIFS($G:$G,$A:$A,$A451,$B:$B,$B451,$C:$C,$C451,$D:$D,$D451,$E:$E,$E451,$F:$F,1)
+
SUMIFS($G:$G,$A:$A,$A451,$B:$B,$B451,$C:$C,$C451,$D:$D,$D451,$E:$E,$E451,$F:$F,2)
-
$G451
)
/
(
SUMIFS($G:$G,$A:$A,$A451,$B:$B,$B451,$C:$C,$C451,$D:$D,$D451,$E:$E,$E451,$F:$F,1)
+
SUMIFS($G:$G,$A:$A,$A451,$B:$B,$B451,$C:$C,$C451,$D:$D,$D451,$E:$E,$E451,$F:$F,2)
))</f>
        <v/>
      </c>
    </row>
    <row r="452" spans="1:22" x14ac:dyDescent="0.35">
      <c r="A452">
        <v>5</v>
      </c>
      <c r="B452" s="29">
        <v>10</v>
      </c>
      <c r="C452" s="29">
        <v>1000</v>
      </c>
      <c r="D452" s="3">
        <v>0.4</v>
      </c>
      <c r="E452">
        <v>0.51545281200000004</v>
      </c>
      <c r="F452">
        <v>3</v>
      </c>
      <c r="G452">
        <v>44361.375489999999</v>
      </c>
      <c r="H452">
        <v>14714.12823</v>
      </c>
      <c r="I452">
        <v>4000</v>
      </c>
      <c r="J452">
        <v>10714.12823</v>
      </c>
      <c r="K452" s="3">
        <v>0.27184756999999998</v>
      </c>
      <c r="L452">
        <v>20785.85658</v>
      </c>
      <c r="M452">
        <v>17298.590950000002</v>
      </c>
      <c r="N452">
        <v>6538.3178619999999</v>
      </c>
      <c r="O452">
        <v>4219.4233270000004</v>
      </c>
      <c r="P452">
        <v>613.87430119999999</v>
      </c>
      <c r="Q452">
        <v>977.04081770000005</v>
      </c>
      <c r="R452">
        <v>4</v>
      </c>
      <c r="S452" s="3">
        <v>0.94276990599999999</v>
      </c>
      <c r="T452">
        <v>300</v>
      </c>
      <c r="U452" s="3">
        <v>1.3756585E-2</v>
      </c>
      <c r="V452" s="3">
        <f t="shared" si="7"/>
        <v>0.23772702501576382</v>
      </c>
    </row>
    <row r="453" spans="1:22" x14ac:dyDescent="0.35">
      <c r="A453">
        <v>5</v>
      </c>
      <c r="B453" s="29">
        <v>10</v>
      </c>
      <c r="C453" s="29">
        <v>2000</v>
      </c>
      <c r="D453" s="3">
        <v>0.8</v>
      </c>
      <c r="E453">
        <v>0.14105072799999999</v>
      </c>
      <c r="F453">
        <v>1</v>
      </c>
      <c r="G453">
        <v>28026.880280000001</v>
      </c>
      <c r="H453">
        <v>7514.2639820000004</v>
      </c>
      <c r="I453">
        <v>6000</v>
      </c>
      <c r="J453">
        <v>1514.2639819999999</v>
      </c>
      <c r="K453" s="3">
        <v>0.79848139699999998</v>
      </c>
      <c r="L453">
        <v>10735.59845</v>
      </c>
      <c r="M453">
        <v>10863.180630000001</v>
      </c>
      <c r="N453">
        <v>6351.6617509999996</v>
      </c>
      <c r="O453">
        <v>1837.8145420000001</v>
      </c>
      <c r="P453">
        <v>613.87430119999999</v>
      </c>
      <c r="Q453">
        <v>846.08507010000005</v>
      </c>
      <c r="R453">
        <v>3</v>
      </c>
      <c r="S453" s="3">
        <v>0.91585567999999995</v>
      </c>
      <c r="T453">
        <v>45</v>
      </c>
      <c r="U453" s="3">
        <v>8.4057119999999992E-3</v>
      </c>
      <c r="V453" s="3" t="str">
        <f t="shared" si="7"/>
        <v/>
      </c>
    </row>
    <row r="454" spans="1:22" x14ac:dyDescent="0.35">
      <c r="A454">
        <v>5</v>
      </c>
      <c r="B454" s="29">
        <v>10</v>
      </c>
      <c r="C454" s="29">
        <v>2000</v>
      </c>
      <c r="D454" s="3">
        <v>0.8</v>
      </c>
      <c r="E454">
        <v>0.14105072799999999</v>
      </c>
      <c r="F454">
        <v>2</v>
      </c>
      <c r="G454">
        <v>27688.10468</v>
      </c>
      <c r="H454">
        <v>5228.6708310000004</v>
      </c>
      <c r="I454">
        <v>4000</v>
      </c>
      <c r="J454">
        <v>1228.6708309999999</v>
      </c>
      <c r="K454" s="3">
        <v>0.765012778</v>
      </c>
      <c r="L454">
        <v>8710.8435709999994</v>
      </c>
      <c r="M454">
        <v>13142.043540000001</v>
      </c>
      <c r="N454">
        <v>6525.8051189999996</v>
      </c>
      <c r="O454">
        <v>1487.3651070000001</v>
      </c>
      <c r="P454">
        <v>613.87430119999999</v>
      </c>
      <c r="Q454">
        <v>690.34578610000005</v>
      </c>
      <c r="R454">
        <v>2</v>
      </c>
      <c r="S454" s="3">
        <v>0.94096567499999995</v>
      </c>
      <c r="T454">
        <v>48</v>
      </c>
      <c r="U454" s="3">
        <v>9.0796799999999997E-3</v>
      </c>
      <c r="V454" s="3" t="str">
        <f t="shared" si="7"/>
        <v/>
      </c>
    </row>
    <row r="455" spans="1:22" x14ac:dyDescent="0.35">
      <c r="A455">
        <v>5</v>
      </c>
      <c r="B455" s="29">
        <v>10</v>
      </c>
      <c r="C455" s="29">
        <v>2000</v>
      </c>
      <c r="D455" s="3">
        <v>0.8</v>
      </c>
      <c r="E455">
        <v>0.14105072799999999</v>
      </c>
      <c r="F455">
        <v>3</v>
      </c>
      <c r="G455">
        <v>40417.920709999999</v>
      </c>
      <c r="H455">
        <v>10935.93923</v>
      </c>
      <c r="I455">
        <v>8000</v>
      </c>
      <c r="J455">
        <v>2935.9392330000001</v>
      </c>
      <c r="K455" s="3">
        <v>0.73153296000000001</v>
      </c>
      <c r="L455">
        <v>20814.775389999999</v>
      </c>
      <c r="M455">
        <v>17126.09547</v>
      </c>
      <c r="N455">
        <v>6538.3178619999999</v>
      </c>
      <c r="O455">
        <v>4225.8972530000001</v>
      </c>
      <c r="P455">
        <v>613.87430119999999</v>
      </c>
      <c r="Q455">
        <v>977.79659530000004</v>
      </c>
      <c r="R455">
        <v>4</v>
      </c>
      <c r="S455" s="3">
        <v>0.94276990599999999</v>
      </c>
      <c r="T455">
        <v>43</v>
      </c>
      <c r="U455" s="3">
        <v>2.026412E-3</v>
      </c>
      <c r="V455" s="3">
        <f t="shared" si="7"/>
        <v>0.27455924579325242</v>
      </c>
    </row>
    <row r="456" spans="1:22" x14ac:dyDescent="0.35">
      <c r="A456">
        <v>5</v>
      </c>
      <c r="B456" s="29">
        <v>10</v>
      </c>
      <c r="C456" s="29">
        <v>2000</v>
      </c>
      <c r="D456" s="3">
        <v>0.6</v>
      </c>
      <c r="E456">
        <v>0.37613527600000002</v>
      </c>
      <c r="F456">
        <v>1</v>
      </c>
      <c r="G456">
        <v>30175.733899999999</v>
      </c>
      <c r="H456">
        <v>7284.0321510000003</v>
      </c>
      <c r="I456">
        <v>4000</v>
      </c>
      <c r="J456">
        <v>3284.0321509999999</v>
      </c>
      <c r="K456" s="3">
        <v>0.54914639499999995</v>
      </c>
      <c r="L456">
        <v>8730.9868580000002</v>
      </c>
      <c r="M456">
        <v>13650.10728</v>
      </c>
      <c r="N456">
        <v>6444.9734559999997</v>
      </c>
      <c r="O456">
        <v>1493.3759010000001</v>
      </c>
      <c r="P456">
        <v>613.87430119999999</v>
      </c>
      <c r="Q456">
        <v>689.37081409999996</v>
      </c>
      <c r="R456">
        <v>2</v>
      </c>
      <c r="S456" s="3">
        <v>0.92931043599999996</v>
      </c>
      <c r="T456">
        <v>110</v>
      </c>
      <c r="U456" s="3">
        <v>6.2099720000000002E-3</v>
      </c>
      <c r="V456" s="3" t="str">
        <f t="shared" si="7"/>
        <v/>
      </c>
    </row>
    <row r="457" spans="1:22" x14ac:dyDescent="0.35">
      <c r="A457">
        <v>5</v>
      </c>
      <c r="B457" s="29">
        <v>10</v>
      </c>
      <c r="C457" s="29">
        <v>2000</v>
      </c>
      <c r="D457" s="3">
        <v>0.6</v>
      </c>
      <c r="E457">
        <v>0.37613527600000002</v>
      </c>
      <c r="F457">
        <v>2</v>
      </c>
      <c r="G457">
        <v>29703.09274</v>
      </c>
      <c r="H457">
        <v>7277.8688949999996</v>
      </c>
      <c r="I457">
        <v>4000</v>
      </c>
      <c r="J457">
        <v>3277.8688950000001</v>
      </c>
      <c r="K457" s="3">
        <v>0.54961143899999998</v>
      </c>
      <c r="L457">
        <v>8714.6011149999995</v>
      </c>
      <c r="M457">
        <v>13149.047280000001</v>
      </c>
      <c r="N457">
        <v>6483.6519799999996</v>
      </c>
      <c r="O457">
        <v>1488.2671740000001</v>
      </c>
      <c r="P457">
        <v>613.87430119999999</v>
      </c>
      <c r="Q457">
        <v>690.38310479999996</v>
      </c>
      <c r="R457">
        <v>2</v>
      </c>
      <c r="S457" s="3">
        <v>0.93488755000000001</v>
      </c>
      <c r="T457">
        <v>73</v>
      </c>
      <c r="U457" s="3">
        <v>6.4871779999999997E-3</v>
      </c>
      <c r="V457" s="3" t="str">
        <f t="shared" si="7"/>
        <v/>
      </c>
    </row>
    <row r="458" spans="1:22" x14ac:dyDescent="0.35">
      <c r="A458">
        <v>5</v>
      </c>
      <c r="B458" s="29">
        <v>10</v>
      </c>
      <c r="C458" s="29">
        <v>2000</v>
      </c>
      <c r="D458" s="3">
        <v>0.6</v>
      </c>
      <c r="E458">
        <v>0.37613527600000002</v>
      </c>
      <c r="F458">
        <v>3</v>
      </c>
      <c r="G458">
        <v>45344.606480000002</v>
      </c>
      <c r="H458">
        <v>15825.201139999999</v>
      </c>
      <c r="I458">
        <v>8000</v>
      </c>
      <c r="J458">
        <v>7825.2011439999997</v>
      </c>
      <c r="K458" s="3">
        <v>0.50552280000000005</v>
      </c>
      <c r="L458">
        <v>20804.220300000001</v>
      </c>
      <c r="M458">
        <v>17166.158100000001</v>
      </c>
      <c r="N458">
        <v>6538.3178619999999</v>
      </c>
      <c r="O458">
        <v>4223.5400079999999</v>
      </c>
      <c r="P458">
        <v>613.87430119999999</v>
      </c>
      <c r="Q458">
        <v>977.51506759999995</v>
      </c>
      <c r="R458">
        <v>4</v>
      </c>
      <c r="S458" s="3">
        <v>0.94276990599999999</v>
      </c>
      <c r="T458">
        <v>107</v>
      </c>
      <c r="U458" s="3">
        <v>7.4411920000000001E-3</v>
      </c>
      <c r="V458" s="3">
        <f t="shared" si="7"/>
        <v>0.24272720384756019</v>
      </c>
    </row>
    <row r="459" spans="1:22" x14ac:dyDescent="0.35">
      <c r="A459">
        <v>5</v>
      </c>
      <c r="B459" s="29">
        <v>10</v>
      </c>
      <c r="C459" s="29">
        <v>2000</v>
      </c>
      <c r="D459" s="3">
        <v>0.4</v>
      </c>
      <c r="E459">
        <v>0.846304371</v>
      </c>
      <c r="F459">
        <v>1</v>
      </c>
      <c r="G459">
        <v>35032.956969999999</v>
      </c>
      <c r="H459">
        <v>11236.753699999999</v>
      </c>
      <c r="I459">
        <v>4000</v>
      </c>
      <c r="J459">
        <v>7236.7536980000004</v>
      </c>
      <c r="K459" s="3">
        <v>0.35597469799999998</v>
      </c>
      <c r="L459">
        <v>8551.0059349999992</v>
      </c>
      <c r="M459">
        <v>14805.84836</v>
      </c>
      <c r="N459">
        <v>6238.7291329999998</v>
      </c>
      <c r="O459">
        <v>1463.799405</v>
      </c>
      <c r="P459">
        <v>613.87430119999999</v>
      </c>
      <c r="Q459">
        <v>673.95207830000004</v>
      </c>
      <c r="R459">
        <v>2</v>
      </c>
      <c r="S459" s="3">
        <v>0.89957175599999994</v>
      </c>
      <c r="T459">
        <v>300</v>
      </c>
      <c r="U459" s="3">
        <v>0.104765898</v>
      </c>
      <c r="V459" s="3" t="str">
        <f t="shared" si="7"/>
        <v/>
      </c>
    </row>
    <row r="460" spans="1:22" x14ac:dyDescent="0.35">
      <c r="A460">
        <v>5</v>
      </c>
      <c r="B460" s="29">
        <v>10</v>
      </c>
      <c r="C460" s="29">
        <v>2000</v>
      </c>
      <c r="D460" s="3">
        <v>0.4</v>
      </c>
      <c r="E460">
        <v>0.846304371</v>
      </c>
      <c r="F460">
        <v>2</v>
      </c>
      <c r="G460">
        <v>33855.613989999998</v>
      </c>
      <c r="H460">
        <v>11349.19075</v>
      </c>
      <c r="I460">
        <v>4000</v>
      </c>
      <c r="J460">
        <v>7349.1907469999996</v>
      </c>
      <c r="K460" s="3">
        <v>0.35244803699999999</v>
      </c>
      <c r="L460">
        <v>8683.8624490000002</v>
      </c>
      <c r="M460">
        <v>13195.77821</v>
      </c>
      <c r="N460">
        <v>6525.8051189999996</v>
      </c>
      <c r="O460">
        <v>1483.300827</v>
      </c>
      <c r="P460">
        <v>613.87430119999999</v>
      </c>
      <c r="Q460">
        <v>687.66478510000002</v>
      </c>
      <c r="R460">
        <v>2</v>
      </c>
      <c r="S460" s="3">
        <v>0.94096567499999995</v>
      </c>
      <c r="T460">
        <v>145</v>
      </c>
      <c r="U460" s="3">
        <v>9.8770779999999992E-3</v>
      </c>
      <c r="V460" s="3" t="str">
        <f t="shared" si="7"/>
        <v/>
      </c>
    </row>
    <row r="461" spans="1:22" x14ac:dyDescent="0.35">
      <c r="A461">
        <v>5</v>
      </c>
      <c r="B461" s="29">
        <v>10</v>
      </c>
      <c r="C461" s="29">
        <v>2000</v>
      </c>
      <c r="D461" s="3">
        <v>0.4</v>
      </c>
      <c r="E461">
        <v>0.846304371</v>
      </c>
      <c r="F461">
        <v>3</v>
      </c>
      <c r="G461">
        <v>54268.109559999997</v>
      </c>
      <c r="H461">
        <v>16408.13911</v>
      </c>
      <c r="I461">
        <v>4000</v>
      </c>
      <c r="J461">
        <v>12408.13911</v>
      </c>
      <c r="K461" s="3">
        <v>0.24378145300000001</v>
      </c>
      <c r="L461">
        <v>14661.55622</v>
      </c>
      <c r="M461">
        <v>26834.762739999998</v>
      </c>
      <c r="N461">
        <v>6745.9443460000002</v>
      </c>
      <c r="O461">
        <v>2976.4031610000002</v>
      </c>
      <c r="P461">
        <v>613.87430119999999</v>
      </c>
      <c r="Q461">
        <v>688.98589470000002</v>
      </c>
      <c r="R461">
        <v>2</v>
      </c>
      <c r="S461" s="3">
        <v>0.97270788200000002</v>
      </c>
      <c r="T461">
        <v>300</v>
      </c>
      <c r="U461" s="3">
        <v>1.9828535000000001E-2</v>
      </c>
      <c r="V461" s="3">
        <f t="shared" si="7"/>
        <v>0.21223348367161426</v>
      </c>
    </row>
    <row r="462" spans="1:22" x14ac:dyDescent="0.35">
      <c r="A462">
        <v>5</v>
      </c>
      <c r="B462" s="29">
        <v>40</v>
      </c>
      <c r="C462" s="29">
        <v>500</v>
      </c>
      <c r="D462" s="3">
        <v>0.8</v>
      </c>
      <c r="E462">
        <v>4.7825152000000003E-2</v>
      </c>
      <c r="F462">
        <v>1</v>
      </c>
      <c r="G462">
        <v>20290.66588</v>
      </c>
      <c r="H462">
        <v>3723.439695</v>
      </c>
      <c r="I462">
        <v>3000</v>
      </c>
      <c r="J462">
        <v>723.43969460000005</v>
      </c>
      <c r="K462" s="3">
        <v>0.80570661700000001</v>
      </c>
      <c r="L462">
        <v>15126.762000000001</v>
      </c>
      <c r="M462">
        <v>6099.8351730000004</v>
      </c>
      <c r="N462">
        <v>6071.8262059999997</v>
      </c>
      <c r="O462">
        <v>2589.5819259999998</v>
      </c>
      <c r="P462">
        <v>613.87430119999999</v>
      </c>
      <c r="Q462">
        <v>1192.108575</v>
      </c>
      <c r="R462">
        <v>6</v>
      </c>
      <c r="S462" s="3">
        <v>0.55466631099999997</v>
      </c>
      <c r="T462">
        <v>54</v>
      </c>
      <c r="U462" s="3">
        <v>9.5656339999999999E-3</v>
      </c>
      <c r="V462" s="3" t="str">
        <f t="shared" si="7"/>
        <v/>
      </c>
    </row>
    <row r="463" spans="1:22" x14ac:dyDescent="0.35">
      <c r="A463">
        <v>5</v>
      </c>
      <c r="B463" s="29">
        <v>40</v>
      </c>
      <c r="C463" s="29">
        <v>500</v>
      </c>
      <c r="D463" s="3">
        <v>0.8</v>
      </c>
      <c r="E463">
        <v>4.7825152000000003E-2</v>
      </c>
      <c r="F463">
        <v>2</v>
      </c>
      <c r="G463">
        <v>20448.845799999999</v>
      </c>
      <c r="H463">
        <v>3149.858185</v>
      </c>
      <c r="I463">
        <v>2500</v>
      </c>
      <c r="J463">
        <v>649.85818489999997</v>
      </c>
      <c r="K463" s="3">
        <v>0.793686526</v>
      </c>
      <c r="L463">
        <v>13588.20946</v>
      </c>
      <c r="M463">
        <v>6669.411411</v>
      </c>
      <c r="N463">
        <v>6618.6495379999997</v>
      </c>
      <c r="O463">
        <v>2322.2597449999998</v>
      </c>
      <c r="P463">
        <v>613.87430119999999</v>
      </c>
      <c r="Q463">
        <v>1074.7926190000001</v>
      </c>
      <c r="R463">
        <v>5</v>
      </c>
      <c r="S463" s="3">
        <v>0.60461907100000001</v>
      </c>
      <c r="T463">
        <v>291</v>
      </c>
      <c r="U463" s="3">
        <v>9.1702699999999995E-3</v>
      </c>
      <c r="V463" s="3" t="str">
        <f t="shared" si="7"/>
        <v/>
      </c>
    </row>
    <row r="464" spans="1:22" x14ac:dyDescent="0.35">
      <c r="A464">
        <v>5</v>
      </c>
      <c r="B464" s="29">
        <v>40</v>
      </c>
      <c r="C464" s="29">
        <v>500</v>
      </c>
      <c r="D464" s="3">
        <v>0.8</v>
      </c>
      <c r="E464">
        <v>4.7825152000000003E-2</v>
      </c>
      <c r="F464">
        <v>3</v>
      </c>
      <c r="G464">
        <v>28922.27954</v>
      </c>
      <c r="H464">
        <v>4814.5365970000003</v>
      </c>
      <c r="I464">
        <v>3500</v>
      </c>
      <c r="J464">
        <v>1314.536597</v>
      </c>
      <c r="K464" s="3">
        <v>0.72696508400000004</v>
      </c>
      <c r="L464">
        <v>27486.302449999999</v>
      </c>
      <c r="M464">
        <v>8789.508382</v>
      </c>
      <c r="N464">
        <v>7832.7846440000003</v>
      </c>
      <c r="O464">
        <v>5581.7383209999998</v>
      </c>
      <c r="P464">
        <v>613.87430119999999</v>
      </c>
      <c r="Q464">
        <v>1289.8372910000001</v>
      </c>
      <c r="R464">
        <v>7</v>
      </c>
      <c r="S464" s="3">
        <v>0.715531311</v>
      </c>
      <c r="T464">
        <v>165</v>
      </c>
      <c r="U464" s="3">
        <v>8.6775250000000002E-3</v>
      </c>
      <c r="V464" s="3">
        <f t="shared" si="7"/>
        <v>0.2900680850772534</v>
      </c>
    </row>
    <row r="465" spans="1:22" x14ac:dyDescent="0.35">
      <c r="A465">
        <v>5</v>
      </c>
      <c r="B465" s="29">
        <v>40</v>
      </c>
      <c r="C465" s="29">
        <v>500</v>
      </c>
      <c r="D465" s="3">
        <v>0.6</v>
      </c>
      <c r="E465">
        <v>0.12753373900000001</v>
      </c>
      <c r="F465">
        <v>1</v>
      </c>
      <c r="G465">
        <v>21375.32951</v>
      </c>
      <c r="H465">
        <v>4260.374221</v>
      </c>
      <c r="I465">
        <v>2500</v>
      </c>
      <c r="J465">
        <v>1760.374221</v>
      </c>
      <c r="K465" s="3">
        <v>0.58680291200000001</v>
      </c>
      <c r="L465">
        <v>13803.204019999999</v>
      </c>
      <c r="M465">
        <v>6582.3037839999997</v>
      </c>
      <c r="N465">
        <v>6467.9762000000001</v>
      </c>
      <c r="O465">
        <v>2362.1974449999998</v>
      </c>
      <c r="P465">
        <v>613.87430119999999</v>
      </c>
      <c r="Q465">
        <v>1088.60356</v>
      </c>
      <c r="R465">
        <v>5</v>
      </c>
      <c r="S465" s="3">
        <v>0.590854938</v>
      </c>
      <c r="T465">
        <v>184</v>
      </c>
      <c r="U465" s="3">
        <v>9.281236E-3</v>
      </c>
      <c r="V465" s="3" t="str">
        <f t="shared" si="7"/>
        <v/>
      </c>
    </row>
    <row r="466" spans="1:22" x14ac:dyDescent="0.35">
      <c r="A466">
        <v>5</v>
      </c>
      <c r="B466" s="29">
        <v>40</v>
      </c>
      <c r="C466" s="29">
        <v>500</v>
      </c>
      <c r="D466" s="3">
        <v>0.6</v>
      </c>
      <c r="E466">
        <v>0.12753373900000001</v>
      </c>
      <c r="F466">
        <v>2</v>
      </c>
      <c r="G466">
        <v>21535.07706</v>
      </c>
      <c r="H466">
        <v>4232.9552050000002</v>
      </c>
      <c r="I466">
        <v>2500</v>
      </c>
      <c r="J466">
        <v>1732.955205</v>
      </c>
      <c r="K466" s="3">
        <v>0.59060393499999997</v>
      </c>
      <c r="L466">
        <v>13588.20981</v>
      </c>
      <c r="M466">
        <v>6667.538031</v>
      </c>
      <c r="N466">
        <v>6623.6570709999996</v>
      </c>
      <c r="O466">
        <v>2322.259791</v>
      </c>
      <c r="P466">
        <v>613.87430119999999</v>
      </c>
      <c r="Q466">
        <v>1074.7926620000001</v>
      </c>
      <c r="R466">
        <v>5</v>
      </c>
      <c r="S466" s="3">
        <v>0.60507651399999995</v>
      </c>
      <c r="T466">
        <v>286</v>
      </c>
      <c r="U466" s="3">
        <v>9.952163E-3</v>
      </c>
      <c r="V466" s="3" t="str">
        <f t="shared" si="7"/>
        <v/>
      </c>
    </row>
    <row r="467" spans="1:22" x14ac:dyDescent="0.35">
      <c r="A467">
        <v>5</v>
      </c>
      <c r="B467" s="29">
        <v>40</v>
      </c>
      <c r="C467" s="29">
        <v>500</v>
      </c>
      <c r="D467" s="3">
        <v>0.6</v>
      </c>
      <c r="E467">
        <v>0.12753373900000001</v>
      </c>
      <c r="F467">
        <v>3</v>
      </c>
      <c r="G467">
        <v>31009.844959999999</v>
      </c>
      <c r="H467">
        <v>5455.1568230000003</v>
      </c>
      <c r="I467">
        <v>2500</v>
      </c>
      <c r="J467">
        <v>2955.1568229999998</v>
      </c>
      <c r="K467" s="3">
        <v>0.45828196700000001</v>
      </c>
      <c r="L467">
        <v>23171.568899999998</v>
      </c>
      <c r="M467">
        <v>10683.610849999999</v>
      </c>
      <c r="N467">
        <v>8464.3107579999996</v>
      </c>
      <c r="O467">
        <v>4705.0952029999999</v>
      </c>
      <c r="P467">
        <v>613.87430119999999</v>
      </c>
      <c r="Q467">
        <v>1087.797022</v>
      </c>
      <c r="R467">
        <v>5</v>
      </c>
      <c r="S467" s="3">
        <v>0.77322173999999999</v>
      </c>
      <c r="T467">
        <v>301</v>
      </c>
      <c r="U467" s="3">
        <v>1.6504516E-2</v>
      </c>
      <c r="V467" s="3">
        <f t="shared" si="7"/>
        <v>0.27733509330857875</v>
      </c>
    </row>
    <row r="468" spans="1:22" x14ac:dyDescent="0.35">
      <c r="A468">
        <v>5</v>
      </c>
      <c r="B468" s="29">
        <v>40</v>
      </c>
      <c r="C468" s="29">
        <v>500</v>
      </c>
      <c r="D468" s="3">
        <v>0.4</v>
      </c>
      <c r="E468">
        <v>0.28695091299999997</v>
      </c>
      <c r="F468">
        <v>1</v>
      </c>
      <c r="G468">
        <v>23547.193439999999</v>
      </c>
      <c r="H468">
        <v>5523.2598109999999</v>
      </c>
      <c r="I468">
        <v>2000</v>
      </c>
      <c r="J468">
        <v>3523.2598109999999</v>
      </c>
      <c r="K468" s="3">
        <v>0.36210500099999998</v>
      </c>
      <c r="L468">
        <v>12278.266600000001</v>
      </c>
      <c r="M468">
        <v>7351.0100679999996</v>
      </c>
      <c r="N468">
        <v>6989.4826130000001</v>
      </c>
      <c r="O468">
        <v>2099.76928</v>
      </c>
      <c r="P468">
        <v>613.87430119999999</v>
      </c>
      <c r="Q468">
        <v>969.79737</v>
      </c>
      <c r="R468">
        <v>4</v>
      </c>
      <c r="S468" s="3">
        <v>0.63849497700000002</v>
      </c>
      <c r="T468">
        <v>302</v>
      </c>
      <c r="U468" s="3">
        <v>1.6849184999999999E-2</v>
      </c>
      <c r="V468" s="3" t="str">
        <f t="shared" si="7"/>
        <v/>
      </c>
    </row>
    <row r="469" spans="1:22" x14ac:dyDescent="0.35">
      <c r="A469">
        <v>5</v>
      </c>
      <c r="B469" s="29">
        <v>40</v>
      </c>
      <c r="C469" s="29">
        <v>500</v>
      </c>
      <c r="D469" s="3">
        <v>0.4</v>
      </c>
      <c r="E469">
        <v>0.28695091299999997</v>
      </c>
      <c r="F469">
        <v>2</v>
      </c>
      <c r="G469">
        <v>23770.27074</v>
      </c>
      <c r="H469">
        <v>5513.5690450000002</v>
      </c>
      <c r="I469">
        <v>2000</v>
      </c>
      <c r="J469">
        <v>3513.5690450000002</v>
      </c>
      <c r="K469" s="3">
        <v>0.362741445</v>
      </c>
      <c r="L469">
        <v>12244.49509</v>
      </c>
      <c r="M469">
        <v>7326.376886</v>
      </c>
      <c r="N469">
        <v>7255.3267340000002</v>
      </c>
      <c r="O469">
        <v>2090.7832279999998</v>
      </c>
      <c r="P469">
        <v>613.87430119999999</v>
      </c>
      <c r="Q469">
        <v>970.34054370000001</v>
      </c>
      <c r="R469">
        <v>4</v>
      </c>
      <c r="S469" s="3">
        <v>0.66278005600000001</v>
      </c>
      <c r="T469">
        <v>300</v>
      </c>
      <c r="U469" s="3">
        <v>2.9948865000000002E-2</v>
      </c>
      <c r="V469" s="3" t="str">
        <f t="shared" si="7"/>
        <v/>
      </c>
    </row>
    <row r="470" spans="1:22" x14ac:dyDescent="0.35">
      <c r="A470">
        <v>5</v>
      </c>
      <c r="B470" s="29">
        <v>40</v>
      </c>
      <c r="C470" s="29">
        <v>500</v>
      </c>
      <c r="D470" s="3">
        <v>0.4</v>
      </c>
      <c r="E470">
        <v>0.28695091299999997</v>
      </c>
      <c r="F470">
        <v>3</v>
      </c>
      <c r="G470">
        <v>35878.878539999998</v>
      </c>
      <c r="H470">
        <v>9043.6907339999998</v>
      </c>
      <c r="I470">
        <v>2500</v>
      </c>
      <c r="J470">
        <v>6543.6907339999998</v>
      </c>
      <c r="K470" s="3">
        <v>0.27643581299999997</v>
      </c>
      <c r="L470">
        <v>22804.21646</v>
      </c>
      <c r="M470">
        <v>11635.570390000001</v>
      </c>
      <c r="N470">
        <v>8884.6890039999998</v>
      </c>
      <c r="O470">
        <v>4634.3073800000002</v>
      </c>
      <c r="P470">
        <v>613.87430119999999</v>
      </c>
      <c r="Q470">
        <v>1066.7467360000001</v>
      </c>
      <c r="R470">
        <v>5</v>
      </c>
      <c r="S470" s="3">
        <v>0.81162363800000004</v>
      </c>
      <c r="T470">
        <v>300</v>
      </c>
      <c r="U470" s="3">
        <v>0.117008109</v>
      </c>
      <c r="V470" s="3">
        <f t="shared" si="7"/>
        <v>0.24174130710991956</v>
      </c>
    </row>
    <row r="471" spans="1:22" x14ac:dyDescent="0.35">
      <c r="A471">
        <v>5</v>
      </c>
      <c r="B471" s="29">
        <v>40</v>
      </c>
      <c r="C471" s="29">
        <v>1000</v>
      </c>
      <c r="D471" s="3">
        <v>0.8</v>
      </c>
      <c r="E471">
        <v>8.1334751999999996E-2</v>
      </c>
      <c r="F471">
        <v>1</v>
      </c>
      <c r="G471">
        <v>23037.680199999999</v>
      </c>
      <c r="H471">
        <v>5003.0910139999996</v>
      </c>
      <c r="I471">
        <v>4000</v>
      </c>
      <c r="J471">
        <v>1003.091014</v>
      </c>
      <c r="K471" s="3">
        <v>0.79950574299999999</v>
      </c>
      <c r="L471">
        <v>12332.8711</v>
      </c>
      <c r="M471">
        <v>7261.9506739999997</v>
      </c>
      <c r="N471">
        <v>7075.5464359999996</v>
      </c>
      <c r="O471">
        <v>2110.865992</v>
      </c>
      <c r="P471">
        <v>613.87430119999999</v>
      </c>
      <c r="Q471">
        <v>972.35178310000003</v>
      </c>
      <c r="R471">
        <v>4</v>
      </c>
      <c r="S471" s="3">
        <v>0.64635697800000003</v>
      </c>
      <c r="T471">
        <v>66</v>
      </c>
      <c r="U471" s="3">
        <v>8.6868129999999998E-3</v>
      </c>
      <c r="V471" s="3" t="str">
        <f t="shared" si="7"/>
        <v/>
      </c>
    </row>
    <row r="472" spans="1:22" x14ac:dyDescent="0.35">
      <c r="A472">
        <v>5</v>
      </c>
      <c r="B472" s="29">
        <v>40</v>
      </c>
      <c r="C472" s="29">
        <v>1000</v>
      </c>
      <c r="D472" s="3">
        <v>0.8</v>
      </c>
      <c r="E472">
        <v>8.1334751999999996E-2</v>
      </c>
      <c r="F472">
        <v>2</v>
      </c>
      <c r="G472">
        <v>23202.31726</v>
      </c>
      <c r="H472">
        <v>4995.4819610000004</v>
      </c>
      <c r="I472">
        <v>4000</v>
      </c>
      <c r="J472">
        <v>995.48196069999995</v>
      </c>
      <c r="K472" s="3">
        <v>0.80072354000000001</v>
      </c>
      <c r="L472">
        <v>12239.318799999999</v>
      </c>
      <c r="M472">
        <v>7308.1494039999998</v>
      </c>
      <c r="N472">
        <v>7224.9818889999997</v>
      </c>
      <c r="O472">
        <v>2089.4510869999999</v>
      </c>
      <c r="P472">
        <v>613.87430119999999</v>
      </c>
      <c r="Q472">
        <v>970.37861369999996</v>
      </c>
      <c r="R472">
        <v>4</v>
      </c>
      <c r="S472" s="3">
        <v>0.66000802999999997</v>
      </c>
      <c r="T472">
        <v>80</v>
      </c>
      <c r="U472" s="3">
        <v>9.8068270000000006E-3</v>
      </c>
      <c r="V472" s="3" t="str">
        <f t="shared" si="7"/>
        <v/>
      </c>
    </row>
    <row r="473" spans="1:22" x14ac:dyDescent="0.35">
      <c r="A473">
        <v>5</v>
      </c>
      <c r="B473" s="29">
        <v>40</v>
      </c>
      <c r="C473" s="29">
        <v>1000</v>
      </c>
      <c r="D473" s="3">
        <v>0.8</v>
      </c>
      <c r="E473">
        <v>8.1334751999999996E-2</v>
      </c>
      <c r="F473">
        <v>3</v>
      </c>
      <c r="G473">
        <v>32405.586950000001</v>
      </c>
      <c r="H473">
        <v>6887.71983</v>
      </c>
      <c r="I473">
        <v>5000</v>
      </c>
      <c r="J473">
        <v>1887.71983</v>
      </c>
      <c r="K473" s="3">
        <v>0.72592964299999996</v>
      </c>
      <c r="L473">
        <v>23209.265179999999</v>
      </c>
      <c r="M473">
        <v>10645.100200000001</v>
      </c>
      <c r="N473">
        <v>8456.5763179999994</v>
      </c>
      <c r="O473">
        <v>4712.385295</v>
      </c>
      <c r="P473">
        <v>613.87430119999999</v>
      </c>
      <c r="Q473">
        <v>1089.9310009999999</v>
      </c>
      <c r="R473">
        <v>5</v>
      </c>
      <c r="S473" s="3">
        <v>0.77251519199999996</v>
      </c>
      <c r="T473">
        <v>164</v>
      </c>
      <c r="U473" s="3">
        <v>7.4694899999999996E-3</v>
      </c>
      <c r="V473" s="3">
        <f t="shared" si="7"/>
        <v>0.29918709493804541</v>
      </c>
    </row>
    <row r="474" spans="1:22" x14ac:dyDescent="0.35">
      <c r="A474">
        <v>5</v>
      </c>
      <c r="B474" s="29">
        <v>40</v>
      </c>
      <c r="C474" s="29">
        <v>1000</v>
      </c>
      <c r="D474" s="3">
        <v>0.6</v>
      </c>
      <c r="E474">
        <v>0.21689267200000001</v>
      </c>
      <c r="F474">
        <v>1</v>
      </c>
      <c r="G474">
        <v>24725.888180000002</v>
      </c>
      <c r="H474">
        <v>6664.188263</v>
      </c>
      <c r="I474">
        <v>4000</v>
      </c>
      <c r="J474">
        <v>2664.188263</v>
      </c>
      <c r="K474" s="3">
        <v>0.60022313900000002</v>
      </c>
      <c r="L474">
        <v>12283.440629999999</v>
      </c>
      <c r="M474">
        <v>7272.5192040000002</v>
      </c>
      <c r="N474">
        <v>7104.4462560000002</v>
      </c>
      <c r="O474">
        <v>2101.1406379999999</v>
      </c>
      <c r="P474">
        <v>613.87430119999999</v>
      </c>
      <c r="Q474">
        <v>969.71951939999997</v>
      </c>
      <c r="R474">
        <v>4</v>
      </c>
      <c r="S474" s="3">
        <v>0.64899700100000002</v>
      </c>
      <c r="T474">
        <v>301</v>
      </c>
      <c r="U474" s="3">
        <v>1.8142564E-2</v>
      </c>
      <c r="V474" s="3" t="str">
        <f t="shared" si="7"/>
        <v/>
      </c>
    </row>
    <row r="475" spans="1:22" x14ac:dyDescent="0.35">
      <c r="A475">
        <v>5</v>
      </c>
      <c r="B475" s="29">
        <v>40</v>
      </c>
      <c r="C475" s="29">
        <v>1000</v>
      </c>
      <c r="D475" s="3">
        <v>0.6</v>
      </c>
      <c r="E475">
        <v>0.21689267200000001</v>
      </c>
      <c r="F475">
        <v>2</v>
      </c>
      <c r="G475">
        <v>24568.135139999999</v>
      </c>
      <c r="H475">
        <v>5288.7198019999996</v>
      </c>
      <c r="I475">
        <v>3000</v>
      </c>
      <c r="J475">
        <v>2288.7198020000001</v>
      </c>
      <c r="K475" s="3">
        <v>0.56724502600000004</v>
      </c>
      <c r="L475">
        <v>10552.31501</v>
      </c>
      <c r="M475">
        <v>8222.0680549999997</v>
      </c>
      <c r="N475">
        <v>7805.3942239999997</v>
      </c>
      <c r="O475">
        <v>1804.569731</v>
      </c>
      <c r="P475">
        <v>613.87430119999999</v>
      </c>
      <c r="Q475">
        <v>833.50902240000005</v>
      </c>
      <c r="R475">
        <v>3</v>
      </c>
      <c r="S475" s="3">
        <v>0.71302917300000002</v>
      </c>
      <c r="T475">
        <v>176</v>
      </c>
      <c r="U475" s="3">
        <v>8.0169530000000003E-3</v>
      </c>
      <c r="V475" s="3" t="str">
        <f t="shared" si="7"/>
        <v/>
      </c>
    </row>
    <row r="476" spans="1:22" x14ac:dyDescent="0.35">
      <c r="A476">
        <v>5</v>
      </c>
      <c r="B476" s="29">
        <v>40</v>
      </c>
      <c r="C476" s="29">
        <v>1000</v>
      </c>
      <c r="D476" s="3">
        <v>0.6</v>
      </c>
      <c r="E476">
        <v>0.21689267200000001</v>
      </c>
      <c r="F476">
        <v>3</v>
      </c>
      <c r="G476">
        <v>35236.895750000003</v>
      </c>
      <c r="H476">
        <v>8502.2196060000006</v>
      </c>
      <c r="I476">
        <v>4000</v>
      </c>
      <c r="J476">
        <v>4502.2196059999997</v>
      </c>
      <c r="K476" s="3">
        <v>0.47046538300000001</v>
      </c>
      <c r="L476">
        <v>20757.822560000001</v>
      </c>
      <c r="M476">
        <v>11765.89633</v>
      </c>
      <c r="N476">
        <v>9165.4498719999992</v>
      </c>
      <c r="O476">
        <v>4214.2245359999997</v>
      </c>
      <c r="P476">
        <v>613.87430119999999</v>
      </c>
      <c r="Q476">
        <v>975.23110440000005</v>
      </c>
      <c r="R476">
        <v>4</v>
      </c>
      <c r="S476" s="3">
        <v>0.83727137399999996</v>
      </c>
      <c r="T476">
        <v>270</v>
      </c>
      <c r="U476" s="3">
        <v>9.9480880000000008E-3</v>
      </c>
      <c r="V476" s="3">
        <f t="shared" si="7"/>
        <v>0.28516900474416373</v>
      </c>
    </row>
    <row r="477" spans="1:22" x14ac:dyDescent="0.35">
      <c r="A477">
        <v>5</v>
      </c>
      <c r="B477" s="29">
        <v>40</v>
      </c>
      <c r="C477" s="29">
        <v>1000</v>
      </c>
      <c r="D477" s="3">
        <v>0.4</v>
      </c>
      <c r="E477">
        <v>0.48800851299999998</v>
      </c>
      <c r="F477">
        <v>1</v>
      </c>
      <c r="G477">
        <v>27377.800729999999</v>
      </c>
      <c r="H477">
        <v>6235.8303729999998</v>
      </c>
      <c r="I477">
        <v>2000</v>
      </c>
      <c r="J477">
        <v>4235.8303729999998</v>
      </c>
      <c r="K477" s="3">
        <v>0.320727133</v>
      </c>
      <c r="L477">
        <v>8679.8288630000006</v>
      </c>
      <c r="M477">
        <v>9863.4670860000006</v>
      </c>
      <c r="N477">
        <v>8494.6717480000007</v>
      </c>
      <c r="O477">
        <v>1483.5009709999999</v>
      </c>
      <c r="P477">
        <v>613.87430119999999</v>
      </c>
      <c r="Q477">
        <v>686.45624459999999</v>
      </c>
      <c r="R477">
        <v>2</v>
      </c>
      <c r="S477" s="3">
        <v>0.77599524099999995</v>
      </c>
      <c r="T477">
        <v>271</v>
      </c>
      <c r="U477" s="3">
        <v>6.7881879999999997E-3</v>
      </c>
      <c r="V477" s="3" t="str">
        <f t="shared" si="7"/>
        <v/>
      </c>
    </row>
    <row r="478" spans="1:22" x14ac:dyDescent="0.35">
      <c r="A478">
        <v>5</v>
      </c>
      <c r="B478" s="29">
        <v>40</v>
      </c>
      <c r="C478" s="29">
        <v>1000</v>
      </c>
      <c r="D478" s="3">
        <v>0.4</v>
      </c>
      <c r="E478">
        <v>0.48800851299999998</v>
      </c>
      <c r="F478">
        <v>2</v>
      </c>
      <c r="G478">
        <v>27888.628820000002</v>
      </c>
      <c r="H478">
        <v>6076.3605070000003</v>
      </c>
      <c r="I478">
        <v>2000</v>
      </c>
      <c r="J478">
        <v>4076.3605069999999</v>
      </c>
      <c r="K478" s="3">
        <v>0.32914439499999998</v>
      </c>
      <c r="L478">
        <v>8353.0520510000006</v>
      </c>
      <c r="M478">
        <v>10369.864890000001</v>
      </c>
      <c r="N478">
        <v>8740.2661090000001</v>
      </c>
      <c r="O478">
        <v>1428.282876</v>
      </c>
      <c r="P478">
        <v>613.87430119999999</v>
      </c>
      <c r="Q478">
        <v>659.98013619999995</v>
      </c>
      <c r="R478">
        <v>2</v>
      </c>
      <c r="S478" s="3">
        <v>0.79843048800000005</v>
      </c>
      <c r="T478">
        <v>300</v>
      </c>
      <c r="U478" s="3">
        <v>4.2583030000000001E-2</v>
      </c>
      <c r="V478" s="3" t="str">
        <f t="shared" si="7"/>
        <v/>
      </c>
    </row>
    <row r="479" spans="1:22" x14ac:dyDescent="0.35">
      <c r="A479">
        <v>5</v>
      </c>
      <c r="B479" s="29">
        <v>40</v>
      </c>
      <c r="C479" s="29">
        <v>1000</v>
      </c>
      <c r="D479" s="3">
        <v>0.4</v>
      </c>
      <c r="E479">
        <v>0.48800851299999998</v>
      </c>
      <c r="F479">
        <v>3</v>
      </c>
      <c r="G479">
        <v>40635.503349999999</v>
      </c>
      <c r="H479">
        <v>11778.29171</v>
      </c>
      <c r="I479">
        <v>3000</v>
      </c>
      <c r="J479">
        <v>8778.2917130000005</v>
      </c>
      <c r="K479" s="3">
        <v>0.25470586699999997</v>
      </c>
      <c r="L479">
        <v>17987.98891</v>
      </c>
      <c r="M479">
        <v>13805.79053</v>
      </c>
      <c r="N479">
        <v>9940.5495809999993</v>
      </c>
      <c r="O479">
        <v>3652.0056479999998</v>
      </c>
      <c r="P479">
        <v>613.87430119999999</v>
      </c>
      <c r="Q479">
        <v>844.99157939999998</v>
      </c>
      <c r="R479">
        <v>3</v>
      </c>
      <c r="S479" s="3">
        <v>0.90807736900000002</v>
      </c>
      <c r="T479">
        <v>300</v>
      </c>
      <c r="U479" s="3">
        <v>2.3030783999999999E-2</v>
      </c>
      <c r="V479" s="3">
        <f t="shared" si="7"/>
        <v>0.26473442049957796</v>
      </c>
    </row>
    <row r="480" spans="1:22" x14ac:dyDescent="0.35">
      <c r="A480">
        <v>5</v>
      </c>
      <c r="B480" s="29">
        <v>40</v>
      </c>
      <c r="C480" s="29">
        <v>2000</v>
      </c>
      <c r="D480" s="3">
        <v>0.8</v>
      </c>
      <c r="E480">
        <v>0.11462599800000001</v>
      </c>
      <c r="F480">
        <v>1</v>
      </c>
      <c r="G480">
        <v>26142.57141</v>
      </c>
      <c r="H480">
        <v>4997.5161459999999</v>
      </c>
      <c r="I480">
        <v>4000</v>
      </c>
      <c r="J480">
        <v>997.51614619999998</v>
      </c>
      <c r="K480" s="3">
        <v>0.80039761399999998</v>
      </c>
      <c r="L480">
        <v>8702.3552060000002</v>
      </c>
      <c r="M480">
        <v>9815.8385450000005</v>
      </c>
      <c r="N480">
        <v>8539.7536170000003</v>
      </c>
      <c r="O480">
        <v>1488.1858319999999</v>
      </c>
      <c r="P480">
        <v>613.87430119999999</v>
      </c>
      <c r="Q480">
        <v>687.40296909999995</v>
      </c>
      <c r="R480">
        <v>2</v>
      </c>
      <c r="S480" s="3">
        <v>0.78011350700000004</v>
      </c>
      <c r="T480">
        <v>105</v>
      </c>
      <c r="U480" s="3">
        <v>7.2194429999999999E-3</v>
      </c>
      <c r="V480" s="3" t="str">
        <f t="shared" si="7"/>
        <v/>
      </c>
    </row>
    <row r="481" spans="1:22" x14ac:dyDescent="0.35">
      <c r="A481">
        <v>5</v>
      </c>
      <c r="B481" s="29">
        <v>40</v>
      </c>
      <c r="C481" s="29">
        <v>2000</v>
      </c>
      <c r="D481" s="3">
        <v>0.8</v>
      </c>
      <c r="E481">
        <v>0.11462599800000001</v>
      </c>
      <c r="F481">
        <v>2</v>
      </c>
      <c r="G481">
        <v>26012.256560000002</v>
      </c>
      <c r="H481">
        <v>4993.3231960000003</v>
      </c>
      <c r="I481">
        <v>4000</v>
      </c>
      <c r="J481">
        <v>993.32319600000005</v>
      </c>
      <c r="K481" s="3">
        <v>0.80106971699999996</v>
      </c>
      <c r="L481">
        <v>8665.7758059999996</v>
      </c>
      <c r="M481">
        <v>9662.8651499999996</v>
      </c>
      <c r="N481">
        <v>8575.7499650000009</v>
      </c>
      <c r="O481">
        <v>1479.79034</v>
      </c>
      <c r="P481">
        <v>613.87430119999999</v>
      </c>
      <c r="Q481">
        <v>686.65361110000003</v>
      </c>
      <c r="R481">
        <v>2</v>
      </c>
      <c r="S481" s="3">
        <v>0.78340180299999995</v>
      </c>
      <c r="T481">
        <v>49</v>
      </c>
      <c r="U481" s="3">
        <v>9.6365960000000007E-3</v>
      </c>
      <c r="V481" s="3" t="str">
        <f t="shared" si="7"/>
        <v/>
      </c>
    </row>
    <row r="482" spans="1:22" x14ac:dyDescent="0.35">
      <c r="A482">
        <v>5</v>
      </c>
      <c r="B482" s="29">
        <v>40</v>
      </c>
      <c r="C482" s="29">
        <v>2000</v>
      </c>
      <c r="D482" s="3">
        <v>0.8</v>
      </c>
      <c r="E482">
        <v>0.11462599800000001</v>
      </c>
      <c r="F482">
        <v>3</v>
      </c>
      <c r="G482">
        <v>36826.733269999997</v>
      </c>
      <c r="H482">
        <v>8067.4453670000003</v>
      </c>
      <c r="I482">
        <v>6000</v>
      </c>
      <c r="J482">
        <v>2067.4453669999998</v>
      </c>
      <c r="K482" s="3">
        <v>0.74372985800000002</v>
      </c>
      <c r="L482">
        <v>18036.44384</v>
      </c>
      <c r="M482">
        <v>13644.3272</v>
      </c>
      <c r="N482">
        <v>9991.9754410000005</v>
      </c>
      <c r="O482">
        <v>3661.68037</v>
      </c>
      <c r="P482">
        <v>613.87430119999999</v>
      </c>
      <c r="Q482">
        <v>847.43059089999997</v>
      </c>
      <c r="R482">
        <v>3</v>
      </c>
      <c r="S482" s="3">
        <v>0.91277516299999994</v>
      </c>
      <c r="T482">
        <v>113</v>
      </c>
      <c r="U482" s="3">
        <v>4.6477070000000001E-3</v>
      </c>
      <c r="V482" s="3">
        <f t="shared" si="7"/>
        <v>0.29389598809178091</v>
      </c>
    </row>
    <row r="483" spans="1:22" x14ac:dyDescent="0.35">
      <c r="A483">
        <v>5</v>
      </c>
      <c r="B483" s="29">
        <v>40</v>
      </c>
      <c r="C483" s="29">
        <v>2000</v>
      </c>
      <c r="D483" s="3">
        <v>0.6</v>
      </c>
      <c r="E483">
        <v>0.30566932699999999</v>
      </c>
      <c r="F483">
        <v>1</v>
      </c>
      <c r="G483">
        <v>27756.726460000002</v>
      </c>
      <c r="H483">
        <v>3899.0805719999998</v>
      </c>
      <c r="I483">
        <v>2000</v>
      </c>
      <c r="J483">
        <v>1899.0805720000001</v>
      </c>
      <c r="K483" s="3">
        <v>0.512941439</v>
      </c>
      <c r="L483">
        <v>6212.8594730000004</v>
      </c>
      <c r="M483">
        <v>12267.64798</v>
      </c>
      <c r="N483">
        <v>9422.9087380000001</v>
      </c>
      <c r="O483">
        <v>1062.8969910000001</v>
      </c>
      <c r="P483">
        <v>613.87430119999999</v>
      </c>
      <c r="Q483">
        <v>490.31787709999998</v>
      </c>
      <c r="R483">
        <v>1</v>
      </c>
      <c r="S483" s="3">
        <v>0.86079045300000001</v>
      </c>
      <c r="T483">
        <v>15</v>
      </c>
      <c r="U483" s="3">
        <v>3.7355829999999998E-3</v>
      </c>
      <c r="V483" s="3" t="str">
        <f t="shared" si="7"/>
        <v/>
      </c>
    </row>
    <row r="484" spans="1:22" x14ac:dyDescent="0.35">
      <c r="A484">
        <v>5</v>
      </c>
      <c r="B484" s="29">
        <v>40</v>
      </c>
      <c r="C484" s="29">
        <v>2000</v>
      </c>
      <c r="D484" s="3">
        <v>0.6</v>
      </c>
      <c r="E484">
        <v>0.30566932699999999</v>
      </c>
      <c r="F484">
        <v>2</v>
      </c>
      <c r="G484">
        <v>27613.54033</v>
      </c>
      <c r="H484">
        <v>6649.1911769999997</v>
      </c>
      <c r="I484">
        <v>4000</v>
      </c>
      <c r="J484">
        <v>2649.1911770000002</v>
      </c>
      <c r="K484" s="3">
        <v>0.60157692799999996</v>
      </c>
      <c r="L484">
        <v>8666.8531839999996</v>
      </c>
      <c r="M484">
        <v>9641.8940060000004</v>
      </c>
      <c r="N484">
        <v>8541.8675500000008</v>
      </c>
      <c r="O484">
        <v>1479.770495</v>
      </c>
      <c r="P484">
        <v>613.87430119999999</v>
      </c>
      <c r="Q484">
        <v>686.94280130000004</v>
      </c>
      <c r="R484">
        <v>2</v>
      </c>
      <c r="S484" s="3">
        <v>0.78030661599999995</v>
      </c>
      <c r="T484">
        <v>299</v>
      </c>
      <c r="U484" s="3">
        <v>8.7726169999999999E-3</v>
      </c>
      <c r="V484" s="3" t="str">
        <f t="shared" si="7"/>
        <v/>
      </c>
    </row>
    <row r="485" spans="1:22" x14ac:dyDescent="0.35">
      <c r="A485">
        <v>5</v>
      </c>
      <c r="B485" s="29">
        <v>40</v>
      </c>
      <c r="C485" s="29">
        <v>2000</v>
      </c>
      <c r="D485" s="3">
        <v>0.6</v>
      </c>
      <c r="E485">
        <v>0.30566932699999999</v>
      </c>
      <c r="F485">
        <v>3</v>
      </c>
      <c r="G485">
        <v>40059.055650000002</v>
      </c>
      <c r="H485">
        <v>8484.5233029999999</v>
      </c>
      <c r="I485">
        <v>4000</v>
      </c>
      <c r="J485">
        <v>4484.5233029999999</v>
      </c>
      <c r="K485" s="3">
        <v>0.47144663999999997</v>
      </c>
      <c r="L485">
        <v>14671.159030000001</v>
      </c>
      <c r="M485">
        <v>17151.258279999998</v>
      </c>
      <c r="N485">
        <v>10141.61</v>
      </c>
      <c r="O485">
        <v>2978.6787100000001</v>
      </c>
      <c r="P485">
        <v>613.87430119999999</v>
      </c>
      <c r="Q485">
        <v>689.11104739999996</v>
      </c>
      <c r="R485">
        <v>2</v>
      </c>
      <c r="S485" s="3">
        <v>0.92644440400000005</v>
      </c>
      <c r="T485">
        <v>300</v>
      </c>
      <c r="U485" s="3">
        <v>1.3807111E-2</v>
      </c>
      <c r="V485" s="3">
        <f t="shared" si="7"/>
        <v>0.27652406296090376</v>
      </c>
    </row>
    <row r="486" spans="1:22" x14ac:dyDescent="0.35">
      <c r="A486">
        <v>5</v>
      </c>
      <c r="B486" s="29">
        <v>40</v>
      </c>
      <c r="C486" s="29">
        <v>2000</v>
      </c>
      <c r="D486" s="3">
        <v>0.4</v>
      </c>
      <c r="E486">
        <v>0.68775598500000001</v>
      </c>
      <c r="F486">
        <v>1</v>
      </c>
      <c r="G486">
        <v>30130.577140000001</v>
      </c>
      <c r="H486">
        <v>6272.9312630000004</v>
      </c>
      <c r="I486">
        <v>2000</v>
      </c>
      <c r="J486">
        <v>4272.9312630000004</v>
      </c>
      <c r="K486" s="3">
        <v>0.31883021099999997</v>
      </c>
      <c r="L486">
        <v>6212.8594389999998</v>
      </c>
      <c r="M486">
        <v>12267.64798</v>
      </c>
      <c r="N486">
        <v>9422.9087380000001</v>
      </c>
      <c r="O486">
        <v>1062.896988</v>
      </c>
      <c r="P486">
        <v>613.87430119999999</v>
      </c>
      <c r="Q486">
        <v>490.31787159999999</v>
      </c>
      <c r="R486">
        <v>1</v>
      </c>
      <c r="S486" s="3">
        <v>0.86079045300000001</v>
      </c>
      <c r="T486">
        <v>301</v>
      </c>
      <c r="U486" s="3">
        <v>2.0685325000000001E-2</v>
      </c>
      <c r="V486" s="3" t="str">
        <f t="shared" si="7"/>
        <v/>
      </c>
    </row>
    <row r="487" spans="1:22" x14ac:dyDescent="0.35">
      <c r="A487">
        <v>5</v>
      </c>
      <c r="B487" s="29">
        <v>40</v>
      </c>
      <c r="C487" s="29">
        <v>2000</v>
      </c>
      <c r="D487" s="3">
        <v>0.4</v>
      </c>
      <c r="E487">
        <v>0.68775598500000001</v>
      </c>
      <c r="F487">
        <v>2</v>
      </c>
      <c r="G487">
        <v>30849.493289999999</v>
      </c>
      <c r="H487">
        <v>9970.4457430000002</v>
      </c>
      <c r="I487">
        <v>4000</v>
      </c>
      <c r="J487">
        <v>5970.4457430000002</v>
      </c>
      <c r="K487" s="3">
        <v>0.40118567399999999</v>
      </c>
      <c r="L487">
        <v>8681.0523979999998</v>
      </c>
      <c r="M487">
        <v>9554.8615829999999</v>
      </c>
      <c r="N487">
        <v>8540.0485599999993</v>
      </c>
      <c r="O487">
        <v>1482.411523</v>
      </c>
      <c r="P487">
        <v>613.87430119999999</v>
      </c>
      <c r="Q487">
        <v>687.85157660000004</v>
      </c>
      <c r="R487">
        <v>2</v>
      </c>
      <c r="S487" s="3">
        <v>0.78014044999999999</v>
      </c>
      <c r="T487">
        <v>300</v>
      </c>
      <c r="U487" s="3">
        <v>0.131806654</v>
      </c>
      <c r="V487" s="3" t="str">
        <f t="shared" si="7"/>
        <v/>
      </c>
    </row>
    <row r="488" spans="1:22" x14ac:dyDescent="0.35">
      <c r="A488">
        <v>5</v>
      </c>
      <c r="B488" s="29">
        <v>40</v>
      </c>
      <c r="C488" s="29">
        <v>2000</v>
      </c>
      <c r="D488" s="3">
        <v>0.4</v>
      </c>
      <c r="E488">
        <v>0.68775598500000001</v>
      </c>
      <c r="F488">
        <v>3</v>
      </c>
      <c r="G488">
        <v>46291.406629999998</v>
      </c>
      <c r="H488">
        <v>14128.9002</v>
      </c>
      <c r="I488">
        <v>4000</v>
      </c>
      <c r="J488">
        <v>10128.9002</v>
      </c>
      <c r="K488" s="3">
        <v>0.28310766900000001</v>
      </c>
      <c r="L488">
        <v>14727.462090000001</v>
      </c>
      <c r="M488">
        <v>17832.326300000001</v>
      </c>
      <c r="N488">
        <v>10034.44031</v>
      </c>
      <c r="O488">
        <v>2989.8328820000002</v>
      </c>
      <c r="P488">
        <v>613.87430119999999</v>
      </c>
      <c r="Q488">
        <v>692.03263979999997</v>
      </c>
      <c r="R488">
        <v>2</v>
      </c>
      <c r="S488" s="3">
        <v>0.916654364</v>
      </c>
      <c r="T488">
        <v>301</v>
      </c>
      <c r="U488" s="3">
        <v>7.0066175999999994E-2</v>
      </c>
      <c r="V488" s="3">
        <f t="shared" si="7"/>
        <v>0.24087646498967813</v>
      </c>
    </row>
    <row r="489" spans="1:22" x14ac:dyDescent="0.35">
      <c r="A489">
        <v>5</v>
      </c>
      <c r="B489" s="29">
        <v>70</v>
      </c>
      <c r="C489" s="29">
        <v>500</v>
      </c>
      <c r="D489" s="3">
        <v>0.8</v>
      </c>
      <c r="E489">
        <v>4.9960089999999999E-2</v>
      </c>
      <c r="F489">
        <v>1</v>
      </c>
      <c r="G489">
        <v>20313.85557</v>
      </c>
      <c r="H489">
        <v>3755.423851</v>
      </c>
      <c r="I489">
        <v>3000</v>
      </c>
      <c r="J489">
        <v>755.42385139999999</v>
      </c>
      <c r="K489" s="3">
        <v>0.79884458300000005</v>
      </c>
      <c r="L489">
        <v>15120.546249999999</v>
      </c>
      <c r="M489">
        <v>6035.2014140000001</v>
      </c>
      <c r="N489">
        <v>6129.2194380000001</v>
      </c>
      <c r="O489">
        <v>2588.677983</v>
      </c>
      <c r="P489">
        <v>613.87430119999999</v>
      </c>
      <c r="Q489">
        <v>1191.4585810000001</v>
      </c>
      <c r="R489">
        <v>6</v>
      </c>
      <c r="S489" s="3">
        <v>0.41765275200000002</v>
      </c>
      <c r="T489">
        <v>56</v>
      </c>
      <c r="U489" s="3">
        <v>9.3963529999999997E-3</v>
      </c>
      <c r="V489" s="3" t="str">
        <f t="shared" si="7"/>
        <v/>
      </c>
    </row>
    <row r="490" spans="1:22" x14ac:dyDescent="0.35">
      <c r="A490">
        <v>5</v>
      </c>
      <c r="B490" s="29">
        <v>70</v>
      </c>
      <c r="C490" s="29">
        <v>500</v>
      </c>
      <c r="D490" s="3">
        <v>0.8</v>
      </c>
      <c r="E490">
        <v>4.9960089999999999E-2</v>
      </c>
      <c r="F490">
        <v>2</v>
      </c>
      <c r="G490">
        <v>20477.87573</v>
      </c>
      <c r="H490">
        <v>3177.1459770000001</v>
      </c>
      <c r="I490">
        <v>2500</v>
      </c>
      <c r="J490">
        <v>677.14597679999997</v>
      </c>
      <c r="K490" s="3">
        <v>0.78686973100000002</v>
      </c>
      <c r="L490">
        <v>13553.738139999999</v>
      </c>
      <c r="M490">
        <v>6613.7806899999996</v>
      </c>
      <c r="N490">
        <v>6684.6402319999997</v>
      </c>
      <c r="O490">
        <v>2316.57152</v>
      </c>
      <c r="P490">
        <v>613.87430119999999</v>
      </c>
      <c r="Q490">
        <v>1071.863014</v>
      </c>
      <c r="R490">
        <v>5</v>
      </c>
      <c r="S490" s="3">
        <v>0.455499826</v>
      </c>
      <c r="T490">
        <v>236</v>
      </c>
      <c r="U490" s="3">
        <v>9.5171089999999993E-3</v>
      </c>
      <c r="V490" s="3" t="str">
        <f t="shared" si="7"/>
        <v/>
      </c>
    </row>
    <row r="491" spans="1:22" x14ac:dyDescent="0.35">
      <c r="A491">
        <v>5</v>
      </c>
      <c r="B491" s="29">
        <v>70</v>
      </c>
      <c r="C491" s="29">
        <v>500</v>
      </c>
      <c r="D491" s="3">
        <v>0.8</v>
      </c>
      <c r="E491">
        <v>4.9960089999999999E-2</v>
      </c>
      <c r="F491">
        <v>3</v>
      </c>
      <c r="G491">
        <v>28778.194780000002</v>
      </c>
      <c r="H491">
        <v>4266.9203530000004</v>
      </c>
      <c r="I491">
        <v>3000</v>
      </c>
      <c r="J491">
        <v>1266.920353</v>
      </c>
      <c r="K491" s="3">
        <v>0.70308319600000002</v>
      </c>
      <c r="L491">
        <v>25358.648349999999</v>
      </c>
      <c r="M491">
        <v>8840.6585049999994</v>
      </c>
      <c r="N491">
        <v>8717.0795290000005</v>
      </c>
      <c r="O491">
        <v>5149.7711870000003</v>
      </c>
      <c r="P491">
        <v>613.87430119999999</v>
      </c>
      <c r="Q491">
        <v>1189.890901</v>
      </c>
      <c r="R491">
        <v>6</v>
      </c>
      <c r="S491" s="3">
        <v>0.59399280600000004</v>
      </c>
      <c r="T491">
        <v>300</v>
      </c>
      <c r="U491" s="3">
        <v>1.1463797E-2</v>
      </c>
      <c r="V491" s="3">
        <f t="shared" si="7"/>
        <v>0.29450911096779064</v>
      </c>
    </row>
    <row r="492" spans="1:22" x14ac:dyDescent="0.35">
      <c r="A492">
        <v>5</v>
      </c>
      <c r="B492" s="29">
        <v>70</v>
      </c>
      <c r="C492" s="29">
        <v>500</v>
      </c>
      <c r="D492" s="3">
        <v>0.6</v>
      </c>
      <c r="E492">
        <v>0.13322690700000001</v>
      </c>
      <c r="F492">
        <v>1</v>
      </c>
      <c r="G492">
        <v>21436.887170000002</v>
      </c>
      <c r="H492">
        <v>4345.8158540000004</v>
      </c>
      <c r="I492">
        <v>2500</v>
      </c>
      <c r="J492">
        <v>1845.8158539999999</v>
      </c>
      <c r="K492" s="3">
        <v>0.57526597599999996</v>
      </c>
      <c r="L492">
        <v>13854.67772</v>
      </c>
      <c r="M492">
        <v>6464.9857629999997</v>
      </c>
      <c r="N492">
        <v>6548.5418259999997</v>
      </c>
      <c r="O492">
        <v>2371.1841909999998</v>
      </c>
      <c r="P492">
        <v>613.87430119999999</v>
      </c>
      <c r="Q492">
        <v>1092.4852370000001</v>
      </c>
      <c r="R492">
        <v>5</v>
      </c>
      <c r="S492" s="3">
        <v>0.44622590899999998</v>
      </c>
      <c r="T492">
        <v>280</v>
      </c>
      <c r="U492" s="3">
        <v>9.5232649999999995E-3</v>
      </c>
      <c r="V492" s="3" t="str">
        <f t="shared" si="7"/>
        <v/>
      </c>
    </row>
    <row r="493" spans="1:22" x14ac:dyDescent="0.35">
      <c r="A493">
        <v>5</v>
      </c>
      <c r="B493" s="29">
        <v>70</v>
      </c>
      <c r="C493" s="29">
        <v>500</v>
      </c>
      <c r="D493" s="3">
        <v>0.6</v>
      </c>
      <c r="E493">
        <v>0.13322690700000001</v>
      </c>
      <c r="F493">
        <v>2</v>
      </c>
      <c r="G493">
        <v>21615.39385</v>
      </c>
      <c r="H493">
        <v>4330.4142869999996</v>
      </c>
      <c r="I493">
        <v>2500</v>
      </c>
      <c r="J493">
        <v>1830.4142870000001</v>
      </c>
      <c r="K493" s="3">
        <v>0.57731196900000004</v>
      </c>
      <c r="L493">
        <v>13739.073689999999</v>
      </c>
      <c r="M493">
        <v>6585.5316359999997</v>
      </c>
      <c r="N493">
        <v>6650.8051999999998</v>
      </c>
      <c r="O493">
        <v>2344.791827</v>
      </c>
      <c r="P493">
        <v>613.87430119999999</v>
      </c>
      <c r="Q493">
        <v>1089.9765950000001</v>
      </c>
      <c r="R493">
        <v>5</v>
      </c>
      <c r="S493" s="3">
        <v>0.45319426400000001</v>
      </c>
      <c r="T493">
        <v>300</v>
      </c>
      <c r="U493" s="3">
        <v>1.0639849999999999E-2</v>
      </c>
      <c r="V493" s="3" t="str">
        <f t="shared" si="7"/>
        <v/>
      </c>
    </row>
    <row r="494" spans="1:22" x14ac:dyDescent="0.35">
      <c r="A494">
        <v>5</v>
      </c>
      <c r="B494" s="29">
        <v>70</v>
      </c>
      <c r="C494" s="29">
        <v>500</v>
      </c>
      <c r="D494" s="3">
        <v>0.6</v>
      </c>
      <c r="E494">
        <v>0.13322690700000001</v>
      </c>
      <c r="F494">
        <v>3</v>
      </c>
      <c r="G494">
        <v>30882.24022</v>
      </c>
      <c r="H494">
        <v>5591.4886900000001</v>
      </c>
      <c r="I494">
        <v>2500</v>
      </c>
      <c r="J494">
        <v>3091.4886900000001</v>
      </c>
      <c r="K494" s="3">
        <v>0.44710812100000003</v>
      </c>
      <c r="L494">
        <v>23204.687170000001</v>
      </c>
      <c r="M494">
        <v>9519.9180830000005</v>
      </c>
      <c r="N494">
        <v>9355.7873540000001</v>
      </c>
      <c r="O494">
        <v>4710.9602969999996</v>
      </c>
      <c r="P494">
        <v>613.87430119999999</v>
      </c>
      <c r="Q494">
        <v>1090.211495</v>
      </c>
      <c r="R494">
        <v>5</v>
      </c>
      <c r="S494" s="3">
        <v>0.63751516399999997</v>
      </c>
      <c r="T494">
        <v>300</v>
      </c>
      <c r="U494" s="3">
        <v>1.9306597000000002E-2</v>
      </c>
      <c r="V494" s="3">
        <f t="shared" si="7"/>
        <v>0.28268051103602132</v>
      </c>
    </row>
    <row r="495" spans="1:22" x14ac:dyDescent="0.35">
      <c r="A495">
        <v>5</v>
      </c>
      <c r="B495" s="29">
        <v>70</v>
      </c>
      <c r="C495" s="29">
        <v>500</v>
      </c>
      <c r="D495" s="3">
        <v>0.4</v>
      </c>
      <c r="E495">
        <v>0.29976054000000002</v>
      </c>
      <c r="F495">
        <v>1</v>
      </c>
      <c r="G495">
        <v>23708.798559999999</v>
      </c>
      <c r="H495">
        <v>5656.4749259999999</v>
      </c>
      <c r="I495">
        <v>2000</v>
      </c>
      <c r="J495">
        <v>3656.4749259999999</v>
      </c>
      <c r="K495" s="3">
        <v>0.35357709999999998</v>
      </c>
      <c r="L495">
        <v>12197.98619</v>
      </c>
      <c r="M495">
        <v>7160.6177559999996</v>
      </c>
      <c r="N495">
        <v>7228.3350270000001</v>
      </c>
      <c r="O495">
        <v>2090.2593489999999</v>
      </c>
      <c r="P495">
        <v>613.87430119999999</v>
      </c>
      <c r="Q495">
        <v>959.23719919999996</v>
      </c>
      <c r="R495">
        <v>4</v>
      </c>
      <c r="S495" s="3">
        <v>0.492547876</v>
      </c>
      <c r="T495">
        <v>300</v>
      </c>
      <c r="U495" s="3">
        <v>1.9068656999999999E-2</v>
      </c>
      <c r="V495" s="3" t="str">
        <f t="shared" si="7"/>
        <v/>
      </c>
    </row>
    <row r="496" spans="1:22" x14ac:dyDescent="0.35">
      <c r="A496">
        <v>5</v>
      </c>
      <c r="B496" s="29">
        <v>70</v>
      </c>
      <c r="C496" s="29">
        <v>500</v>
      </c>
      <c r="D496" s="3">
        <v>0.4</v>
      </c>
      <c r="E496">
        <v>0.29976054000000002</v>
      </c>
      <c r="F496">
        <v>2</v>
      </c>
      <c r="G496">
        <v>23858.66318</v>
      </c>
      <c r="H496">
        <v>6522.983851</v>
      </c>
      <c r="I496">
        <v>2500</v>
      </c>
      <c r="J496">
        <v>4022.983851</v>
      </c>
      <c r="K496" s="3">
        <v>0.38326018499999998</v>
      </c>
      <c r="L496">
        <v>13420.65854</v>
      </c>
      <c r="M496">
        <v>6647.8904259999999</v>
      </c>
      <c r="N496">
        <v>6718.7499680000001</v>
      </c>
      <c r="O496">
        <v>2291.9772149999999</v>
      </c>
      <c r="P496">
        <v>613.87430119999999</v>
      </c>
      <c r="Q496">
        <v>1063.1874210000001</v>
      </c>
      <c r="R496">
        <v>5</v>
      </c>
      <c r="S496" s="3">
        <v>0.45782410699999998</v>
      </c>
      <c r="T496">
        <v>300</v>
      </c>
      <c r="U496" s="3">
        <v>2.0978232999999999E-2</v>
      </c>
      <c r="V496" s="3" t="str">
        <f t="shared" si="7"/>
        <v/>
      </c>
    </row>
    <row r="497" spans="1:22" x14ac:dyDescent="0.35">
      <c r="A497">
        <v>5</v>
      </c>
      <c r="B497" s="29">
        <v>70</v>
      </c>
      <c r="C497" s="29">
        <v>500</v>
      </c>
      <c r="D497" s="3">
        <v>0.4</v>
      </c>
      <c r="E497">
        <v>0.29976054000000002</v>
      </c>
      <c r="F497">
        <v>3</v>
      </c>
      <c r="G497">
        <v>34787.000659999998</v>
      </c>
      <c r="H497">
        <v>9471.5886709999995</v>
      </c>
      <c r="I497">
        <v>2500</v>
      </c>
      <c r="J497">
        <v>6971.5886710000004</v>
      </c>
      <c r="K497" s="3">
        <v>0.26394727299999998</v>
      </c>
      <c r="L497">
        <v>23257.19281</v>
      </c>
      <c r="M497">
        <v>9522.3918589999994</v>
      </c>
      <c r="N497">
        <v>9364.8476279999995</v>
      </c>
      <c r="O497">
        <v>4721.8128930000003</v>
      </c>
      <c r="P497">
        <v>613.87430119999999</v>
      </c>
      <c r="Q497">
        <v>1092.485308</v>
      </c>
      <c r="R497">
        <v>5</v>
      </c>
      <c r="S497" s="3">
        <v>0.638132543</v>
      </c>
      <c r="T497">
        <v>300</v>
      </c>
      <c r="U497" s="3">
        <v>3.7120499000000001E-2</v>
      </c>
      <c r="V497" s="3">
        <f t="shared" si="7"/>
        <v>0.26868074546119353</v>
      </c>
    </row>
    <row r="498" spans="1:22" x14ac:dyDescent="0.35">
      <c r="A498">
        <v>5</v>
      </c>
      <c r="B498" s="29">
        <v>70</v>
      </c>
      <c r="C498" s="29">
        <v>1000</v>
      </c>
      <c r="D498" s="3">
        <v>0.8</v>
      </c>
      <c r="E498">
        <v>8.1334764000000004E-2</v>
      </c>
      <c r="F498">
        <v>1</v>
      </c>
      <c r="G498">
        <v>22981.55877</v>
      </c>
      <c r="H498">
        <v>5000.8654150000002</v>
      </c>
      <c r="I498">
        <v>4000</v>
      </c>
      <c r="J498">
        <v>1000.865415</v>
      </c>
      <c r="K498" s="3">
        <v>0.79986155699999995</v>
      </c>
      <c r="L498">
        <v>12305.50582</v>
      </c>
      <c r="M498">
        <v>7111.3626640000002</v>
      </c>
      <c r="N498">
        <v>7179.0799349999998</v>
      </c>
      <c r="O498">
        <v>2105.6693839999998</v>
      </c>
      <c r="P498">
        <v>613.87430119999999</v>
      </c>
      <c r="Q498">
        <v>970.70707089999996</v>
      </c>
      <c r="R498">
        <v>4</v>
      </c>
      <c r="S498" s="3">
        <v>0.48919157200000002</v>
      </c>
      <c r="T498">
        <v>46</v>
      </c>
      <c r="U498" s="3">
        <v>8.3967260000000002E-3</v>
      </c>
      <c r="V498" s="3" t="str">
        <f t="shared" si="7"/>
        <v/>
      </c>
    </row>
    <row r="499" spans="1:22" x14ac:dyDescent="0.35">
      <c r="A499">
        <v>5</v>
      </c>
      <c r="B499" s="29">
        <v>70</v>
      </c>
      <c r="C499" s="29">
        <v>1000</v>
      </c>
      <c r="D499" s="3">
        <v>0.8</v>
      </c>
      <c r="E499">
        <v>8.1334764000000004E-2</v>
      </c>
      <c r="F499">
        <v>2</v>
      </c>
      <c r="G499">
        <v>23151.10025</v>
      </c>
      <c r="H499">
        <v>4992.0279259999998</v>
      </c>
      <c r="I499">
        <v>4000</v>
      </c>
      <c r="J499">
        <v>992.02792639999996</v>
      </c>
      <c r="K499" s="3">
        <v>0.80127756900000002</v>
      </c>
      <c r="L499">
        <v>12196.85008</v>
      </c>
      <c r="M499">
        <v>7224.8613249999999</v>
      </c>
      <c r="N499">
        <v>7271.1241819999996</v>
      </c>
      <c r="O499">
        <v>2082.8039760000001</v>
      </c>
      <c r="P499">
        <v>613.87430119999999</v>
      </c>
      <c r="Q499">
        <v>966.40854349999995</v>
      </c>
      <c r="R499">
        <v>4</v>
      </c>
      <c r="S499" s="3">
        <v>0.49546358299999999</v>
      </c>
      <c r="T499">
        <v>300</v>
      </c>
      <c r="U499" s="3">
        <v>1.295439E-2</v>
      </c>
      <c r="V499" s="3" t="str">
        <f t="shared" si="7"/>
        <v/>
      </c>
    </row>
    <row r="500" spans="1:22" x14ac:dyDescent="0.35">
      <c r="A500">
        <v>5</v>
      </c>
      <c r="B500" s="29">
        <v>70</v>
      </c>
      <c r="C500" s="29">
        <v>1000</v>
      </c>
      <c r="D500" s="3">
        <v>0.8</v>
      </c>
      <c r="E500">
        <v>8.1334764000000004E-2</v>
      </c>
      <c r="F500">
        <v>3</v>
      </c>
      <c r="G500">
        <v>32033.177380000001</v>
      </c>
      <c r="H500">
        <v>5683.5788220000004</v>
      </c>
      <c r="I500">
        <v>4000</v>
      </c>
      <c r="J500">
        <v>1683.5788219999999</v>
      </c>
      <c r="K500" s="3">
        <v>0.70378191700000003</v>
      </c>
      <c r="L500">
        <v>20699.37544</v>
      </c>
      <c r="M500">
        <v>10442.71731</v>
      </c>
      <c r="N500">
        <v>10118.16308</v>
      </c>
      <c r="O500">
        <v>4202.8105429999996</v>
      </c>
      <c r="P500">
        <v>613.87430119999999</v>
      </c>
      <c r="Q500">
        <v>972.03331679999997</v>
      </c>
      <c r="R500">
        <v>4</v>
      </c>
      <c r="S500" s="3">
        <v>0.68946440899999994</v>
      </c>
      <c r="T500">
        <v>255</v>
      </c>
      <c r="U500" s="3">
        <v>9.3687419999999993E-3</v>
      </c>
      <c r="V500" s="3">
        <f t="shared" si="7"/>
        <v>0.30562906928662875</v>
      </c>
    </row>
    <row r="501" spans="1:22" x14ac:dyDescent="0.35">
      <c r="A501">
        <v>5</v>
      </c>
      <c r="B501" s="29">
        <v>70</v>
      </c>
      <c r="C501" s="29">
        <v>1000</v>
      </c>
      <c r="D501" s="3">
        <v>0.6</v>
      </c>
      <c r="E501">
        <v>0.21689270499999999</v>
      </c>
      <c r="F501">
        <v>1</v>
      </c>
      <c r="G501">
        <v>24645.052049999998</v>
      </c>
      <c r="H501">
        <v>6651.0927650000003</v>
      </c>
      <c r="I501">
        <v>4000</v>
      </c>
      <c r="J501">
        <v>2651.0927649999999</v>
      </c>
      <c r="K501" s="3">
        <v>0.60140493299999997</v>
      </c>
      <c r="L501">
        <v>12223.061019999999</v>
      </c>
      <c r="M501">
        <v>7129.2761899999996</v>
      </c>
      <c r="N501">
        <v>7195.0435379999999</v>
      </c>
      <c r="O501">
        <v>2091.4448029999999</v>
      </c>
      <c r="P501">
        <v>613.87430119999999</v>
      </c>
      <c r="Q501">
        <v>964.32045129999995</v>
      </c>
      <c r="R501">
        <v>4</v>
      </c>
      <c r="S501" s="3">
        <v>0.490279352</v>
      </c>
      <c r="T501">
        <v>300</v>
      </c>
      <c r="U501" s="3">
        <v>1.0579751E-2</v>
      </c>
      <c r="V501" s="3" t="str">
        <f t="shared" si="7"/>
        <v/>
      </c>
    </row>
    <row r="502" spans="1:22" x14ac:dyDescent="0.35">
      <c r="A502">
        <v>5</v>
      </c>
      <c r="B502" s="29">
        <v>70</v>
      </c>
      <c r="C502" s="29">
        <v>1000</v>
      </c>
      <c r="D502" s="3">
        <v>0.6</v>
      </c>
      <c r="E502">
        <v>0.21689270499999999</v>
      </c>
      <c r="F502">
        <v>2</v>
      </c>
      <c r="G502">
        <v>24568.069510000001</v>
      </c>
      <c r="H502">
        <v>5293.7299190000003</v>
      </c>
      <c r="I502">
        <v>3000</v>
      </c>
      <c r="J502">
        <v>2293.7299189999999</v>
      </c>
      <c r="K502" s="3">
        <v>0.56670817100000004</v>
      </c>
      <c r="L502">
        <v>10575.41295</v>
      </c>
      <c r="M502">
        <v>8002.1701139999996</v>
      </c>
      <c r="N502">
        <v>8014.4419379999999</v>
      </c>
      <c r="O502">
        <v>1808.892527</v>
      </c>
      <c r="P502">
        <v>613.87430119999999</v>
      </c>
      <c r="Q502">
        <v>834.9607105</v>
      </c>
      <c r="R502">
        <v>3</v>
      </c>
      <c r="S502" s="3">
        <v>0.54611419400000005</v>
      </c>
      <c r="T502">
        <v>169</v>
      </c>
      <c r="U502" s="3">
        <v>6.7485100000000001E-3</v>
      </c>
      <c r="V502" s="3" t="str">
        <f t="shared" si="7"/>
        <v/>
      </c>
    </row>
    <row r="503" spans="1:22" x14ac:dyDescent="0.35">
      <c r="A503">
        <v>5</v>
      </c>
      <c r="B503" s="29">
        <v>70</v>
      </c>
      <c r="C503" s="29">
        <v>1000</v>
      </c>
      <c r="D503" s="3">
        <v>0.6</v>
      </c>
      <c r="E503">
        <v>0.21689270499999999</v>
      </c>
      <c r="F503">
        <v>3</v>
      </c>
      <c r="G503">
        <v>34900.121529999997</v>
      </c>
      <c r="H503">
        <v>8496.2640620000002</v>
      </c>
      <c r="I503">
        <v>4000</v>
      </c>
      <c r="J503">
        <v>4496.2640620000002</v>
      </c>
      <c r="K503" s="3">
        <v>0.47079515999999999</v>
      </c>
      <c r="L503">
        <v>20730.360970000002</v>
      </c>
      <c r="M503">
        <v>10509.35169</v>
      </c>
      <c r="N503">
        <v>10098.04124</v>
      </c>
      <c r="O503">
        <v>4208.362376</v>
      </c>
      <c r="P503">
        <v>613.87430119999999</v>
      </c>
      <c r="Q503">
        <v>974.22786570000005</v>
      </c>
      <c r="R503">
        <v>4</v>
      </c>
      <c r="S503" s="3">
        <v>0.688093281</v>
      </c>
      <c r="T503">
        <v>300</v>
      </c>
      <c r="U503" s="3">
        <v>1.519241E-2</v>
      </c>
      <c r="V503" s="3">
        <f t="shared" si="7"/>
        <v>0.29083706898270573</v>
      </c>
    </row>
    <row r="504" spans="1:22" x14ac:dyDescent="0.35">
      <c r="A504">
        <v>5</v>
      </c>
      <c r="B504" s="29">
        <v>70</v>
      </c>
      <c r="C504" s="29">
        <v>1000</v>
      </c>
      <c r="D504" s="3">
        <v>0.4</v>
      </c>
      <c r="E504">
        <v>0.48800858600000002</v>
      </c>
      <c r="F504">
        <v>1</v>
      </c>
      <c r="G504">
        <v>27340.27895</v>
      </c>
      <c r="H504">
        <v>6205.5023339999998</v>
      </c>
      <c r="I504">
        <v>2000</v>
      </c>
      <c r="J504">
        <v>4205.5023339999998</v>
      </c>
      <c r="K504" s="3">
        <v>0.32229461700000001</v>
      </c>
      <c r="L504">
        <v>8617.6810339999993</v>
      </c>
      <c r="M504">
        <v>9268.3001349999995</v>
      </c>
      <c r="N504">
        <v>9098.1819240000004</v>
      </c>
      <c r="O504">
        <v>1474.4679900000001</v>
      </c>
      <c r="P504">
        <v>613.87430119999999</v>
      </c>
      <c r="Q504">
        <v>679.95226849999995</v>
      </c>
      <c r="R504">
        <v>2</v>
      </c>
      <c r="S504" s="3">
        <v>0.61996160499999997</v>
      </c>
      <c r="T504">
        <v>300</v>
      </c>
      <c r="U504" s="3">
        <v>1.3883291000000001E-2</v>
      </c>
      <c r="V504" s="3" t="str">
        <f t="shared" si="7"/>
        <v/>
      </c>
    </row>
    <row r="505" spans="1:22" x14ac:dyDescent="0.35">
      <c r="A505">
        <v>5</v>
      </c>
      <c r="B505" s="29">
        <v>70</v>
      </c>
      <c r="C505" s="29">
        <v>1000</v>
      </c>
      <c r="D505" s="3">
        <v>0.4</v>
      </c>
      <c r="E505">
        <v>0.48800858600000002</v>
      </c>
      <c r="F505">
        <v>2</v>
      </c>
      <c r="G505">
        <v>26991.884150000002</v>
      </c>
      <c r="H505">
        <v>6249.3922759999996</v>
      </c>
      <c r="I505">
        <v>2000</v>
      </c>
      <c r="J505">
        <v>4249.3922759999996</v>
      </c>
      <c r="K505" s="3">
        <v>0.32003111899999998</v>
      </c>
      <c r="L505">
        <v>8707.6178569999993</v>
      </c>
      <c r="M505">
        <v>8960.3965200000002</v>
      </c>
      <c r="N505">
        <v>8991.3165850000005</v>
      </c>
      <c r="O505">
        <v>1487.2259550000001</v>
      </c>
      <c r="P505">
        <v>613.87430119999999</v>
      </c>
      <c r="Q505">
        <v>689.67850940000005</v>
      </c>
      <c r="R505">
        <v>2</v>
      </c>
      <c r="S505" s="3">
        <v>0.61267966600000001</v>
      </c>
      <c r="T505">
        <v>210</v>
      </c>
      <c r="U505" s="3">
        <v>7.0819330000000003E-3</v>
      </c>
      <c r="V505" s="3" t="str">
        <f t="shared" si="7"/>
        <v/>
      </c>
    </row>
    <row r="506" spans="1:22" x14ac:dyDescent="0.35">
      <c r="A506">
        <v>5</v>
      </c>
      <c r="B506" s="29">
        <v>70</v>
      </c>
      <c r="C506" s="29">
        <v>1000</v>
      </c>
      <c r="D506" s="3">
        <v>0.4</v>
      </c>
      <c r="E506">
        <v>0.48800858600000002</v>
      </c>
      <c r="F506">
        <v>3</v>
      </c>
      <c r="G506">
        <v>39720.489849999998</v>
      </c>
      <c r="H506">
        <v>9154.9654530000007</v>
      </c>
      <c r="I506">
        <v>2000</v>
      </c>
      <c r="J506">
        <v>7154.9654529999998</v>
      </c>
      <c r="K506" s="3">
        <v>0.21846068199999999</v>
      </c>
      <c r="L506">
        <v>14661.556500000001</v>
      </c>
      <c r="M506">
        <v>14025.747499999999</v>
      </c>
      <c r="N506">
        <v>12260.51348</v>
      </c>
      <c r="O506">
        <v>2976.4031930000001</v>
      </c>
      <c r="P506">
        <v>613.87430119999999</v>
      </c>
      <c r="Q506">
        <v>688.98593210000001</v>
      </c>
      <c r="R506">
        <v>2</v>
      </c>
      <c r="S506" s="3">
        <v>0.83544686999999995</v>
      </c>
      <c r="T506">
        <v>300</v>
      </c>
      <c r="U506" s="3">
        <v>4.9202106000000002E-2</v>
      </c>
      <c r="V506" s="3">
        <f t="shared" si="7"/>
        <v>0.26893229380738581</v>
      </c>
    </row>
    <row r="507" spans="1:22" x14ac:dyDescent="0.35">
      <c r="A507">
        <v>5</v>
      </c>
      <c r="B507" s="29">
        <v>70</v>
      </c>
      <c r="C507" s="29">
        <v>2000</v>
      </c>
      <c r="D507" s="3">
        <v>0.8</v>
      </c>
      <c r="E507">
        <v>0.115169548</v>
      </c>
      <c r="F507">
        <v>1</v>
      </c>
      <c r="G507">
        <v>25977.387149999999</v>
      </c>
      <c r="H507">
        <v>5007.4440930000001</v>
      </c>
      <c r="I507">
        <v>4000</v>
      </c>
      <c r="J507">
        <v>1007.444093</v>
      </c>
      <c r="K507" s="3">
        <v>0.79881071599999998</v>
      </c>
      <c r="L507">
        <v>8747.4867599999998</v>
      </c>
      <c r="M507">
        <v>9079.3507960000006</v>
      </c>
      <c r="N507">
        <v>9089.8462720000007</v>
      </c>
      <c r="O507">
        <v>1496.378148</v>
      </c>
      <c r="P507">
        <v>613.87430119999999</v>
      </c>
      <c r="Q507">
        <v>690.49354229999994</v>
      </c>
      <c r="R507">
        <v>2</v>
      </c>
      <c r="S507" s="3">
        <v>0.61939360300000001</v>
      </c>
      <c r="T507">
        <v>66</v>
      </c>
      <c r="U507" s="3">
        <v>8.9850980000000004E-3</v>
      </c>
      <c r="V507" s="3" t="str">
        <f t="shared" si="7"/>
        <v/>
      </c>
    </row>
    <row r="508" spans="1:22" x14ac:dyDescent="0.35">
      <c r="A508">
        <v>5</v>
      </c>
      <c r="B508" s="29">
        <v>70</v>
      </c>
      <c r="C508" s="29">
        <v>2000</v>
      </c>
      <c r="D508" s="3">
        <v>0.8</v>
      </c>
      <c r="E508">
        <v>0.115169548</v>
      </c>
      <c r="F508">
        <v>2</v>
      </c>
      <c r="G508">
        <v>25877.745050000001</v>
      </c>
      <c r="H508">
        <v>5004.9423349999997</v>
      </c>
      <c r="I508">
        <v>4000</v>
      </c>
      <c r="J508">
        <v>1004.942335</v>
      </c>
      <c r="K508" s="3">
        <v>0.799210007</v>
      </c>
      <c r="L508">
        <v>8725.7643700000008</v>
      </c>
      <c r="M508">
        <v>9027.5588100000004</v>
      </c>
      <c r="N508">
        <v>9049.9285110000001</v>
      </c>
      <c r="O508">
        <v>1489.5039489999999</v>
      </c>
      <c r="P508">
        <v>613.87430119999999</v>
      </c>
      <c r="Q508">
        <v>691.9371433</v>
      </c>
      <c r="R508">
        <v>2</v>
      </c>
      <c r="S508" s="3">
        <v>0.61667355599999996</v>
      </c>
      <c r="T508">
        <v>69</v>
      </c>
      <c r="U508" s="3">
        <v>9.6635639999999995E-3</v>
      </c>
      <c r="V508" s="3" t="str">
        <f t="shared" si="7"/>
        <v/>
      </c>
    </row>
    <row r="509" spans="1:22" x14ac:dyDescent="0.35">
      <c r="A509">
        <v>5</v>
      </c>
      <c r="B509" s="29">
        <v>70</v>
      </c>
      <c r="C509" s="29">
        <v>2000</v>
      </c>
      <c r="D509" s="3">
        <v>0.8</v>
      </c>
      <c r="E509">
        <v>0.115169548</v>
      </c>
      <c r="F509">
        <v>3</v>
      </c>
      <c r="G509">
        <v>36079.541649999999</v>
      </c>
      <c r="H509">
        <v>5688.5649119999998</v>
      </c>
      <c r="I509">
        <v>4000</v>
      </c>
      <c r="J509">
        <v>1688.564912</v>
      </c>
      <c r="K509" s="3">
        <v>0.70316504499999999</v>
      </c>
      <c r="L509">
        <v>14661.557220000001</v>
      </c>
      <c r="M509">
        <v>13955.57459</v>
      </c>
      <c r="N509">
        <v>12156.13855</v>
      </c>
      <c r="O509">
        <v>2976.4032889999999</v>
      </c>
      <c r="P509">
        <v>613.87430119999999</v>
      </c>
      <c r="Q509">
        <v>688.98601540000004</v>
      </c>
      <c r="R509">
        <v>2</v>
      </c>
      <c r="S509" s="3">
        <v>0.82833463100000004</v>
      </c>
      <c r="T509">
        <v>300</v>
      </c>
      <c r="U509" s="3">
        <v>1.7014425E-2</v>
      </c>
      <c r="V509" s="3">
        <f t="shared" si="7"/>
        <v>0.30422428563396858</v>
      </c>
    </row>
    <row r="510" spans="1:22" x14ac:dyDescent="0.35">
      <c r="A510">
        <v>5</v>
      </c>
      <c r="B510" s="29">
        <v>70</v>
      </c>
      <c r="C510" s="29">
        <v>2000</v>
      </c>
      <c r="D510" s="3">
        <v>0.6</v>
      </c>
      <c r="E510">
        <v>0.30711879399999997</v>
      </c>
      <c r="F510">
        <v>1</v>
      </c>
      <c r="G510">
        <v>27390.5926</v>
      </c>
      <c r="H510">
        <v>3908.0861249999998</v>
      </c>
      <c r="I510">
        <v>2000</v>
      </c>
      <c r="J510">
        <v>1908.086125</v>
      </c>
      <c r="K510" s="3">
        <v>0.51175944799999995</v>
      </c>
      <c r="L510">
        <v>6212.8601870000002</v>
      </c>
      <c r="M510">
        <v>10770.87601</v>
      </c>
      <c r="N510">
        <v>10544.54112</v>
      </c>
      <c r="O510">
        <v>1062.8970509999999</v>
      </c>
      <c r="P510">
        <v>613.87430119999999</v>
      </c>
      <c r="Q510">
        <v>490.31799549999999</v>
      </c>
      <c r="R510">
        <v>1</v>
      </c>
      <c r="S510" s="3">
        <v>0.71851834699999995</v>
      </c>
      <c r="T510">
        <v>24</v>
      </c>
      <c r="U510" s="3">
        <v>1.209538E-3</v>
      </c>
      <c r="V510" s="3" t="str">
        <f t="shared" si="7"/>
        <v/>
      </c>
    </row>
    <row r="511" spans="1:22" x14ac:dyDescent="0.35">
      <c r="A511">
        <v>5</v>
      </c>
      <c r="B511" s="29">
        <v>70</v>
      </c>
      <c r="C511" s="29">
        <v>2000</v>
      </c>
      <c r="D511" s="3">
        <v>0.6</v>
      </c>
      <c r="E511">
        <v>0.30711879399999997</v>
      </c>
      <c r="F511">
        <v>2</v>
      </c>
      <c r="G511">
        <v>27274.130410000002</v>
      </c>
      <c r="H511">
        <v>3896.2581960000002</v>
      </c>
      <c r="I511">
        <v>2000</v>
      </c>
      <c r="J511">
        <v>1896.258196</v>
      </c>
      <c r="K511" s="3">
        <v>0.51331300400000002</v>
      </c>
      <c r="L511">
        <v>6174.3476330000003</v>
      </c>
      <c r="M511">
        <v>10779.31998</v>
      </c>
      <c r="N511">
        <v>10441.09103</v>
      </c>
      <c r="O511">
        <v>1053.2688290000001</v>
      </c>
      <c r="P511">
        <v>613.87430119999999</v>
      </c>
      <c r="Q511">
        <v>490.31807950000001</v>
      </c>
      <c r="R511">
        <v>1</v>
      </c>
      <c r="S511" s="3">
        <v>0.71146912699999998</v>
      </c>
      <c r="T511">
        <v>282</v>
      </c>
      <c r="U511" s="3">
        <v>8.1200560000000005E-3</v>
      </c>
      <c r="V511" s="3" t="str">
        <f t="shared" si="7"/>
        <v/>
      </c>
    </row>
    <row r="512" spans="1:22" x14ac:dyDescent="0.35">
      <c r="A512">
        <v>5</v>
      </c>
      <c r="B512" s="29">
        <v>70</v>
      </c>
      <c r="C512" s="29">
        <v>2000</v>
      </c>
      <c r="D512" s="3">
        <v>0.6</v>
      </c>
      <c r="E512">
        <v>0.30711879399999997</v>
      </c>
      <c r="F512">
        <v>3</v>
      </c>
      <c r="G512">
        <v>39093.894590000004</v>
      </c>
      <c r="H512">
        <v>8495.8396599999996</v>
      </c>
      <c r="I512">
        <v>4000</v>
      </c>
      <c r="J512">
        <v>4495.8396599999996</v>
      </c>
      <c r="K512" s="3">
        <v>0.47081867799999999</v>
      </c>
      <c r="L512">
        <v>14638.76439</v>
      </c>
      <c r="M512">
        <v>14255.814130000001</v>
      </c>
      <c r="N512">
        <v>12068.67539</v>
      </c>
      <c r="O512">
        <v>2971.4130759999998</v>
      </c>
      <c r="P512">
        <v>613.87430119999999</v>
      </c>
      <c r="Q512">
        <v>688.27802220000001</v>
      </c>
      <c r="R512">
        <v>2</v>
      </c>
      <c r="S512" s="3">
        <v>0.82237478100000005</v>
      </c>
      <c r="T512">
        <v>300</v>
      </c>
      <c r="U512" s="3">
        <v>2.004015E-2</v>
      </c>
      <c r="V512" s="3">
        <f t="shared" si="7"/>
        <v>0.28484235467820029</v>
      </c>
    </row>
    <row r="513" spans="1:22" x14ac:dyDescent="0.35">
      <c r="A513">
        <v>5</v>
      </c>
      <c r="B513" s="29">
        <v>70</v>
      </c>
      <c r="C513" s="29">
        <v>2000</v>
      </c>
      <c r="D513" s="3">
        <v>0.4</v>
      </c>
      <c r="E513">
        <v>0.69101728600000001</v>
      </c>
      <c r="F513">
        <v>1</v>
      </c>
      <c r="G513">
        <v>29775.699799999999</v>
      </c>
      <c r="H513">
        <v>6293.1934490000003</v>
      </c>
      <c r="I513">
        <v>2000</v>
      </c>
      <c r="J513">
        <v>4293.1934490000003</v>
      </c>
      <c r="K513" s="3">
        <v>0.31780367399999998</v>
      </c>
      <c r="L513">
        <v>6212.8597049999998</v>
      </c>
      <c r="M513">
        <v>10770.87601</v>
      </c>
      <c r="N513">
        <v>10544.54112</v>
      </c>
      <c r="O513">
        <v>1062.897013</v>
      </c>
      <c r="P513">
        <v>613.87430119999999</v>
      </c>
      <c r="Q513">
        <v>490.3179131</v>
      </c>
      <c r="R513">
        <v>1</v>
      </c>
      <c r="S513" s="3">
        <v>0.71851834699999995</v>
      </c>
      <c r="T513">
        <v>16</v>
      </c>
      <c r="U513" s="3">
        <v>6.0684900000000002E-4</v>
      </c>
      <c r="V513" s="3" t="str">
        <f t="shared" si="7"/>
        <v/>
      </c>
    </row>
    <row r="514" spans="1:22" x14ac:dyDescent="0.35">
      <c r="A514">
        <v>5</v>
      </c>
      <c r="B514" s="29">
        <v>70</v>
      </c>
      <c r="C514" s="29">
        <v>2000</v>
      </c>
      <c r="D514" s="3">
        <v>0.4</v>
      </c>
      <c r="E514">
        <v>0.69101728600000001</v>
      </c>
      <c r="F514">
        <v>2</v>
      </c>
      <c r="G514">
        <v>29650.02909</v>
      </c>
      <c r="H514">
        <v>6266.5965779999997</v>
      </c>
      <c r="I514">
        <v>2000</v>
      </c>
      <c r="J514">
        <v>4266.5965779999997</v>
      </c>
      <c r="K514" s="3">
        <v>0.319152506</v>
      </c>
      <c r="L514">
        <v>6174.370261</v>
      </c>
      <c r="M514">
        <v>10819.47661</v>
      </c>
      <c r="N514">
        <v>10406.48904</v>
      </c>
      <c r="O514">
        <v>1053.270305</v>
      </c>
      <c r="P514">
        <v>613.87430119999999</v>
      </c>
      <c r="Q514">
        <v>490.32226050000003</v>
      </c>
      <c r="R514">
        <v>1</v>
      </c>
      <c r="S514" s="3">
        <v>0.70911130300000003</v>
      </c>
      <c r="T514">
        <v>13</v>
      </c>
      <c r="U514" s="3">
        <v>1.88099E-4</v>
      </c>
      <c r="V514" s="3" t="str">
        <f t="shared" si="7"/>
        <v/>
      </c>
    </row>
    <row r="515" spans="1:22" x14ac:dyDescent="0.35">
      <c r="A515">
        <v>5</v>
      </c>
      <c r="B515" s="29">
        <v>70</v>
      </c>
      <c r="C515" s="29">
        <v>2000</v>
      </c>
      <c r="D515" s="3">
        <v>0.4</v>
      </c>
      <c r="E515">
        <v>0.69101728600000001</v>
      </c>
      <c r="F515">
        <v>3</v>
      </c>
      <c r="G515">
        <v>43395.088609999999</v>
      </c>
      <c r="H515">
        <v>9204.5010330000005</v>
      </c>
      <c r="I515">
        <v>2000</v>
      </c>
      <c r="J515">
        <v>7204.5010329999996</v>
      </c>
      <c r="K515" s="3">
        <v>0.21728499900000001</v>
      </c>
      <c r="L515">
        <v>10425.93461</v>
      </c>
      <c r="M515">
        <v>17769.46082</v>
      </c>
      <c r="N515">
        <v>13200.7688</v>
      </c>
      <c r="O515">
        <v>2116.1657460000001</v>
      </c>
      <c r="P515">
        <v>613.87430119999999</v>
      </c>
      <c r="Q515">
        <v>490.31790549999999</v>
      </c>
      <c r="R515">
        <v>1</v>
      </c>
      <c r="S515" s="3">
        <v>0.89951705500000001</v>
      </c>
      <c r="T515">
        <v>143</v>
      </c>
      <c r="U515" s="25">
        <v>6.8504300000000003E-7</v>
      </c>
      <c r="V515" s="3">
        <f t="shared" ref="V515:V578" si="8">IF($F515&lt;&gt;3,"",(
SUMIFS($G:$G,$A:$A,$A515,$B:$B,$B515,$C:$C,$C515,$D:$D,$D515,$E:$E,$E515,$F:$F,1)
+
SUMIFS($G:$G,$A:$A,$A515,$B:$B,$B515,$C:$C,$C515,$D:$D,$D515,$E:$E,$E515,$F:$F,2)
-
$G515
)
/
(
SUMIFS($G:$G,$A:$A,$A515,$B:$B,$B515,$C:$C,$C515,$D:$D,$D515,$E:$E,$E515,$F:$F,1)
+
SUMIFS($G:$G,$A:$A,$A515,$B:$B,$B515,$C:$C,$C515,$D:$D,$D515,$E:$E,$E515,$F:$F,2)
))</f>
        <v>0.26975925376823762</v>
      </c>
    </row>
    <row r="516" spans="1:22" x14ac:dyDescent="0.35">
      <c r="A516">
        <v>5</v>
      </c>
      <c r="B516" s="29">
        <v>100</v>
      </c>
      <c r="C516" s="29">
        <v>500</v>
      </c>
      <c r="D516" s="3">
        <v>0.8</v>
      </c>
      <c r="E516">
        <v>4.9669489999999997E-2</v>
      </c>
      <c r="F516">
        <v>1</v>
      </c>
      <c r="G516">
        <v>20298.052500000002</v>
      </c>
      <c r="H516">
        <v>3753.2137170000001</v>
      </c>
      <c r="I516">
        <v>3000</v>
      </c>
      <c r="J516">
        <v>753.21371729999998</v>
      </c>
      <c r="K516" s="3">
        <v>0.79931499399999995</v>
      </c>
      <c r="L516">
        <v>15164.51475</v>
      </c>
      <c r="M516">
        <v>6024.395434</v>
      </c>
      <c r="N516">
        <v>6115.440364</v>
      </c>
      <c r="O516">
        <v>2595.8972739999999</v>
      </c>
      <c r="P516">
        <v>613.87430119999999</v>
      </c>
      <c r="Q516">
        <v>1195.2314120000001</v>
      </c>
      <c r="R516">
        <v>6</v>
      </c>
      <c r="S516" s="3">
        <v>0.24672243299999999</v>
      </c>
      <c r="T516">
        <v>76</v>
      </c>
      <c r="U516" s="3">
        <v>8.6674349999999994E-3</v>
      </c>
      <c r="V516" s="3" t="str">
        <f t="shared" si="8"/>
        <v/>
      </c>
    </row>
    <row r="517" spans="1:22" x14ac:dyDescent="0.35">
      <c r="A517">
        <v>5</v>
      </c>
      <c r="B517" s="29">
        <v>100</v>
      </c>
      <c r="C517" s="29">
        <v>500</v>
      </c>
      <c r="D517" s="3">
        <v>0.8</v>
      </c>
      <c r="E517">
        <v>4.9669489999999997E-2</v>
      </c>
      <c r="F517">
        <v>2</v>
      </c>
      <c r="G517">
        <v>20485.58438</v>
      </c>
      <c r="H517">
        <v>3173.2072309999999</v>
      </c>
      <c r="I517">
        <v>2500</v>
      </c>
      <c r="J517">
        <v>673.20723129999999</v>
      </c>
      <c r="K517" s="3">
        <v>0.78784643399999998</v>
      </c>
      <c r="L517">
        <v>13553.73747</v>
      </c>
      <c r="M517">
        <v>6617.685031</v>
      </c>
      <c r="N517">
        <v>6692.3834509999997</v>
      </c>
      <c r="O517">
        <v>2316.5714619999999</v>
      </c>
      <c r="P517">
        <v>613.87430119999999</v>
      </c>
      <c r="Q517">
        <v>1071.862907</v>
      </c>
      <c r="R517">
        <v>5</v>
      </c>
      <c r="S517" s="3">
        <v>0.26999872899999999</v>
      </c>
      <c r="T517">
        <v>97</v>
      </c>
      <c r="U517" s="3">
        <v>9.9761880000000004E-3</v>
      </c>
      <c r="V517" s="3" t="str">
        <f t="shared" si="8"/>
        <v/>
      </c>
    </row>
    <row r="518" spans="1:22" x14ac:dyDescent="0.35">
      <c r="A518">
        <v>5</v>
      </c>
      <c r="B518" s="29">
        <v>100</v>
      </c>
      <c r="C518" s="29">
        <v>500</v>
      </c>
      <c r="D518" s="3">
        <v>0.8</v>
      </c>
      <c r="E518">
        <v>4.9669489999999997E-2</v>
      </c>
      <c r="F518">
        <v>3</v>
      </c>
      <c r="G518">
        <v>28755.484520000002</v>
      </c>
      <c r="H518">
        <v>4259.5511409999999</v>
      </c>
      <c r="I518">
        <v>3000</v>
      </c>
      <c r="J518">
        <v>1259.5511409999999</v>
      </c>
      <c r="K518" s="3">
        <v>0.70429956100000002</v>
      </c>
      <c r="L518">
        <v>25358.648420000001</v>
      </c>
      <c r="M518">
        <v>8716.2365559999998</v>
      </c>
      <c r="N518">
        <v>8826.1604200000002</v>
      </c>
      <c r="O518">
        <v>5149.7711859999999</v>
      </c>
      <c r="P518">
        <v>613.87430119999999</v>
      </c>
      <c r="Q518">
        <v>1189.8909200000001</v>
      </c>
      <c r="R518">
        <v>6</v>
      </c>
      <c r="S518" s="3">
        <v>0.35608421299999998</v>
      </c>
      <c r="T518">
        <v>301</v>
      </c>
      <c r="U518" s="3">
        <v>1.1852008000000001E-2</v>
      </c>
      <c r="V518" s="3">
        <f t="shared" si="8"/>
        <v>0.29492593795377087</v>
      </c>
    </row>
    <row r="519" spans="1:22" x14ac:dyDescent="0.35">
      <c r="A519">
        <v>5</v>
      </c>
      <c r="B519" s="29">
        <v>100</v>
      </c>
      <c r="C519" s="29">
        <v>500</v>
      </c>
      <c r="D519" s="3">
        <v>0.6</v>
      </c>
      <c r="E519">
        <v>0.132451974</v>
      </c>
      <c r="F519">
        <v>1</v>
      </c>
      <c r="G519">
        <v>21431.57372</v>
      </c>
      <c r="H519">
        <v>4334.1874580000003</v>
      </c>
      <c r="I519">
        <v>2500</v>
      </c>
      <c r="J519">
        <v>1834.1874580000001</v>
      </c>
      <c r="K519" s="3">
        <v>0.57680938500000001</v>
      </c>
      <c r="L519">
        <v>13847.94354</v>
      </c>
      <c r="M519">
        <v>6468.9850070000002</v>
      </c>
      <c r="N519">
        <v>6552.5410700000002</v>
      </c>
      <c r="O519">
        <v>2369.8696730000001</v>
      </c>
      <c r="P519">
        <v>613.87430119999999</v>
      </c>
      <c r="Q519">
        <v>1092.1162119999999</v>
      </c>
      <c r="R519">
        <v>5</v>
      </c>
      <c r="S519" s="3">
        <v>0.26435690299999998</v>
      </c>
      <c r="T519">
        <v>300</v>
      </c>
      <c r="U519" s="3">
        <v>1.0490345999999999E-2</v>
      </c>
      <c r="V519" s="3" t="str">
        <f t="shared" si="8"/>
        <v/>
      </c>
    </row>
    <row r="520" spans="1:22" x14ac:dyDescent="0.35">
      <c r="A520">
        <v>5</v>
      </c>
      <c r="B520" s="29">
        <v>100</v>
      </c>
      <c r="C520" s="29">
        <v>500</v>
      </c>
      <c r="D520" s="3">
        <v>0.6</v>
      </c>
      <c r="E520">
        <v>0.132451974</v>
      </c>
      <c r="F520">
        <v>2</v>
      </c>
      <c r="G520">
        <v>21627.715110000001</v>
      </c>
      <c r="H520">
        <v>4312.3093790000003</v>
      </c>
      <c r="I520">
        <v>2500</v>
      </c>
      <c r="J520">
        <v>1812.309379</v>
      </c>
      <c r="K520" s="3">
        <v>0.57973576999999998</v>
      </c>
      <c r="L520">
        <v>13682.766089999999</v>
      </c>
      <c r="M520">
        <v>6606.5112010000003</v>
      </c>
      <c r="N520">
        <v>6674.328708</v>
      </c>
      <c r="O520">
        <v>2335.5095219999998</v>
      </c>
      <c r="P520">
        <v>613.87430119999999</v>
      </c>
      <c r="Q520">
        <v>1085.182002</v>
      </c>
      <c r="R520">
        <v>5</v>
      </c>
      <c r="S520" s="3">
        <v>0.26927032499999998</v>
      </c>
      <c r="T520">
        <v>300</v>
      </c>
      <c r="U520" s="3">
        <v>1.2960566E-2</v>
      </c>
      <c r="V520" s="3" t="str">
        <f t="shared" si="8"/>
        <v/>
      </c>
    </row>
    <row r="521" spans="1:22" x14ac:dyDescent="0.35">
      <c r="A521">
        <v>5</v>
      </c>
      <c r="B521" s="29">
        <v>100</v>
      </c>
      <c r="C521" s="29">
        <v>500</v>
      </c>
      <c r="D521" s="3">
        <v>0.6</v>
      </c>
      <c r="E521">
        <v>0.132451974</v>
      </c>
      <c r="F521">
        <v>3</v>
      </c>
      <c r="G521">
        <v>31243.781620000002</v>
      </c>
      <c r="H521">
        <v>6311.8960310000002</v>
      </c>
      <c r="I521">
        <v>3000</v>
      </c>
      <c r="J521">
        <v>3311.8960310000002</v>
      </c>
      <c r="K521" s="3">
        <v>0.47529300000000002</v>
      </c>
      <c r="L521">
        <v>25004.50488</v>
      </c>
      <c r="M521">
        <v>8980.9297289999995</v>
      </c>
      <c r="N521">
        <v>9085.9553390000001</v>
      </c>
      <c r="O521">
        <v>5078.5993340000005</v>
      </c>
      <c r="P521">
        <v>613.87430119999999</v>
      </c>
      <c r="Q521">
        <v>1172.5268860000001</v>
      </c>
      <c r="R521">
        <v>6</v>
      </c>
      <c r="S521" s="3">
        <v>0.36656542600000003</v>
      </c>
      <c r="T521">
        <v>300</v>
      </c>
      <c r="U521" s="3">
        <v>3.6549994000000002E-2</v>
      </c>
      <c r="V521" s="3">
        <f t="shared" si="8"/>
        <v>0.27440089074968593</v>
      </c>
    </row>
    <row r="522" spans="1:22" x14ac:dyDescent="0.35">
      <c r="A522">
        <v>5</v>
      </c>
      <c r="B522" s="29">
        <v>100</v>
      </c>
      <c r="C522" s="29">
        <v>500</v>
      </c>
      <c r="D522" s="3">
        <v>0.4</v>
      </c>
      <c r="E522">
        <v>0.29801694200000001</v>
      </c>
      <c r="F522">
        <v>1</v>
      </c>
      <c r="G522">
        <v>23676.20695</v>
      </c>
      <c r="H522">
        <v>5678.7314809999998</v>
      </c>
      <c r="I522">
        <v>2000</v>
      </c>
      <c r="J522">
        <v>3678.7314809999998</v>
      </c>
      <c r="K522" s="3">
        <v>0.352191331</v>
      </c>
      <c r="L522">
        <v>12344.034750000001</v>
      </c>
      <c r="M522">
        <v>7114.9376030000003</v>
      </c>
      <c r="N522">
        <v>7182.6548750000002</v>
      </c>
      <c r="O522">
        <v>2111.9458589999999</v>
      </c>
      <c r="P522">
        <v>613.87430119999999</v>
      </c>
      <c r="Q522">
        <v>974.06282729999998</v>
      </c>
      <c r="R522">
        <v>4</v>
      </c>
      <c r="S522" s="3">
        <v>0.28977832799999997</v>
      </c>
      <c r="T522">
        <v>300</v>
      </c>
      <c r="U522" s="3">
        <v>1.9946953E-2</v>
      </c>
      <c r="V522" s="3" t="str">
        <f t="shared" si="8"/>
        <v/>
      </c>
    </row>
    <row r="523" spans="1:22" x14ac:dyDescent="0.35">
      <c r="A523">
        <v>5</v>
      </c>
      <c r="B523" s="29">
        <v>100</v>
      </c>
      <c r="C523" s="29">
        <v>500</v>
      </c>
      <c r="D523" s="3">
        <v>0.4</v>
      </c>
      <c r="E523">
        <v>0.29801694200000001</v>
      </c>
      <c r="F523">
        <v>2</v>
      </c>
      <c r="G523">
        <v>23871.101770000001</v>
      </c>
      <c r="H523">
        <v>6505.567513</v>
      </c>
      <c r="I523">
        <v>2500</v>
      </c>
      <c r="J523">
        <v>4005.567513</v>
      </c>
      <c r="K523" s="3">
        <v>0.38428622800000001</v>
      </c>
      <c r="L523">
        <v>13440.73761</v>
      </c>
      <c r="M523">
        <v>6661.8772019999997</v>
      </c>
      <c r="N523">
        <v>6729.5983530000003</v>
      </c>
      <c r="O523">
        <v>2293.3709570000001</v>
      </c>
      <c r="P523">
        <v>613.87430119999999</v>
      </c>
      <c r="Q523">
        <v>1066.813445</v>
      </c>
      <c r="R523">
        <v>5</v>
      </c>
      <c r="S523" s="3">
        <v>0.271500134</v>
      </c>
      <c r="T523">
        <v>300</v>
      </c>
      <c r="U523" s="3">
        <v>2.1310079999999999E-2</v>
      </c>
      <c r="V523" s="3" t="str">
        <f t="shared" si="8"/>
        <v/>
      </c>
    </row>
    <row r="524" spans="1:22" x14ac:dyDescent="0.35">
      <c r="A524">
        <v>5</v>
      </c>
      <c r="B524" s="29">
        <v>100</v>
      </c>
      <c r="C524" s="29">
        <v>500</v>
      </c>
      <c r="D524" s="3">
        <v>0.4</v>
      </c>
      <c r="E524">
        <v>0.29801694200000001</v>
      </c>
      <c r="F524">
        <v>3</v>
      </c>
      <c r="G524">
        <v>34948.325380000002</v>
      </c>
      <c r="H524">
        <v>9355.0371859999996</v>
      </c>
      <c r="I524">
        <v>2500</v>
      </c>
      <c r="J524">
        <v>6855.0371859999996</v>
      </c>
      <c r="K524" s="3">
        <v>0.26723571000000002</v>
      </c>
      <c r="L524">
        <v>23002.1728</v>
      </c>
      <c r="M524">
        <v>9567.1425039999995</v>
      </c>
      <c r="N524">
        <v>9661.7281860000003</v>
      </c>
      <c r="O524">
        <v>4671.6363600000004</v>
      </c>
      <c r="P524">
        <v>613.87430119999999</v>
      </c>
      <c r="Q524">
        <v>1078.9068400000001</v>
      </c>
      <c r="R524">
        <v>5</v>
      </c>
      <c r="S524" s="3">
        <v>0.38979450999999998</v>
      </c>
      <c r="T524">
        <v>300</v>
      </c>
      <c r="U524" s="3">
        <v>3.9584231999999997E-2</v>
      </c>
      <c r="V524" s="3">
        <f t="shared" si="8"/>
        <v>0.26497784373441186</v>
      </c>
    </row>
    <row r="525" spans="1:22" x14ac:dyDescent="0.35">
      <c r="A525">
        <v>5</v>
      </c>
      <c r="B525" s="29">
        <v>100</v>
      </c>
      <c r="C525" s="29">
        <v>1000</v>
      </c>
      <c r="D525" s="3">
        <v>0.8</v>
      </c>
      <c r="E525">
        <v>8.1553907999999994E-2</v>
      </c>
      <c r="F525">
        <v>1</v>
      </c>
      <c r="G525">
        <v>23021.84664</v>
      </c>
      <c r="H525">
        <v>5001.3699660000002</v>
      </c>
      <c r="I525">
        <v>4000</v>
      </c>
      <c r="J525">
        <v>1001.369966</v>
      </c>
      <c r="K525" s="3">
        <v>0.79978086500000001</v>
      </c>
      <c r="L525">
        <v>12278.62637</v>
      </c>
      <c r="M525">
        <v>7134.6142520000003</v>
      </c>
      <c r="N525">
        <v>7202.3315229999998</v>
      </c>
      <c r="O525">
        <v>2100.588405</v>
      </c>
      <c r="P525">
        <v>613.87430119999999</v>
      </c>
      <c r="Q525">
        <v>969.06818859999998</v>
      </c>
      <c r="R525">
        <v>4</v>
      </c>
      <c r="S525" s="3">
        <v>0.29057216600000002</v>
      </c>
      <c r="T525">
        <v>85</v>
      </c>
      <c r="U525" s="3">
        <v>8.9089259999999993E-3</v>
      </c>
      <c r="V525" s="3" t="str">
        <f t="shared" si="8"/>
        <v/>
      </c>
    </row>
    <row r="526" spans="1:22" x14ac:dyDescent="0.35">
      <c r="A526">
        <v>5</v>
      </c>
      <c r="B526" s="29">
        <v>100</v>
      </c>
      <c r="C526" s="29">
        <v>1000</v>
      </c>
      <c r="D526" s="3">
        <v>0.8</v>
      </c>
      <c r="E526">
        <v>8.1553907999999994E-2</v>
      </c>
      <c r="F526">
        <v>2</v>
      </c>
      <c r="G526">
        <v>23171.40121</v>
      </c>
      <c r="H526">
        <v>3862.1610139999998</v>
      </c>
      <c r="I526">
        <v>3000</v>
      </c>
      <c r="J526">
        <v>862.16101419999995</v>
      </c>
      <c r="K526" s="3">
        <v>0.77676720099999996</v>
      </c>
      <c r="L526">
        <v>10571.67014</v>
      </c>
      <c r="M526">
        <v>8002.4323409999997</v>
      </c>
      <c r="N526">
        <v>8050.0160230000001</v>
      </c>
      <c r="O526">
        <v>1807.033007</v>
      </c>
      <c r="P526">
        <v>613.87430119999999</v>
      </c>
      <c r="Q526">
        <v>835.88452749999999</v>
      </c>
      <c r="R526">
        <v>3</v>
      </c>
      <c r="S526" s="3">
        <v>0.32477130300000001</v>
      </c>
      <c r="T526">
        <v>69</v>
      </c>
      <c r="U526" s="3">
        <v>9.5788769999999995E-3</v>
      </c>
      <c r="V526" s="3" t="str">
        <f t="shared" si="8"/>
        <v/>
      </c>
    </row>
    <row r="527" spans="1:22" x14ac:dyDescent="0.35">
      <c r="A527">
        <v>5</v>
      </c>
      <c r="B527" s="29">
        <v>100</v>
      </c>
      <c r="C527" s="29">
        <v>1000</v>
      </c>
      <c r="D527" s="3">
        <v>0.8</v>
      </c>
      <c r="E527">
        <v>8.1553907999999994E-2</v>
      </c>
      <c r="F527">
        <v>3</v>
      </c>
      <c r="G527">
        <v>32025.528679999999</v>
      </c>
      <c r="H527">
        <v>5678.7958239999998</v>
      </c>
      <c r="I527">
        <v>4000</v>
      </c>
      <c r="J527">
        <v>1678.795824</v>
      </c>
      <c r="K527" s="3">
        <v>0.70437468199999997</v>
      </c>
      <c r="L527">
        <v>20585.105780000002</v>
      </c>
      <c r="M527">
        <v>10250.653179999999</v>
      </c>
      <c r="N527">
        <v>10335.92893</v>
      </c>
      <c r="O527">
        <v>4180.1757669999997</v>
      </c>
      <c r="P527">
        <v>613.87430119999999</v>
      </c>
      <c r="Q527">
        <v>966.10067879999997</v>
      </c>
      <c r="R527">
        <v>4</v>
      </c>
      <c r="S527" s="3">
        <v>0.41699458700000003</v>
      </c>
      <c r="T527">
        <v>128</v>
      </c>
      <c r="U527" s="3">
        <v>9.8968819999999992E-3</v>
      </c>
      <c r="V527" s="3">
        <f t="shared" si="8"/>
        <v>0.30670541322415373</v>
      </c>
    </row>
    <row r="528" spans="1:22" x14ac:dyDescent="0.35">
      <c r="A528">
        <v>5</v>
      </c>
      <c r="B528" s="29">
        <v>100</v>
      </c>
      <c r="C528" s="29">
        <v>1000</v>
      </c>
      <c r="D528" s="3">
        <v>0.6</v>
      </c>
      <c r="E528">
        <v>0.21747708800000001</v>
      </c>
      <c r="F528">
        <v>1</v>
      </c>
      <c r="G528">
        <v>24662.965209999998</v>
      </c>
      <c r="H528">
        <v>6683.9698909999997</v>
      </c>
      <c r="I528">
        <v>4000</v>
      </c>
      <c r="J528">
        <v>2683.9698910000002</v>
      </c>
      <c r="K528" s="3">
        <v>0.59844674099999995</v>
      </c>
      <c r="L528">
        <v>12341.391519999999</v>
      </c>
      <c r="M528">
        <v>7106.0279300000002</v>
      </c>
      <c r="N528">
        <v>7173.7452020000001</v>
      </c>
      <c r="O528">
        <v>2111.1437019999998</v>
      </c>
      <c r="P528">
        <v>613.87430119999999</v>
      </c>
      <c r="Q528">
        <v>974.20417840000005</v>
      </c>
      <c r="R528">
        <v>4</v>
      </c>
      <c r="S528" s="3">
        <v>0.28941887399999999</v>
      </c>
      <c r="T528">
        <v>300</v>
      </c>
      <c r="U528" s="3">
        <v>1.1162450000000001E-2</v>
      </c>
      <c r="V528" s="3" t="str">
        <f t="shared" si="8"/>
        <v/>
      </c>
    </row>
    <row r="529" spans="1:22" x14ac:dyDescent="0.35">
      <c r="A529">
        <v>5</v>
      </c>
      <c r="B529" s="29">
        <v>100</v>
      </c>
      <c r="C529" s="29">
        <v>1000</v>
      </c>
      <c r="D529" s="3">
        <v>0.6</v>
      </c>
      <c r="E529">
        <v>0.21747708800000001</v>
      </c>
      <c r="F529">
        <v>2</v>
      </c>
      <c r="G529">
        <v>24598.391149999999</v>
      </c>
      <c r="H529">
        <v>5324.259669</v>
      </c>
      <c r="I529">
        <v>3000</v>
      </c>
      <c r="J529">
        <v>2324.259669</v>
      </c>
      <c r="K529" s="3">
        <v>0.56345861900000005</v>
      </c>
      <c r="L529">
        <v>10687.377179999999</v>
      </c>
      <c r="M529">
        <v>7973.0922330000003</v>
      </c>
      <c r="N529">
        <v>8015.3206559999999</v>
      </c>
      <c r="O529">
        <v>1823.76063</v>
      </c>
      <c r="P529">
        <v>613.87430119999999</v>
      </c>
      <c r="Q529">
        <v>848.08366539999997</v>
      </c>
      <c r="R529">
        <v>3</v>
      </c>
      <c r="S529" s="3">
        <v>0.32337154699999998</v>
      </c>
      <c r="T529">
        <v>205</v>
      </c>
      <c r="U529" s="3">
        <v>9.4940930000000003E-3</v>
      </c>
      <c r="V529" s="3" t="str">
        <f t="shared" si="8"/>
        <v/>
      </c>
    </row>
    <row r="530" spans="1:22" x14ac:dyDescent="0.35">
      <c r="A530">
        <v>5</v>
      </c>
      <c r="B530" s="29">
        <v>100</v>
      </c>
      <c r="C530" s="29">
        <v>1000</v>
      </c>
      <c r="D530" s="3">
        <v>0.6</v>
      </c>
      <c r="E530">
        <v>0.21747708800000001</v>
      </c>
      <c r="F530">
        <v>3</v>
      </c>
      <c r="G530">
        <v>34903.12257</v>
      </c>
      <c r="H530">
        <v>8500.1094799999992</v>
      </c>
      <c r="I530">
        <v>4000</v>
      </c>
      <c r="J530">
        <v>4500.1094800000001</v>
      </c>
      <c r="K530" s="3">
        <v>0.47058217400000002</v>
      </c>
      <c r="L530">
        <v>20692.338299999999</v>
      </c>
      <c r="M530">
        <v>10270.280479999999</v>
      </c>
      <c r="N530">
        <v>10345.773730000001</v>
      </c>
      <c r="O530">
        <v>4201.5152120000002</v>
      </c>
      <c r="P530">
        <v>613.87430119999999</v>
      </c>
      <c r="Q530">
        <v>971.56936280000002</v>
      </c>
      <c r="R530">
        <v>4</v>
      </c>
      <c r="S530" s="3">
        <v>0.41739176700000002</v>
      </c>
      <c r="T530">
        <v>300</v>
      </c>
      <c r="U530" s="3">
        <v>1.7553193000000002E-2</v>
      </c>
      <c r="V530" s="3">
        <f t="shared" si="8"/>
        <v>0.29147053290759206</v>
      </c>
    </row>
    <row r="531" spans="1:22" x14ac:dyDescent="0.35">
      <c r="A531">
        <v>5</v>
      </c>
      <c r="B531" s="29">
        <v>100</v>
      </c>
      <c r="C531" s="29">
        <v>1000</v>
      </c>
      <c r="D531" s="3">
        <v>0.4</v>
      </c>
      <c r="E531">
        <v>0.48932344799999999</v>
      </c>
      <c r="F531">
        <v>1</v>
      </c>
      <c r="G531">
        <v>27725.456340000001</v>
      </c>
      <c r="H531">
        <v>8108.8616240000001</v>
      </c>
      <c r="I531">
        <v>3000</v>
      </c>
      <c r="J531">
        <v>5108.8616240000001</v>
      </c>
      <c r="K531" s="3">
        <v>0.369965618</v>
      </c>
      <c r="L531">
        <v>10440.66382</v>
      </c>
      <c r="M531">
        <v>8173.5495490000003</v>
      </c>
      <c r="N531">
        <v>8219.0049099999997</v>
      </c>
      <c r="O531">
        <v>1784.780704</v>
      </c>
      <c r="P531">
        <v>613.87430119999999</v>
      </c>
      <c r="Q531">
        <v>825.38525200000004</v>
      </c>
      <c r="R531">
        <v>3</v>
      </c>
      <c r="S531" s="3">
        <v>0.33158902099999998</v>
      </c>
      <c r="T531">
        <v>300</v>
      </c>
      <c r="U531" s="3">
        <v>5.3504889E-2</v>
      </c>
      <c r="V531" s="3" t="str">
        <f t="shared" si="8"/>
        <v/>
      </c>
    </row>
    <row r="532" spans="1:22" x14ac:dyDescent="0.35">
      <c r="A532">
        <v>5</v>
      </c>
      <c r="B532" s="29">
        <v>100</v>
      </c>
      <c r="C532" s="29">
        <v>1000</v>
      </c>
      <c r="D532" s="3">
        <v>0.4</v>
      </c>
      <c r="E532">
        <v>0.48932344799999999</v>
      </c>
      <c r="F532">
        <v>2</v>
      </c>
      <c r="G532">
        <v>27377.164700000001</v>
      </c>
      <c r="H532">
        <v>4021.252763</v>
      </c>
      <c r="I532">
        <v>1000</v>
      </c>
      <c r="J532">
        <v>3021.252763</v>
      </c>
      <c r="K532" s="3">
        <v>0.24867872199999999</v>
      </c>
      <c r="L532">
        <v>6174.3469969999996</v>
      </c>
      <c r="M532">
        <v>10594.581899999999</v>
      </c>
      <c r="N532">
        <v>10603.868979999999</v>
      </c>
      <c r="O532">
        <v>1053.268777</v>
      </c>
      <c r="P532">
        <v>613.87430119999999</v>
      </c>
      <c r="Q532">
        <v>490.3179725</v>
      </c>
      <c r="R532">
        <v>1</v>
      </c>
      <c r="S532" s="3">
        <v>0.427804409</v>
      </c>
      <c r="T532">
        <v>300</v>
      </c>
      <c r="U532" s="3">
        <v>5.3127974000000001E-2</v>
      </c>
      <c r="V532" s="3" t="str">
        <f t="shared" si="8"/>
        <v/>
      </c>
    </row>
    <row r="533" spans="1:22" x14ac:dyDescent="0.35">
      <c r="A533">
        <v>5</v>
      </c>
      <c r="B533" s="29">
        <v>100</v>
      </c>
      <c r="C533" s="29">
        <v>1000</v>
      </c>
      <c r="D533" s="3">
        <v>0.4</v>
      </c>
      <c r="E533">
        <v>0.48932344799999999</v>
      </c>
      <c r="F533">
        <v>3</v>
      </c>
      <c r="G533">
        <v>39352.090340000002</v>
      </c>
      <c r="H533">
        <v>9203.8065029999998</v>
      </c>
      <c r="I533">
        <v>2000</v>
      </c>
      <c r="J533">
        <v>7203.8065029999998</v>
      </c>
      <c r="K533" s="3">
        <v>0.21730139600000001</v>
      </c>
      <c r="L533">
        <v>14721.972809999999</v>
      </c>
      <c r="M533">
        <v>12904.460639999999</v>
      </c>
      <c r="N533">
        <v>12949.4557</v>
      </c>
      <c r="O533">
        <v>2988.4772870000002</v>
      </c>
      <c r="P533">
        <v>613.87430119999999</v>
      </c>
      <c r="Q533">
        <v>692.01591629999996</v>
      </c>
      <c r="R533">
        <v>2</v>
      </c>
      <c r="S533" s="3">
        <v>0.522435184</v>
      </c>
      <c r="T533">
        <v>300</v>
      </c>
      <c r="U533" s="3">
        <v>2.5588640999999999E-2</v>
      </c>
      <c r="V533" s="3">
        <f t="shared" si="8"/>
        <v>0.28583995466506751</v>
      </c>
    </row>
    <row r="534" spans="1:22" x14ac:dyDescent="0.35">
      <c r="A534">
        <v>5</v>
      </c>
      <c r="B534" s="29">
        <v>100</v>
      </c>
      <c r="C534" s="29">
        <v>2000</v>
      </c>
      <c r="D534" s="3">
        <v>0.8</v>
      </c>
      <c r="E534">
        <v>0.115295835</v>
      </c>
      <c r="F534">
        <v>1</v>
      </c>
      <c r="G534">
        <v>26097.10295</v>
      </c>
      <c r="H534">
        <v>5001.5180460000001</v>
      </c>
      <c r="I534">
        <v>4000</v>
      </c>
      <c r="J534">
        <v>1001.518046</v>
      </c>
      <c r="K534" s="3">
        <v>0.79975718600000001</v>
      </c>
      <c r="L534">
        <v>8686.5066920000008</v>
      </c>
      <c r="M534">
        <v>9138.6994670000004</v>
      </c>
      <c r="N534">
        <v>9171.3844669999999</v>
      </c>
      <c r="O534">
        <v>1484.9695999999999</v>
      </c>
      <c r="P534">
        <v>613.87430119999999</v>
      </c>
      <c r="Q534">
        <v>686.65707320000001</v>
      </c>
      <c r="R534">
        <v>2</v>
      </c>
      <c r="S534" s="3">
        <v>0.37001199400000001</v>
      </c>
      <c r="T534">
        <v>79</v>
      </c>
      <c r="U534" s="3">
        <v>9.8315610000000008E-3</v>
      </c>
      <c r="V534" s="3" t="str">
        <f t="shared" si="8"/>
        <v/>
      </c>
    </row>
    <row r="535" spans="1:22" x14ac:dyDescent="0.35">
      <c r="A535">
        <v>5</v>
      </c>
      <c r="B535" s="29">
        <v>100</v>
      </c>
      <c r="C535" s="29">
        <v>2000</v>
      </c>
      <c r="D535" s="3">
        <v>0.8</v>
      </c>
      <c r="E535">
        <v>0.115295835</v>
      </c>
      <c r="F535">
        <v>2</v>
      </c>
      <c r="G535">
        <v>25733.917379999999</v>
      </c>
      <c r="H535">
        <v>5003.1802619999999</v>
      </c>
      <c r="I535">
        <v>4000</v>
      </c>
      <c r="J535">
        <v>1003.180262</v>
      </c>
      <c r="K535" s="3">
        <v>0.79949148199999998</v>
      </c>
      <c r="L535">
        <v>8700.9236529999998</v>
      </c>
      <c r="M535">
        <v>8955.3559189999996</v>
      </c>
      <c r="N535">
        <v>8986.2759839999999</v>
      </c>
      <c r="O535">
        <v>1485.8601160000001</v>
      </c>
      <c r="P535">
        <v>613.87430119999999</v>
      </c>
      <c r="Q535">
        <v>689.37079749999998</v>
      </c>
      <c r="R535">
        <v>2</v>
      </c>
      <c r="S535" s="3">
        <v>0.36254394400000001</v>
      </c>
      <c r="T535">
        <v>122</v>
      </c>
      <c r="U535" s="3">
        <v>7.9442290000000006E-3</v>
      </c>
      <c r="V535" s="3" t="str">
        <f t="shared" si="8"/>
        <v/>
      </c>
    </row>
    <row r="536" spans="1:22" x14ac:dyDescent="0.35">
      <c r="A536">
        <v>5</v>
      </c>
      <c r="B536" s="29">
        <v>100</v>
      </c>
      <c r="C536" s="29">
        <v>2000</v>
      </c>
      <c r="D536" s="3">
        <v>0.8</v>
      </c>
      <c r="E536">
        <v>0.115295835</v>
      </c>
      <c r="F536">
        <v>3</v>
      </c>
      <c r="G536">
        <v>35891.654900000001</v>
      </c>
      <c r="H536">
        <v>5686.8704459999999</v>
      </c>
      <c r="I536">
        <v>4000</v>
      </c>
      <c r="J536">
        <v>1686.8704459999999</v>
      </c>
      <c r="K536" s="3">
        <v>0.70337455999999998</v>
      </c>
      <c r="L536">
        <v>14630.80119</v>
      </c>
      <c r="M536">
        <v>12948.789849999999</v>
      </c>
      <c r="N536">
        <v>12984.42</v>
      </c>
      <c r="O536">
        <v>2970.2108929999999</v>
      </c>
      <c r="P536">
        <v>613.87430119999999</v>
      </c>
      <c r="Q536">
        <v>687.48940340000001</v>
      </c>
      <c r="R536">
        <v>2</v>
      </c>
      <c r="S536" s="3">
        <v>0.52384578999999998</v>
      </c>
      <c r="T536">
        <v>158</v>
      </c>
      <c r="U536" s="3">
        <v>8.7483609999999996E-3</v>
      </c>
      <c r="V536" s="3">
        <f t="shared" si="8"/>
        <v>0.30752559622628595</v>
      </c>
    </row>
    <row r="537" spans="1:22" x14ac:dyDescent="0.35">
      <c r="A537">
        <v>5</v>
      </c>
      <c r="B537" s="29">
        <v>100</v>
      </c>
      <c r="C537" s="29">
        <v>2000</v>
      </c>
      <c r="D537" s="3">
        <v>0.6</v>
      </c>
      <c r="E537">
        <v>0.30745556099999999</v>
      </c>
      <c r="F537">
        <v>1</v>
      </c>
      <c r="G537">
        <v>27355.032279999999</v>
      </c>
      <c r="H537">
        <v>3910.1781799999999</v>
      </c>
      <c r="I537">
        <v>2000</v>
      </c>
      <c r="J537">
        <v>1910.1781800000001</v>
      </c>
      <c r="K537" s="3">
        <v>0.51148564299999999</v>
      </c>
      <c r="L537">
        <v>6212.8594220000004</v>
      </c>
      <c r="M537">
        <v>10633.49151</v>
      </c>
      <c r="N537">
        <v>10644.273440000001</v>
      </c>
      <c r="O537">
        <v>1062.8969870000001</v>
      </c>
      <c r="P537">
        <v>613.87430119999999</v>
      </c>
      <c r="Q537">
        <v>490.31786840000001</v>
      </c>
      <c r="R537">
        <v>1</v>
      </c>
      <c r="S537" s="3">
        <v>0.429434494</v>
      </c>
      <c r="T537">
        <v>300</v>
      </c>
      <c r="U537" s="3">
        <v>1.8442681999999998E-2</v>
      </c>
      <c r="V537" s="3" t="str">
        <f t="shared" si="8"/>
        <v/>
      </c>
    </row>
    <row r="538" spans="1:22" x14ac:dyDescent="0.35">
      <c r="A538">
        <v>5</v>
      </c>
      <c r="B538" s="29">
        <v>100</v>
      </c>
      <c r="C538" s="29">
        <v>2000</v>
      </c>
      <c r="D538" s="3">
        <v>0.6</v>
      </c>
      <c r="E538">
        <v>0.30745556099999999</v>
      </c>
      <c r="F538">
        <v>2</v>
      </c>
      <c r="G538">
        <v>27250.605009999999</v>
      </c>
      <c r="H538">
        <v>3898.3406890000001</v>
      </c>
      <c r="I538">
        <v>2000</v>
      </c>
      <c r="J538">
        <v>1898.3406890000001</v>
      </c>
      <c r="K538" s="3">
        <v>0.51303879299999999</v>
      </c>
      <c r="L538">
        <v>6174.3579499999996</v>
      </c>
      <c r="M538">
        <v>10591.86628</v>
      </c>
      <c r="N538">
        <v>10602.93425</v>
      </c>
      <c r="O538">
        <v>1053.269029</v>
      </c>
      <c r="P538">
        <v>613.87430119999999</v>
      </c>
      <c r="Q538">
        <v>490.32045890000001</v>
      </c>
      <c r="R538">
        <v>1</v>
      </c>
      <c r="S538" s="3">
        <v>0.427766698</v>
      </c>
      <c r="T538">
        <v>301</v>
      </c>
      <c r="U538" s="3">
        <v>2.4391982999999999E-2</v>
      </c>
      <c r="V538" s="3" t="str">
        <f t="shared" si="8"/>
        <v/>
      </c>
    </row>
    <row r="539" spans="1:22" x14ac:dyDescent="0.35">
      <c r="A539">
        <v>5</v>
      </c>
      <c r="B539" s="29">
        <v>100</v>
      </c>
      <c r="C539" s="29">
        <v>2000</v>
      </c>
      <c r="D539" s="3">
        <v>0.6</v>
      </c>
      <c r="E539">
        <v>0.30745556099999999</v>
      </c>
      <c r="F539">
        <v>3</v>
      </c>
      <c r="G539">
        <v>38656.922359999997</v>
      </c>
      <c r="H539">
        <v>8521.2889070000001</v>
      </c>
      <c r="I539">
        <v>4000</v>
      </c>
      <c r="J539">
        <v>4521.2889070000001</v>
      </c>
      <c r="K539" s="3">
        <v>0.46941255500000001</v>
      </c>
      <c r="L539">
        <v>14705.50375</v>
      </c>
      <c r="M539">
        <v>12900.194079999999</v>
      </c>
      <c r="N539">
        <v>12945.18914</v>
      </c>
      <c r="O539">
        <v>2985.1052070000001</v>
      </c>
      <c r="P539">
        <v>613.87430119999999</v>
      </c>
      <c r="Q539">
        <v>691.27072950000002</v>
      </c>
      <c r="R539">
        <v>2</v>
      </c>
      <c r="S539" s="3">
        <v>0.52226305299999998</v>
      </c>
      <c r="T539">
        <v>294</v>
      </c>
      <c r="U539" s="3">
        <v>7.5197750000000002E-3</v>
      </c>
      <c r="V539" s="3">
        <f t="shared" si="8"/>
        <v>0.29207085058451854</v>
      </c>
    </row>
    <row r="540" spans="1:22" x14ac:dyDescent="0.35">
      <c r="A540">
        <v>5</v>
      </c>
      <c r="B540" s="29">
        <v>100</v>
      </c>
      <c r="C540" s="29">
        <v>2000</v>
      </c>
      <c r="D540" s="3">
        <v>0.4</v>
      </c>
      <c r="E540">
        <v>0.69177501299999999</v>
      </c>
      <c r="F540">
        <v>1</v>
      </c>
      <c r="G540">
        <v>29742.755740000001</v>
      </c>
      <c r="H540">
        <v>6297.9014450000004</v>
      </c>
      <c r="I540">
        <v>2000</v>
      </c>
      <c r="J540">
        <v>4297.9014450000004</v>
      </c>
      <c r="K540" s="3">
        <v>0.31756610000000002</v>
      </c>
      <c r="L540">
        <v>6212.8602010000004</v>
      </c>
      <c r="M540">
        <v>10633.49151</v>
      </c>
      <c r="N540">
        <v>10644.273440000001</v>
      </c>
      <c r="O540">
        <v>1062.897052</v>
      </c>
      <c r="P540">
        <v>613.87430119999999</v>
      </c>
      <c r="Q540">
        <v>490.31799849999999</v>
      </c>
      <c r="R540">
        <v>1</v>
      </c>
      <c r="S540" s="3">
        <v>0.429434494</v>
      </c>
      <c r="T540">
        <v>300</v>
      </c>
      <c r="U540" s="3">
        <v>2.0347006000000001E-2</v>
      </c>
      <c r="V540" s="3" t="str">
        <f t="shared" si="8"/>
        <v/>
      </c>
    </row>
    <row r="541" spans="1:22" x14ac:dyDescent="0.35">
      <c r="A541">
        <v>5</v>
      </c>
      <c r="B541" s="29">
        <v>100</v>
      </c>
      <c r="C541" s="29">
        <v>2000</v>
      </c>
      <c r="D541" s="3">
        <v>0.4</v>
      </c>
      <c r="E541">
        <v>0.69177501299999999</v>
      </c>
      <c r="F541">
        <v>2</v>
      </c>
      <c r="G541">
        <v>29627.191739999998</v>
      </c>
      <c r="H541">
        <v>6271.2742770000004</v>
      </c>
      <c r="I541">
        <v>2000</v>
      </c>
      <c r="J541">
        <v>4271.2742770000004</v>
      </c>
      <c r="K541" s="3">
        <v>0.31891445200000001</v>
      </c>
      <c r="L541">
        <v>6174.3691200000003</v>
      </c>
      <c r="M541">
        <v>10594.581899999999</v>
      </c>
      <c r="N541">
        <v>10603.868979999999</v>
      </c>
      <c r="O541">
        <v>1053.270301</v>
      </c>
      <c r="P541">
        <v>613.87430119999999</v>
      </c>
      <c r="Q541">
        <v>490.32197910000002</v>
      </c>
      <c r="R541">
        <v>1</v>
      </c>
      <c r="S541" s="3">
        <v>0.427804409</v>
      </c>
      <c r="T541">
        <v>154</v>
      </c>
      <c r="U541" s="3">
        <v>6.886596E-3</v>
      </c>
      <c r="V541" s="3" t="str">
        <f t="shared" si="8"/>
        <v/>
      </c>
    </row>
    <row r="542" spans="1:22" x14ac:dyDescent="0.35">
      <c r="A542">
        <v>5</v>
      </c>
      <c r="B542" s="29">
        <v>100</v>
      </c>
      <c r="C542" s="29">
        <v>2000</v>
      </c>
      <c r="D542" s="3">
        <v>0.4</v>
      </c>
      <c r="E542">
        <v>0.69177501299999999</v>
      </c>
      <c r="F542">
        <v>3</v>
      </c>
      <c r="G542">
        <v>44218.510730000002</v>
      </c>
      <c r="H542">
        <v>14115.63233</v>
      </c>
      <c r="I542">
        <v>4000</v>
      </c>
      <c r="J542">
        <v>10115.63233</v>
      </c>
      <c r="K542" s="3">
        <v>0.28337377400000002</v>
      </c>
      <c r="L542">
        <v>14622.720020000001</v>
      </c>
      <c r="M542">
        <v>12896.16365</v>
      </c>
      <c r="N542">
        <v>12937.160449999999</v>
      </c>
      <c r="O542">
        <v>2968.5470919999998</v>
      </c>
      <c r="P542">
        <v>613.87430119999999</v>
      </c>
      <c r="Q542">
        <v>687.13291330000004</v>
      </c>
      <c r="R542">
        <v>2</v>
      </c>
      <c r="S542" s="3">
        <v>0.52193914200000002</v>
      </c>
      <c r="T542">
        <v>300</v>
      </c>
      <c r="U542" s="3">
        <v>0.140266738</v>
      </c>
      <c r="V542" s="3">
        <f t="shared" si="8"/>
        <v>0.25520380921852887</v>
      </c>
    </row>
    <row r="543" spans="1:22" x14ac:dyDescent="0.35">
      <c r="A543" s="38">
        <v>1</v>
      </c>
      <c r="B543" s="38">
        <v>10</v>
      </c>
      <c r="C543" s="38">
        <v>1000</v>
      </c>
      <c r="D543" s="40">
        <v>1</v>
      </c>
      <c r="E543" s="64">
        <v>0</v>
      </c>
      <c r="F543" s="38">
        <v>1</v>
      </c>
      <c r="G543" s="38">
        <v>22783.176899999999</v>
      </c>
      <c r="H543" s="35">
        <v>5000</v>
      </c>
      <c r="I543" s="35">
        <v>5000</v>
      </c>
      <c r="J543" s="38">
        <v>0</v>
      </c>
      <c r="K543" s="40">
        <v>1</v>
      </c>
      <c r="L543" s="38"/>
      <c r="M543" s="35">
        <v>8127.2150799999999</v>
      </c>
      <c r="N543" s="35">
        <v>5527.7088709999998</v>
      </c>
      <c r="O543" s="35">
        <v>2401.8719289999999</v>
      </c>
      <c r="P543" s="35">
        <v>635.74997919999998</v>
      </c>
      <c r="Q543" s="35">
        <v>1090.6310370000001</v>
      </c>
      <c r="R543" s="38">
        <v>5</v>
      </c>
      <c r="S543" s="40">
        <v>0.79481374599999999</v>
      </c>
      <c r="T543" s="38">
        <v>16</v>
      </c>
      <c r="U543" s="65">
        <v>9.9455840000000004E-3</v>
      </c>
      <c r="V543" s="40" t="str">
        <f t="shared" si="8"/>
        <v/>
      </c>
    </row>
    <row r="544" spans="1:22" x14ac:dyDescent="0.35">
      <c r="A544" s="38">
        <v>1</v>
      </c>
      <c r="B544" s="38">
        <v>10</v>
      </c>
      <c r="C544" s="38">
        <v>1000</v>
      </c>
      <c r="D544" s="40">
        <v>1</v>
      </c>
      <c r="E544" s="64">
        <v>0</v>
      </c>
      <c r="F544" s="38">
        <v>2</v>
      </c>
      <c r="G544" s="35">
        <v>22567.408049999998</v>
      </c>
      <c r="H544" s="35">
        <v>5000</v>
      </c>
      <c r="I544" s="35">
        <v>5000</v>
      </c>
      <c r="J544" s="38">
        <v>0</v>
      </c>
      <c r="K544" s="40">
        <v>1</v>
      </c>
      <c r="L544" s="38"/>
      <c r="M544" s="35">
        <v>7861.6594230000001</v>
      </c>
      <c r="N544" s="35">
        <v>5648.642981</v>
      </c>
      <c r="O544" s="35">
        <v>2331.7648009999998</v>
      </c>
      <c r="P544" s="35">
        <v>635.74997919999998</v>
      </c>
      <c r="Q544" s="35">
        <v>1089.5908649999999</v>
      </c>
      <c r="R544" s="38">
        <v>5</v>
      </c>
      <c r="S544" s="40">
        <v>0.81220252199999998</v>
      </c>
      <c r="T544" s="38">
        <v>19</v>
      </c>
      <c r="U544" s="65">
        <v>8.9890899999999999E-3</v>
      </c>
      <c r="V544" s="40" t="str">
        <f t="shared" si="8"/>
        <v/>
      </c>
    </row>
    <row r="545" spans="1:22" x14ac:dyDescent="0.35">
      <c r="A545" s="38">
        <v>1</v>
      </c>
      <c r="B545" s="38">
        <v>10</v>
      </c>
      <c r="C545" s="38">
        <v>1000</v>
      </c>
      <c r="D545" s="40">
        <v>1</v>
      </c>
      <c r="E545" s="64">
        <v>0</v>
      </c>
      <c r="F545" s="38">
        <v>3</v>
      </c>
      <c r="G545" s="35">
        <v>31853.119470000001</v>
      </c>
      <c r="H545" s="35">
        <v>6000</v>
      </c>
      <c r="I545" s="35">
        <v>6000</v>
      </c>
      <c r="J545" s="38">
        <v>0</v>
      </c>
      <c r="K545" s="40">
        <v>1</v>
      </c>
      <c r="L545" s="38"/>
      <c r="M545" s="35">
        <v>12730.3665</v>
      </c>
      <c r="N545" s="35">
        <v>6145.3513819999998</v>
      </c>
      <c r="O545" s="35">
        <v>5154.5362059999998</v>
      </c>
      <c r="P545" s="35">
        <v>635.74997919999998</v>
      </c>
      <c r="Q545" s="35">
        <v>1187.1154059999999</v>
      </c>
      <c r="R545" s="38">
        <v>6</v>
      </c>
      <c r="S545" s="40">
        <v>0.88362282999999997</v>
      </c>
      <c r="T545" s="38">
        <v>44</v>
      </c>
      <c r="U545" s="65">
        <v>9.3107729999999996E-3</v>
      </c>
      <c r="V545" s="40">
        <f t="shared" si="8"/>
        <v>0.29762494783432769</v>
      </c>
    </row>
    <row r="546" spans="1:22" x14ac:dyDescent="0.35">
      <c r="A546" s="38">
        <v>1</v>
      </c>
      <c r="B546" s="38">
        <v>10</v>
      </c>
      <c r="C546" s="38">
        <v>2000</v>
      </c>
      <c r="D546" s="40">
        <v>1</v>
      </c>
      <c r="E546" s="64">
        <v>0</v>
      </c>
      <c r="F546" s="38">
        <v>1</v>
      </c>
      <c r="G546" s="35">
        <v>26779.836950000001</v>
      </c>
      <c r="H546" s="35">
        <v>6000</v>
      </c>
      <c r="I546" s="35">
        <v>6000</v>
      </c>
      <c r="J546" s="38">
        <v>0</v>
      </c>
      <c r="K546" s="40">
        <v>1</v>
      </c>
      <c r="L546" s="38"/>
      <c r="M546" s="35">
        <v>11267.87168</v>
      </c>
      <c r="N546" s="35">
        <v>6220.3726370000004</v>
      </c>
      <c r="O546" s="35">
        <v>1833.4714280000001</v>
      </c>
      <c r="P546" s="35">
        <v>635.74997919999998</v>
      </c>
      <c r="Q546" s="35">
        <v>822.37123299999996</v>
      </c>
      <c r="R546" s="38">
        <v>3</v>
      </c>
      <c r="S546" s="40">
        <v>0.89440992500000005</v>
      </c>
      <c r="T546" s="38">
        <v>20</v>
      </c>
      <c r="U546" s="65">
        <v>8.0612619999999996E-3</v>
      </c>
      <c r="V546" s="40" t="str">
        <f t="shared" si="8"/>
        <v/>
      </c>
    </row>
    <row r="547" spans="1:22" x14ac:dyDescent="0.35">
      <c r="A547" s="38">
        <v>1</v>
      </c>
      <c r="B547" s="38">
        <v>10</v>
      </c>
      <c r="C547" s="38">
        <v>2000</v>
      </c>
      <c r="D547" s="40">
        <v>1</v>
      </c>
      <c r="E547" s="64">
        <v>0</v>
      </c>
      <c r="F547" s="38">
        <v>2</v>
      </c>
      <c r="G547" s="35">
        <v>26993.512589999998</v>
      </c>
      <c r="H547" s="35">
        <v>6000</v>
      </c>
      <c r="I547" s="35">
        <v>6000</v>
      </c>
      <c r="J547" s="38">
        <v>0</v>
      </c>
      <c r="K547" s="40">
        <v>1</v>
      </c>
      <c r="L547" s="38"/>
      <c r="M547" s="35">
        <v>11507.348459999999</v>
      </c>
      <c r="N547" s="35">
        <v>6204.1238190000004</v>
      </c>
      <c r="O547" s="35">
        <v>1803.6919250000001</v>
      </c>
      <c r="P547" s="35">
        <v>635.74997919999998</v>
      </c>
      <c r="Q547" s="35">
        <v>842.59840280000003</v>
      </c>
      <c r="R547" s="38">
        <v>3</v>
      </c>
      <c r="S547" s="40">
        <v>0.89207355300000002</v>
      </c>
      <c r="T547" s="38">
        <v>43</v>
      </c>
      <c r="U547" s="65">
        <v>6.6112799999999998E-3</v>
      </c>
      <c r="V547" s="40" t="str">
        <f t="shared" si="8"/>
        <v/>
      </c>
    </row>
    <row r="548" spans="1:22" x14ac:dyDescent="0.35">
      <c r="A548" s="38">
        <v>1</v>
      </c>
      <c r="B548" s="38">
        <v>10</v>
      </c>
      <c r="C548" s="38">
        <v>2000</v>
      </c>
      <c r="D548" s="40">
        <v>1</v>
      </c>
      <c r="E548" s="64">
        <v>0</v>
      </c>
      <c r="F548" s="38">
        <v>3</v>
      </c>
      <c r="G548" s="35">
        <v>37829.006430000001</v>
      </c>
      <c r="H548" s="35">
        <v>10000</v>
      </c>
      <c r="I548" s="35">
        <v>10000</v>
      </c>
      <c r="J548" s="38">
        <v>0</v>
      </c>
      <c r="K548" s="40">
        <v>1</v>
      </c>
      <c r="L548" s="38"/>
      <c r="M548" s="35">
        <v>15146.43442</v>
      </c>
      <c r="N548" s="35">
        <v>6220.3517140000004</v>
      </c>
      <c r="O548" s="35">
        <v>4736.728333</v>
      </c>
      <c r="P548" s="35">
        <v>635.74997919999998</v>
      </c>
      <c r="Q548" s="35">
        <v>1089.7419890000001</v>
      </c>
      <c r="R548" s="38">
        <v>5</v>
      </c>
      <c r="S548" s="40">
        <v>0.89440691699999997</v>
      </c>
      <c r="T548" s="38">
        <v>18</v>
      </c>
      <c r="U548" s="65">
        <v>7.1416630000000004E-3</v>
      </c>
      <c r="V548" s="40">
        <f t="shared" si="8"/>
        <v>0.2965101346000325</v>
      </c>
    </row>
    <row r="549" spans="1:22" x14ac:dyDescent="0.35">
      <c r="A549" s="38">
        <v>1</v>
      </c>
      <c r="B549" s="38">
        <v>10</v>
      </c>
      <c r="C549" s="38">
        <v>4000</v>
      </c>
      <c r="D549" s="40">
        <v>1</v>
      </c>
      <c r="E549" s="64">
        <v>0</v>
      </c>
      <c r="F549" s="38">
        <v>1</v>
      </c>
      <c r="G549" s="35">
        <v>32234.659009999999</v>
      </c>
      <c r="H549" s="35">
        <v>8000</v>
      </c>
      <c r="I549" s="35">
        <v>8000</v>
      </c>
      <c r="J549" s="38">
        <v>0</v>
      </c>
      <c r="K549" s="40">
        <v>1</v>
      </c>
      <c r="L549" s="38"/>
      <c r="M549" s="35">
        <v>15113.1543</v>
      </c>
      <c r="N549" s="35">
        <v>6288.5684570000003</v>
      </c>
      <c r="O549" s="35">
        <v>1511.7471869999999</v>
      </c>
      <c r="P549" s="35">
        <v>635.74997919999998</v>
      </c>
      <c r="Q549" s="35">
        <v>685.43908669999996</v>
      </c>
      <c r="R549" s="38">
        <v>2</v>
      </c>
      <c r="S549" s="40">
        <v>0.90421561100000003</v>
      </c>
      <c r="T549" s="38">
        <v>20</v>
      </c>
      <c r="U549" s="65">
        <v>6.4064760000000004E-3</v>
      </c>
      <c r="V549" s="40" t="str">
        <f t="shared" si="8"/>
        <v/>
      </c>
    </row>
    <row r="550" spans="1:22" x14ac:dyDescent="0.35">
      <c r="A550" s="38">
        <v>1</v>
      </c>
      <c r="B550" s="38">
        <v>10</v>
      </c>
      <c r="C550" s="38">
        <v>4000</v>
      </c>
      <c r="D550" s="40">
        <v>1</v>
      </c>
      <c r="E550" s="64">
        <v>0</v>
      </c>
      <c r="F550" s="38">
        <v>2</v>
      </c>
      <c r="G550" s="35">
        <v>31419.066470000002</v>
      </c>
      <c r="H550" s="35">
        <v>8000</v>
      </c>
      <c r="I550" s="35">
        <v>8000</v>
      </c>
      <c r="J550" s="38">
        <v>0</v>
      </c>
      <c r="K550" s="40">
        <v>1</v>
      </c>
      <c r="L550" s="38"/>
      <c r="M550" s="35">
        <v>14193.655629999999</v>
      </c>
      <c r="N550" s="35">
        <v>6411.2863369999995</v>
      </c>
      <c r="O550" s="35">
        <v>1485.035836</v>
      </c>
      <c r="P550" s="35">
        <v>635.74997919999998</v>
      </c>
      <c r="Q550" s="35">
        <v>693.3386868</v>
      </c>
      <c r="R550" s="38">
        <v>2</v>
      </c>
      <c r="S550" s="40">
        <v>0.92186087000000005</v>
      </c>
      <c r="T550" s="38">
        <v>23</v>
      </c>
      <c r="U550" s="65">
        <v>9.8036010000000003E-3</v>
      </c>
      <c r="V550" s="40" t="str">
        <f t="shared" si="8"/>
        <v/>
      </c>
    </row>
    <row r="551" spans="1:22" x14ac:dyDescent="0.35">
      <c r="A551" s="38">
        <v>1</v>
      </c>
      <c r="B551" s="38">
        <v>10</v>
      </c>
      <c r="C551" s="38">
        <v>4000</v>
      </c>
      <c r="D551" s="40">
        <v>1</v>
      </c>
      <c r="E551" s="64">
        <v>0</v>
      </c>
      <c r="F551" s="38">
        <v>3</v>
      </c>
      <c r="G551" s="35">
        <v>45948.611230000002</v>
      </c>
      <c r="H551" s="35">
        <v>12000</v>
      </c>
      <c r="I551" s="35">
        <v>12000</v>
      </c>
      <c r="J551" s="38">
        <v>0</v>
      </c>
      <c r="K551" s="40">
        <v>1</v>
      </c>
      <c r="L551" s="38"/>
      <c r="M551" s="35">
        <v>22274.53427</v>
      </c>
      <c r="N551" s="35">
        <v>6622.1363030000002</v>
      </c>
      <c r="O551" s="35">
        <v>3593.8084819999999</v>
      </c>
      <c r="P551" s="35">
        <v>635.74997919999998</v>
      </c>
      <c r="Q551" s="35">
        <v>822.38219330000004</v>
      </c>
      <c r="R551" s="38">
        <v>3</v>
      </c>
      <c r="S551" s="40">
        <v>0.95217839500000001</v>
      </c>
      <c r="T551" s="38">
        <v>16</v>
      </c>
      <c r="U551" s="65">
        <v>8.1289770000000008E-3</v>
      </c>
      <c r="V551" s="40">
        <f t="shared" si="8"/>
        <v>0.2781473372766366</v>
      </c>
    </row>
    <row r="552" spans="1:22" x14ac:dyDescent="0.35">
      <c r="A552" s="38">
        <v>1</v>
      </c>
      <c r="B552" s="38">
        <v>10</v>
      </c>
      <c r="C552" s="38">
        <v>8000</v>
      </c>
      <c r="D552" s="40">
        <v>1</v>
      </c>
      <c r="E552" s="64">
        <v>0</v>
      </c>
      <c r="F552" s="38">
        <v>1</v>
      </c>
      <c r="G552" s="35">
        <v>36922.785530000001</v>
      </c>
      <c r="H552" s="35">
        <v>8000</v>
      </c>
      <c r="I552" s="35">
        <v>8000</v>
      </c>
      <c r="J552" s="38">
        <v>0</v>
      </c>
      <c r="K552" s="40">
        <v>1</v>
      </c>
      <c r="L552" s="38"/>
      <c r="M552" s="35">
        <v>19965.389729999999</v>
      </c>
      <c r="N552" s="35">
        <v>6694.4252710000001</v>
      </c>
      <c r="O552" s="35">
        <v>1092.6415030000001</v>
      </c>
      <c r="P552" s="35">
        <v>635.74997919999998</v>
      </c>
      <c r="Q552" s="35">
        <v>534.57904789999998</v>
      </c>
      <c r="R552" s="38">
        <v>1</v>
      </c>
      <c r="S552" s="40">
        <v>0.96257262300000002</v>
      </c>
      <c r="T552" s="38">
        <v>5</v>
      </c>
      <c r="U552" s="65">
        <v>3.9851299999999999E-3</v>
      </c>
      <c r="V552" s="40" t="str">
        <f t="shared" si="8"/>
        <v/>
      </c>
    </row>
    <row r="553" spans="1:22" x14ac:dyDescent="0.35">
      <c r="A553" s="38">
        <v>1</v>
      </c>
      <c r="B553" s="38">
        <v>10</v>
      </c>
      <c r="C553" s="38">
        <v>8000</v>
      </c>
      <c r="D553" s="40">
        <v>1</v>
      </c>
      <c r="E553" s="64">
        <v>0</v>
      </c>
      <c r="F553" s="38">
        <v>2</v>
      </c>
      <c r="G553" s="35">
        <v>36091.609790000002</v>
      </c>
      <c r="H553" s="35">
        <v>8000</v>
      </c>
      <c r="I553" s="35">
        <v>8000</v>
      </c>
      <c r="J553" s="38">
        <v>0</v>
      </c>
      <c r="K553" s="40">
        <v>1</v>
      </c>
      <c r="L553" s="38"/>
      <c r="M553" s="35">
        <v>19238.22235</v>
      </c>
      <c r="N553" s="35">
        <v>6673.2315259999996</v>
      </c>
      <c r="O553" s="35">
        <v>1052.4970310000001</v>
      </c>
      <c r="P553" s="35">
        <v>635.74997919999998</v>
      </c>
      <c r="Q553" s="35">
        <v>491.90890639999998</v>
      </c>
      <c r="R553" s="38">
        <v>1</v>
      </c>
      <c r="S553" s="40">
        <v>0.959525234</v>
      </c>
      <c r="T553" s="38">
        <v>5</v>
      </c>
      <c r="U553" s="65">
        <v>4.0319400000000002E-16</v>
      </c>
      <c r="V553" s="40" t="str">
        <f t="shared" si="8"/>
        <v/>
      </c>
    </row>
    <row r="554" spans="1:22" x14ac:dyDescent="0.35">
      <c r="A554" s="38">
        <v>1</v>
      </c>
      <c r="B554" s="38">
        <v>10</v>
      </c>
      <c r="C554" s="38">
        <v>8000</v>
      </c>
      <c r="D554" s="40">
        <v>1</v>
      </c>
      <c r="E554" s="64">
        <v>0</v>
      </c>
      <c r="F554" s="38">
        <v>3</v>
      </c>
      <c r="G554" s="35">
        <v>56098.645709999997</v>
      </c>
      <c r="H554" s="35">
        <v>16000</v>
      </c>
      <c r="I554" s="35">
        <v>16000</v>
      </c>
      <c r="J554" s="38">
        <v>0</v>
      </c>
      <c r="K554" s="40">
        <v>1</v>
      </c>
      <c r="L554" s="38"/>
      <c r="M554" s="35">
        <v>29192.778139999999</v>
      </c>
      <c r="N554" s="35">
        <v>6600.9419479999997</v>
      </c>
      <c r="O554" s="35">
        <v>2983.736543</v>
      </c>
      <c r="P554" s="35">
        <v>635.74997919999998</v>
      </c>
      <c r="Q554" s="35">
        <v>685.4390952</v>
      </c>
      <c r="R554" s="38">
        <v>2</v>
      </c>
      <c r="S554" s="40">
        <v>0.94913091900000002</v>
      </c>
      <c r="T554" s="38">
        <v>31</v>
      </c>
      <c r="U554" s="65">
        <v>8.1073159999999998E-3</v>
      </c>
      <c r="V554" s="40">
        <f t="shared" si="8"/>
        <v>0.2316769115989169</v>
      </c>
    </row>
    <row r="555" spans="1:22" x14ac:dyDescent="0.35">
      <c r="A555" s="38">
        <v>1</v>
      </c>
      <c r="B555" s="38">
        <v>40</v>
      </c>
      <c r="C555" s="38">
        <v>1000</v>
      </c>
      <c r="D555" s="40">
        <v>1</v>
      </c>
      <c r="E555" s="64">
        <v>0</v>
      </c>
      <c r="F555" s="38">
        <v>1</v>
      </c>
      <c r="G555" s="35">
        <v>22242.31465</v>
      </c>
      <c r="H555" s="35">
        <v>4000</v>
      </c>
      <c r="I555" s="35">
        <v>4000</v>
      </c>
      <c r="J555" s="38">
        <v>0</v>
      </c>
      <c r="K555" s="40">
        <v>1</v>
      </c>
      <c r="L555" s="38"/>
      <c r="M555" s="35">
        <v>7463.9834790000004</v>
      </c>
      <c r="N555" s="35">
        <v>7065.1707470000001</v>
      </c>
      <c r="O555" s="35">
        <v>2121.6033619999998</v>
      </c>
      <c r="P555" s="35">
        <v>635.74997919999998</v>
      </c>
      <c r="Q555" s="35">
        <v>955.80708340000001</v>
      </c>
      <c r="R555" s="38">
        <v>4</v>
      </c>
      <c r="S555" s="40">
        <v>0.62245192900000001</v>
      </c>
      <c r="T555" s="38">
        <v>25</v>
      </c>
      <c r="U555" s="65">
        <v>9.9772279999999994E-3</v>
      </c>
      <c r="V555" s="40" t="str">
        <f t="shared" si="8"/>
        <v/>
      </c>
    </row>
    <row r="556" spans="1:22" x14ac:dyDescent="0.35">
      <c r="A556" s="38">
        <v>1</v>
      </c>
      <c r="B556" s="38">
        <v>40</v>
      </c>
      <c r="C556" s="38">
        <v>1000</v>
      </c>
      <c r="D556" s="40">
        <v>1</v>
      </c>
      <c r="E556" s="64">
        <v>0</v>
      </c>
      <c r="F556" s="38">
        <v>2</v>
      </c>
      <c r="G556" s="35">
        <v>22090.676179999999</v>
      </c>
      <c r="H556" s="35">
        <v>5000</v>
      </c>
      <c r="I556" s="35">
        <v>5000</v>
      </c>
      <c r="J556" s="38">
        <v>0</v>
      </c>
      <c r="K556" s="40">
        <v>1</v>
      </c>
      <c r="L556" s="38"/>
      <c r="M556" s="35">
        <v>6609.0323019999996</v>
      </c>
      <c r="N556" s="35">
        <v>6428.3382419999998</v>
      </c>
      <c r="O556" s="35">
        <v>2330.157921</v>
      </c>
      <c r="P556" s="35">
        <v>635.74997919999998</v>
      </c>
      <c r="Q556" s="35">
        <v>1087.397731</v>
      </c>
      <c r="R556" s="38">
        <v>5</v>
      </c>
      <c r="S556" s="40">
        <v>0.56634604899999996</v>
      </c>
      <c r="T556" s="38">
        <v>50</v>
      </c>
      <c r="U556" s="65">
        <v>7.9470340000000004E-3</v>
      </c>
      <c r="V556" s="40" t="str">
        <f t="shared" si="8"/>
        <v/>
      </c>
    </row>
    <row r="557" spans="1:22" x14ac:dyDescent="0.35">
      <c r="A557" s="38">
        <v>1</v>
      </c>
      <c r="B557" s="38">
        <v>40</v>
      </c>
      <c r="C557" s="38">
        <v>1000</v>
      </c>
      <c r="D557" s="40">
        <v>1</v>
      </c>
      <c r="E557" s="64">
        <v>0</v>
      </c>
      <c r="F557" s="38">
        <v>3</v>
      </c>
      <c r="G557" s="35">
        <v>30183.657350000001</v>
      </c>
      <c r="H557" s="35">
        <v>6000</v>
      </c>
      <c r="I557" s="35">
        <v>6000</v>
      </c>
      <c r="J557" s="38">
        <v>0</v>
      </c>
      <c r="K557" s="40">
        <v>1</v>
      </c>
      <c r="L557" s="38"/>
      <c r="M557" s="35">
        <v>9083.2110659999998</v>
      </c>
      <c r="N557" s="35">
        <v>8123.0446190000002</v>
      </c>
      <c r="O557" s="35">
        <v>5154.5362850000001</v>
      </c>
      <c r="P557" s="35">
        <v>635.74997919999998</v>
      </c>
      <c r="Q557" s="35">
        <v>1187.115397</v>
      </c>
      <c r="R557" s="38">
        <v>6</v>
      </c>
      <c r="S557" s="40">
        <v>0.71565217199999998</v>
      </c>
      <c r="T557" s="38">
        <v>28</v>
      </c>
      <c r="U557" s="65">
        <v>3.6290860000000001E-3</v>
      </c>
      <c r="V557" s="40">
        <f t="shared" si="8"/>
        <v>0.31916036376289741</v>
      </c>
    </row>
    <row r="558" spans="1:22" x14ac:dyDescent="0.35">
      <c r="A558" s="38">
        <v>1</v>
      </c>
      <c r="B558" s="38">
        <v>40</v>
      </c>
      <c r="C558" s="38">
        <v>2000</v>
      </c>
      <c r="D558" s="40">
        <v>1</v>
      </c>
      <c r="E558" s="64">
        <v>0</v>
      </c>
      <c r="F558" s="38">
        <v>1</v>
      </c>
      <c r="G558" s="35">
        <v>25670.852800000001</v>
      </c>
      <c r="H558" s="35">
        <v>6000</v>
      </c>
      <c r="I558" s="35">
        <v>6000</v>
      </c>
      <c r="J558" s="38">
        <v>0</v>
      </c>
      <c r="K558" s="40">
        <v>1</v>
      </c>
      <c r="L558" s="38"/>
      <c r="M558" s="35">
        <v>8374.7779379999993</v>
      </c>
      <c r="N558" s="35">
        <v>8014.1444300000003</v>
      </c>
      <c r="O558" s="35">
        <v>1827.4076259999999</v>
      </c>
      <c r="P558" s="35">
        <v>635.74997919999998</v>
      </c>
      <c r="Q558" s="35">
        <v>818.77282990000003</v>
      </c>
      <c r="R558" s="38">
        <v>3</v>
      </c>
      <c r="S558" s="40">
        <v>0.70605790599999996</v>
      </c>
      <c r="T558" s="38">
        <v>23</v>
      </c>
      <c r="U558" s="65">
        <v>9.6721930000000008E-3</v>
      </c>
      <c r="V558" s="40" t="str">
        <f t="shared" si="8"/>
        <v/>
      </c>
    </row>
    <row r="559" spans="1:22" x14ac:dyDescent="0.35">
      <c r="A559" s="38">
        <v>1</v>
      </c>
      <c r="B559" s="38">
        <v>40</v>
      </c>
      <c r="C559" s="38">
        <v>2000</v>
      </c>
      <c r="D559" s="40">
        <v>1</v>
      </c>
      <c r="E559" s="64">
        <v>0</v>
      </c>
      <c r="F559" s="38">
        <v>2</v>
      </c>
      <c r="G559" s="35">
        <v>25394.146120000001</v>
      </c>
      <c r="H559" s="35">
        <v>4000</v>
      </c>
      <c r="I559" s="35">
        <v>4000</v>
      </c>
      <c r="J559" s="38">
        <v>0</v>
      </c>
      <c r="K559" s="40">
        <v>1</v>
      </c>
      <c r="L559" s="38"/>
      <c r="M559" s="35">
        <v>9972.9016150000007</v>
      </c>
      <c r="N559" s="35">
        <v>8607.1196799999998</v>
      </c>
      <c r="O559" s="35">
        <v>1485.0359470000001</v>
      </c>
      <c r="P559" s="35">
        <v>635.74997919999998</v>
      </c>
      <c r="Q559" s="35">
        <v>693.33889929999998</v>
      </c>
      <c r="R559" s="38">
        <v>2</v>
      </c>
      <c r="S559" s="40">
        <v>0.758299897</v>
      </c>
      <c r="T559" s="38">
        <v>112</v>
      </c>
      <c r="U559" s="65">
        <v>8.9721290000000006E-3</v>
      </c>
      <c r="V559" s="40" t="str">
        <f t="shared" si="8"/>
        <v/>
      </c>
    </row>
    <row r="560" spans="1:22" x14ac:dyDescent="0.35">
      <c r="A560" s="38">
        <v>1</v>
      </c>
      <c r="B560" s="38">
        <v>40</v>
      </c>
      <c r="C560" s="38">
        <v>2000</v>
      </c>
      <c r="D560" s="40">
        <v>1</v>
      </c>
      <c r="E560" s="64">
        <v>0</v>
      </c>
      <c r="F560" s="38">
        <v>3</v>
      </c>
      <c r="G560" s="35">
        <v>35025.059880000001</v>
      </c>
      <c r="H560" s="35">
        <v>8000</v>
      </c>
      <c r="I560" s="35">
        <v>8000</v>
      </c>
      <c r="J560" s="38">
        <v>0</v>
      </c>
      <c r="K560" s="40">
        <v>1</v>
      </c>
      <c r="L560" s="38"/>
      <c r="M560" s="35">
        <v>12090.704760000001</v>
      </c>
      <c r="N560" s="35">
        <v>9159.1522939999995</v>
      </c>
      <c r="O560" s="35">
        <v>4181.652967</v>
      </c>
      <c r="P560" s="35">
        <v>635.74997919999998</v>
      </c>
      <c r="Q560" s="35">
        <v>957.79988219999996</v>
      </c>
      <c r="R560" s="38">
        <v>4</v>
      </c>
      <c r="S560" s="40">
        <v>0.80693478200000002</v>
      </c>
      <c r="T560" s="38">
        <v>118</v>
      </c>
      <c r="U560" s="65">
        <v>9.5431160000000008E-3</v>
      </c>
      <c r="V560" s="40">
        <f t="shared" si="8"/>
        <v>0.31410828119527939</v>
      </c>
    </row>
    <row r="561" spans="1:22" x14ac:dyDescent="0.35">
      <c r="A561" s="38">
        <v>1</v>
      </c>
      <c r="B561" s="38">
        <v>40</v>
      </c>
      <c r="C561" s="38">
        <v>4000</v>
      </c>
      <c r="D561" s="40">
        <v>1</v>
      </c>
      <c r="E561" s="64">
        <v>0</v>
      </c>
      <c r="F561" s="38">
        <v>1</v>
      </c>
      <c r="G561" s="35">
        <v>29207.293529999999</v>
      </c>
      <c r="H561" s="35">
        <v>4000</v>
      </c>
      <c r="I561" s="35">
        <v>4000</v>
      </c>
      <c r="J561" s="38">
        <v>0</v>
      </c>
      <c r="K561" s="40">
        <v>1</v>
      </c>
      <c r="L561" s="38"/>
      <c r="M561" s="35">
        <v>13305.48179</v>
      </c>
      <c r="N561" s="35">
        <v>9695.5647119999994</v>
      </c>
      <c r="O561" s="35">
        <v>1078.5342909999999</v>
      </c>
      <c r="P561" s="35">
        <v>635.74997919999998</v>
      </c>
      <c r="Q561" s="35">
        <v>491.96274979999998</v>
      </c>
      <c r="R561" s="38">
        <v>1</v>
      </c>
      <c r="S561" s="40">
        <v>0.85419350400000005</v>
      </c>
      <c r="T561" s="38">
        <v>8</v>
      </c>
      <c r="U561" s="65">
        <v>9.6502150000000002E-3</v>
      </c>
      <c r="V561" s="40" t="str">
        <f t="shared" si="8"/>
        <v/>
      </c>
    </row>
    <row r="562" spans="1:22" x14ac:dyDescent="0.35">
      <c r="A562" s="38">
        <v>1</v>
      </c>
      <c r="B562" s="38">
        <v>40</v>
      </c>
      <c r="C562" s="38">
        <v>4000</v>
      </c>
      <c r="D562" s="40">
        <v>1</v>
      </c>
      <c r="E562" s="64">
        <v>0</v>
      </c>
      <c r="F562" s="38">
        <v>2</v>
      </c>
      <c r="G562" s="35">
        <v>28645.25851</v>
      </c>
      <c r="H562" s="35">
        <v>4000</v>
      </c>
      <c r="I562" s="35">
        <v>4000</v>
      </c>
      <c r="J562" s="38">
        <v>0</v>
      </c>
      <c r="K562" s="40">
        <v>1</v>
      </c>
      <c r="L562" s="38"/>
      <c r="M562" s="35">
        <v>12912.898450000001</v>
      </c>
      <c r="N562" s="35">
        <v>9552.2035030000006</v>
      </c>
      <c r="O562" s="35">
        <v>1052.4972419999999</v>
      </c>
      <c r="P562" s="35">
        <v>635.74997919999998</v>
      </c>
      <c r="Q562" s="35">
        <v>491.90934049999998</v>
      </c>
      <c r="R562" s="38">
        <v>1</v>
      </c>
      <c r="S562" s="40">
        <v>0.841563171</v>
      </c>
      <c r="T562" s="38">
        <v>11</v>
      </c>
      <c r="U562" s="65">
        <v>7.3112719999999997E-3</v>
      </c>
      <c r="V562" s="40" t="str">
        <f t="shared" si="8"/>
        <v/>
      </c>
    </row>
    <row r="563" spans="1:22" x14ac:dyDescent="0.35">
      <c r="A563" s="38">
        <v>1</v>
      </c>
      <c r="B563" s="38">
        <v>40</v>
      </c>
      <c r="C563" s="38">
        <v>4000</v>
      </c>
      <c r="D563" s="40">
        <v>1</v>
      </c>
      <c r="E563" s="64">
        <v>0</v>
      </c>
      <c r="F563" s="38">
        <v>3</v>
      </c>
      <c r="G563" s="35">
        <v>40817.616139999998</v>
      </c>
      <c r="H563" s="35">
        <v>8000</v>
      </c>
      <c r="I563" s="35">
        <v>8000</v>
      </c>
      <c r="J563" s="38">
        <v>0</v>
      </c>
      <c r="K563" s="40">
        <v>1</v>
      </c>
      <c r="L563" s="38"/>
      <c r="M563" s="35">
        <v>18520.428319999999</v>
      </c>
      <c r="N563" s="35">
        <v>9992.2508519999992</v>
      </c>
      <c r="O563" s="35">
        <v>2983.7423130000002</v>
      </c>
      <c r="P563" s="35">
        <v>635.74997919999998</v>
      </c>
      <c r="Q563" s="35">
        <v>685.44466569999997</v>
      </c>
      <c r="R563" s="38">
        <v>2</v>
      </c>
      <c r="S563" s="40">
        <v>0.88033198899999998</v>
      </c>
      <c r="T563" s="38">
        <v>29</v>
      </c>
      <c r="U563" s="65">
        <v>9.3144760000000004E-3</v>
      </c>
      <c r="V563" s="40">
        <f t="shared" si="8"/>
        <v>0.29445435506841294</v>
      </c>
    </row>
    <row r="564" spans="1:22" x14ac:dyDescent="0.35">
      <c r="A564" s="38">
        <v>1</v>
      </c>
      <c r="B564" s="38">
        <v>40</v>
      </c>
      <c r="C564" s="38">
        <v>8000</v>
      </c>
      <c r="D564" s="40">
        <v>1</v>
      </c>
      <c r="E564" s="64">
        <v>0</v>
      </c>
      <c r="F564" s="38">
        <v>1</v>
      </c>
      <c r="G564" s="35">
        <v>32976.405720000002</v>
      </c>
      <c r="H564" s="35">
        <v>8000</v>
      </c>
      <c r="I564" s="35">
        <v>8000</v>
      </c>
      <c r="J564" s="38">
        <v>0</v>
      </c>
      <c r="K564" s="40">
        <v>1</v>
      </c>
      <c r="L564" s="38"/>
      <c r="M564" s="35">
        <v>13119.47163</v>
      </c>
      <c r="N564" s="35">
        <v>9650.7809720000005</v>
      </c>
      <c r="O564" s="35">
        <v>1078.486564</v>
      </c>
      <c r="P564" s="35">
        <v>635.74997919999998</v>
      </c>
      <c r="Q564" s="35">
        <v>491.91657700000002</v>
      </c>
      <c r="R564" s="38">
        <v>1</v>
      </c>
      <c r="S564" s="40">
        <v>0.85024799100000004</v>
      </c>
      <c r="T564" s="38">
        <v>9</v>
      </c>
      <c r="U564" s="65">
        <v>9.502333E-3</v>
      </c>
      <c r="V564" s="40" t="str">
        <f t="shared" si="8"/>
        <v/>
      </c>
    </row>
    <row r="565" spans="1:22" x14ac:dyDescent="0.35">
      <c r="A565" s="38">
        <v>1</v>
      </c>
      <c r="B565" s="38">
        <v>40</v>
      </c>
      <c r="C565" s="38">
        <v>8000</v>
      </c>
      <c r="D565" s="40">
        <v>1</v>
      </c>
      <c r="E565" s="64">
        <v>0</v>
      </c>
      <c r="F565" s="38">
        <v>2</v>
      </c>
      <c r="G565" s="35">
        <v>32645.264350000001</v>
      </c>
      <c r="H565" s="35">
        <v>8000</v>
      </c>
      <c r="I565" s="35">
        <v>8000</v>
      </c>
      <c r="J565" s="38">
        <v>0</v>
      </c>
      <c r="K565" s="40">
        <v>1</v>
      </c>
      <c r="L565" s="38"/>
      <c r="M565" s="35">
        <v>12912.898450000001</v>
      </c>
      <c r="N565" s="35">
        <v>9552.2035030000006</v>
      </c>
      <c r="O565" s="35">
        <v>1052.4989840000001</v>
      </c>
      <c r="P565" s="35">
        <v>635.74997919999998</v>
      </c>
      <c r="Q565" s="35">
        <v>491.91343810000001</v>
      </c>
      <c r="R565" s="38">
        <v>1</v>
      </c>
      <c r="S565" s="40">
        <v>0.841563171</v>
      </c>
      <c r="T565" s="38">
        <v>8</v>
      </c>
      <c r="U565" s="65">
        <v>6.4156229999999996E-3</v>
      </c>
      <c r="V565" s="40" t="str">
        <f t="shared" si="8"/>
        <v/>
      </c>
    </row>
    <row r="566" spans="1:22" x14ac:dyDescent="0.35">
      <c r="A566" s="38">
        <v>1</v>
      </c>
      <c r="B566" s="38">
        <v>40</v>
      </c>
      <c r="C566" s="38">
        <v>8000</v>
      </c>
      <c r="D566" s="40">
        <v>1</v>
      </c>
      <c r="E566" s="64">
        <v>0</v>
      </c>
      <c r="F566" s="38">
        <v>3</v>
      </c>
      <c r="G566" s="35">
        <v>46185.543790000003</v>
      </c>
      <c r="H566" s="35">
        <v>8000</v>
      </c>
      <c r="I566" s="35">
        <v>8000</v>
      </c>
      <c r="J566" s="38">
        <v>0</v>
      </c>
      <c r="K566" s="40">
        <v>1</v>
      </c>
      <c r="L566" s="38"/>
      <c r="M566" s="35">
        <v>24205.227630000001</v>
      </c>
      <c r="N566" s="35">
        <v>10721.677519999999</v>
      </c>
      <c r="O566" s="35">
        <v>2130.9797610000001</v>
      </c>
      <c r="P566" s="35">
        <v>635.74997919999998</v>
      </c>
      <c r="Q566" s="35">
        <v>491.90890639999998</v>
      </c>
      <c r="R566" s="38">
        <v>1</v>
      </c>
      <c r="S566" s="40">
        <v>0.94459555100000003</v>
      </c>
      <c r="T566" s="38">
        <v>11</v>
      </c>
      <c r="U566" s="65">
        <v>0</v>
      </c>
      <c r="V566" s="40">
        <f t="shared" si="8"/>
        <v>0.29618457224979311</v>
      </c>
    </row>
    <row r="567" spans="1:22" x14ac:dyDescent="0.35">
      <c r="A567" s="38">
        <v>1</v>
      </c>
      <c r="B567" s="38">
        <v>70</v>
      </c>
      <c r="C567" s="38">
        <v>1000</v>
      </c>
      <c r="D567" s="40">
        <v>1</v>
      </c>
      <c r="E567" s="64">
        <v>0</v>
      </c>
      <c r="F567" s="38">
        <v>1</v>
      </c>
      <c r="G567" s="35">
        <v>22112.045289999998</v>
      </c>
      <c r="H567" s="35">
        <v>4000</v>
      </c>
      <c r="I567" s="35">
        <v>4000</v>
      </c>
      <c r="J567" s="38">
        <v>0</v>
      </c>
      <c r="K567" s="40">
        <v>1</v>
      </c>
      <c r="L567" s="38"/>
      <c r="M567" s="35">
        <v>7169.1592920000003</v>
      </c>
      <c r="N567" s="35">
        <v>7229.7311069999996</v>
      </c>
      <c r="O567" s="35">
        <v>2121.6009020000001</v>
      </c>
      <c r="P567" s="35">
        <v>635.74997919999998</v>
      </c>
      <c r="Q567" s="35">
        <v>955.80400989999998</v>
      </c>
      <c r="R567" s="38">
        <v>4</v>
      </c>
      <c r="S567" s="40">
        <v>0.47383129899999998</v>
      </c>
      <c r="T567" s="38">
        <v>43</v>
      </c>
      <c r="U567" s="65">
        <v>9.1757339999999996E-3</v>
      </c>
      <c r="V567" s="40" t="str">
        <f t="shared" si="8"/>
        <v/>
      </c>
    </row>
    <row r="568" spans="1:22" x14ac:dyDescent="0.35">
      <c r="A568" s="38">
        <v>1</v>
      </c>
      <c r="B568" s="38">
        <v>70</v>
      </c>
      <c r="C568" s="38">
        <v>1000</v>
      </c>
      <c r="D568" s="40">
        <v>1</v>
      </c>
      <c r="E568" s="64">
        <v>0</v>
      </c>
      <c r="F568" s="38">
        <v>2</v>
      </c>
      <c r="G568" s="35">
        <v>22146.628540000002</v>
      </c>
      <c r="H568" s="35">
        <v>4000</v>
      </c>
      <c r="I568" s="35">
        <v>4000</v>
      </c>
      <c r="J568" s="38">
        <v>0</v>
      </c>
      <c r="K568" s="40">
        <v>1</v>
      </c>
      <c r="L568" s="38"/>
      <c r="M568" s="35">
        <v>7227.0603510000001</v>
      </c>
      <c r="N568" s="35">
        <v>7276.9421570000004</v>
      </c>
      <c r="O568" s="35">
        <v>2049.4951099999998</v>
      </c>
      <c r="P568" s="35">
        <v>635.74997919999998</v>
      </c>
      <c r="Q568" s="35">
        <v>957.38094179999996</v>
      </c>
      <c r="R568" s="38">
        <v>4</v>
      </c>
      <c r="S568" s="40">
        <v>0.47692547600000001</v>
      </c>
      <c r="T568" s="38">
        <v>38</v>
      </c>
      <c r="U568" s="65">
        <v>9.1725620000000004E-3</v>
      </c>
      <c r="V568" s="40" t="str">
        <f t="shared" si="8"/>
        <v/>
      </c>
    </row>
    <row r="569" spans="1:22" x14ac:dyDescent="0.35">
      <c r="A569" s="38">
        <v>1</v>
      </c>
      <c r="B569" s="38">
        <v>70</v>
      </c>
      <c r="C569" s="38">
        <v>1000</v>
      </c>
      <c r="D569" s="40">
        <v>1</v>
      </c>
      <c r="E569" s="64">
        <v>0</v>
      </c>
      <c r="F569" s="38">
        <v>3</v>
      </c>
      <c r="G569" s="35">
        <v>30085.394250000001</v>
      </c>
      <c r="H569" s="35">
        <v>5000</v>
      </c>
      <c r="I569" s="35">
        <v>5000</v>
      </c>
      <c r="J569" s="38">
        <v>0</v>
      </c>
      <c r="K569" s="40">
        <v>1</v>
      </c>
      <c r="L569" s="38"/>
      <c r="M569" s="35">
        <v>9428.0747740000006</v>
      </c>
      <c r="N569" s="35">
        <v>9189.5050329999995</v>
      </c>
      <c r="O569" s="35">
        <v>4742.210564</v>
      </c>
      <c r="P569" s="35">
        <v>635.74997919999998</v>
      </c>
      <c r="Q569" s="35">
        <v>1089.8539049999999</v>
      </c>
      <c r="R569" s="38">
        <v>5</v>
      </c>
      <c r="S569" s="40">
        <v>0.60227345099999996</v>
      </c>
      <c r="T569" s="38">
        <v>44</v>
      </c>
      <c r="U569" s="65">
        <v>6.1760440000000003E-3</v>
      </c>
      <c r="V569" s="40">
        <f t="shared" si="8"/>
        <v>0.3202373309792414</v>
      </c>
    </row>
    <row r="570" spans="1:22" x14ac:dyDescent="0.35">
      <c r="A570" s="38">
        <v>1</v>
      </c>
      <c r="B570" s="38">
        <v>70</v>
      </c>
      <c r="C570" s="38">
        <v>2000</v>
      </c>
      <c r="D570" s="40">
        <v>1</v>
      </c>
      <c r="E570" s="64">
        <v>0</v>
      </c>
      <c r="F570" s="38">
        <v>1</v>
      </c>
      <c r="G570" s="35">
        <v>25510.060730000001</v>
      </c>
      <c r="H570" s="35">
        <v>4000</v>
      </c>
      <c r="I570" s="35">
        <v>4000</v>
      </c>
      <c r="J570" s="38">
        <v>0</v>
      </c>
      <c r="K570" s="40">
        <v>1</v>
      </c>
      <c r="L570" s="38"/>
      <c r="M570" s="35">
        <v>9483.2874819999997</v>
      </c>
      <c r="N570" s="35">
        <v>9191.8064360000008</v>
      </c>
      <c r="O570" s="35">
        <v>1512.9980800000001</v>
      </c>
      <c r="P570" s="35">
        <v>635.74997919999998</v>
      </c>
      <c r="Q570" s="35">
        <v>686.21874790000004</v>
      </c>
      <c r="R570" s="38">
        <v>2</v>
      </c>
      <c r="S570" s="40">
        <v>0.60242428299999995</v>
      </c>
      <c r="T570" s="38">
        <v>62</v>
      </c>
      <c r="U570" s="65">
        <v>7.5047330000000004E-3</v>
      </c>
      <c r="V570" s="40" t="str">
        <f t="shared" si="8"/>
        <v/>
      </c>
    </row>
    <row r="571" spans="1:22" x14ac:dyDescent="0.35">
      <c r="A571" s="38">
        <v>1</v>
      </c>
      <c r="B571" s="38">
        <v>70</v>
      </c>
      <c r="C571" s="38">
        <v>2000</v>
      </c>
      <c r="D571" s="40">
        <v>1</v>
      </c>
      <c r="E571" s="64">
        <v>0</v>
      </c>
      <c r="F571" s="38">
        <v>2</v>
      </c>
      <c r="G571" s="35">
        <v>25180.581249999999</v>
      </c>
      <c r="H571" s="35">
        <v>4000</v>
      </c>
      <c r="I571" s="35">
        <v>4000</v>
      </c>
      <c r="J571" s="38">
        <v>0</v>
      </c>
      <c r="K571" s="40">
        <v>1</v>
      </c>
      <c r="L571" s="38"/>
      <c r="M571" s="35">
        <v>9261.3268910000006</v>
      </c>
      <c r="N571" s="35">
        <v>9126.0628629999992</v>
      </c>
      <c r="O571" s="35">
        <v>1471.9921770000001</v>
      </c>
      <c r="P571" s="35">
        <v>635.74997919999998</v>
      </c>
      <c r="Q571" s="35">
        <v>685.44933660000004</v>
      </c>
      <c r="R571" s="38">
        <v>2</v>
      </c>
      <c r="S571" s="40">
        <v>0.59811549799999997</v>
      </c>
      <c r="T571" s="38">
        <v>14</v>
      </c>
      <c r="U571" s="65">
        <v>3.2674050000000001E-3</v>
      </c>
      <c r="V571" s="40" t="str">
        <f t="shared" si="8"/>
        <v/>
      </c>
    </row>
    <row r="572" spans="1:22" x14ac:dyDescent="0.35">
      <c r="A572" s="38">
        <v>1</v>
      </c>
      <c r="B572" s="38">
        <v>70</v>
      </c>
      <c r="C572" s="38">
        <v>2000</v>
      </c>
      <c r="D572" s="40">
        <v>1</v>
      </c>
      <c r="E572" s="64">
        <v>0</v>
      </c>
      <c r="F572" s="38">
        <v>3</v>
      </c>
      <c r="G572" s="35">
        <v>34478.063390000003</v>
      </c>
      <c r="H572" s="35">
        <v>6000</v>
      </c>
      <c r="I572" s="35">
        <v>6000</v>
      </c>
      <c r="J572" s="38">
        <v>0</v>
      </c>
      <c r="K572" s="40">
        <v>1</v>
      </c>
      <c r="L572" s="38"/>
      <c r="M572" s="35">
        <v>12143.10824</v>
      </c>
      <c r="N572" s="35">
        <v>11283.025170000001</v>
      </c>
      <c r="O572" s="35">
        <v>3593.8076030000002</v>
      </c>
      <c r="P572" s="35">
        <v>635.74997919999998</v>
      </c>
      <c r="Q572" s="35">
        <v>822.37239999999997</v>
      </c>
      <c r="R572" s="38">
        <v>3</v>
      </c>
      <c r="S572" s="40">
        <v>0.73948123200000004</v>
      </c>
      <c r="T572" s="38">
        <v>37</v>
      </c>
      <c r="U572" s="65">
        <v>9.0038970000000003E-3</v>
      </c>
      <c r="V572" s="40">
        <f t="shared" si="8"/>
        <v>0.31983375938297787</v>
      </c>
    </row>
    <row r="573" spans="1:22" x14ac:dyDescent="0.35">
      <c r="A573" s="38">
        <v>1</v>
      </c>
      <c r="B573" s="38">
        <v>70</v>
      </c>
      <c r="C573" s="38">
        <v>4000</v>
      </c>
      <c r="D573" s="40">
        <v>1</v>
      </c>
      <c r="E573" s="64">
        <v>0</v>
      </c>
      <c r="F573" s="38">
        <v>1</v>
      </c>
      <c r="G573" s="35">
        <v>28467.305230000002</v>
      </c>
      <c r="H573" s="35">
        <v>4000</v>
      </c>
      <c r="I573" s="35">
        <v>4000</v>
      </c>
      <c r="J573" s="38">
        <v>0</v>
      </c>
      <c r="K573" s="40">
        <v>1</v>
      </c>
      <c r="L573" s="38"/>
      <c r="M573" s="35">
        <v>11364.928459999999</v>
      </c>
      <c r="N573" s="35">
        <v>10896.23515</v>
      </c>
      <c r="O573" s="35">
        <v>1078.4827310000001</v>
      </c>
      <c r="P573" s="35">
        <v>635.74997919999998</v>
      </c>
      <c r="Q573" s="35">
        <v>491.90890639999998</v>
      </c>
      <c r="R573" s="38">
        <v>1</v>
      </c>
      <c r="S573" s="40">
        <v>0.714131297</v>
      </c>
      <c r="T573" s="38">
        <v>3</v>
      </c>
      <c r="U573" s="65">
        <v>7.6677000000000003E-16</v>
      </c>
      <c r="V573" s="40" t="str">
        <f t="shared" si="8"/>
        <v/>
      </c>
    </row>
    <row r="574" spans="1:22" x14ac:dyDescent="0.35">
      <c r="A574" s="38">
        <v>1</v>
      </c>
      <c r="B574" s="38">
        <v>70</v>
      </c>
      <c r="C574" s="38">
        <v>4000</v>
      </c>
      <c r="D574" s="40">
        <v>1</v>
      </c>
      <c r="E574" s="64">
        <v>0</v>
      </c>
      <c r="F574" s="38">
        <v>2</v>
      </c>
      <c r="G574" s="35">
        <v>28175.8279</v>
      </c>
      <c r="H574" s="35">
        <v>4000</v>
      </c>
      <c r="I574" s="35">
        <v>4000</v>
      </c>
      <c r="J574" s="38">
        <v>0</v>
      </c>
      <c r="K574" s="40">
        <v>1</v>
      </c>
      <c r="L574" s="38"/>
      <c r="M574" s="35">
        <v>11143.99826</v>
      </c>
      <c r="N574" s="35">
        <v>10851.667439999999</v>
      </c>
      <c r="O574" s="35">
        <v>1052.4988840000001</v>
      </c>
      <c r="P574" s="35">
        <v>635.74997919999998</v>
      </c>
      <c r="Q574" s="35">
        <v>491.91333909999997</v>
      </c>
      <c r="R574" s="38">
        <v>1</v>
      </c>
      <c r="S574" s="40">
        <v>0.71121036199999998</v>
      </c>
      <c r="T574" s="38">
        <v>19</v>
      </c>
      <c r="U574" s="65">
        <v>6.1234760000000001E-3</v>
      </c>
      <c r="V574" s="40" t="str">
        <f t="shared" si="8"/>
        <v/>
      </c>
    </row>
    <row r="575" spans="1:22" x14ac:dyDescent="0.35">
      <c r="A575" s="38">
        <v>1</v>
      </c>
      <c r="B575" s="38">
        <v>70</v>
      </c>
      <c r="C575" s="38">
        <v>4000</v>
      </c>
      <c r="D575" s="40">
        <v>1</v>
      </c>
      <c r="E575" s="64">
        <v>0</v>
      </c>
      <c r="F575" s="38">
        <v>3</v>
      </c>
      <c r="G575" s="35">
        <v>39138.880810000002</v>
      </c>
      <c r="H575" s="35">
        <v>8000</v>
      </c>
      <c r="I575" s="35">
        <v>8000</v>
      </c>
      <c r="J575" s="38">
        <v>0</v>
      </c>
      <c r="K575" s="40">
        <v>1</v>
      </c>
      <c r="L575" s="38"/>
      <c r="M575" s="35">
        <v>14831.34569</v>
      </c>
      <c r="N575" s="35">
        <v>12002.61058</v>
      </c>
      <c r="O575" s="35">
        <v>2983.7359719999999</v>
      </c>
      <c r="P575" s="35">
        <v>635.74997919999998</v>
      </c>
      <c r="Q575" s="35">
        <v>685.43858320000004</v>
      </c>
      <c r="R575" s="38">
        <v>2</v>
      </c>
      <c r="S575" s="40">
        <v>0.78664233500000003</v>
      </c>
      <c r="T575" s="38">
        <v>103</v>
      </c>
      <c r="U575" s="65">
        <v>9.3966150000000005E-3</v>
      </c>
      <c r="V575" s="40">
        <f t="shared" si="8"/>
        <v>0.30902690851910508</v>
      </c>
    </row>
    <row r="576" spans="1:22" x14ac:dyDescent="0.35">
      <c r="A576" s="38">
        <v>1</v>
      </c>
      <c r="B576" s="38">
        <v>70</v>
      </c>
      <c r="C576" s="38">
        <v>8000</v>
      </c>
      <c r="D576" s="40">
        <v>1</v>
      </c>
      <c r="E576" s="64">
        <v>0</v>
      </c>
      <c r="F576" s="38">
        <v>1</v>
      </c>
      <c r="G576" s="35">
        <v>32638.70767</v>
      </c>
      <c r="H576" s="35">
        <v>8000</v>
      </c>
      <c r="I576" s="35">
        <v>8000</v>
      </c>
      <c r="J576" s="38">
        <v>0</v>
      </c>
      <c r="K576" s="40">
        <v>1</v>
      </c>
      <c r="L576" s="38"/>
      <c r="M576" s="35">
        <v>11507.65976</v>
      </c>
      <c r="N576" s="35">
        <v>10924.857980000001</v>
      </c>
      <c r="O576" s="35">
        <v>1078.501814</v>
      </c>
      <c r="P576" s="35">
        <v>635.74997919999998</v>
      </c>
      <c r="Q576" s="35">
        <v>491.93813979999999</v>
      </c>
      <c r="R576" s="38">
        <v>1</v>
      </c>
      <c r="S576" s="40">
        <v>0.71600721599999995</v>
      </c>
      <c r="T576" s="38">
        <v>9</v>
      </c>
      <c r="U576" s="65">
        <v>5.2514659999999998E-3</v>
      </c>
      <c r="V576" s="40" t="str">
        <f t="shared" si="8"/>
        <v/>
      </c>
    </row>
    <row r="577" spans="1:22" x14ac:dyDescent="0.35">
      <c r="A577" s="38">
        <v>1</v>
      </c>
      <c r="B577" s="38">
        <v>70</v>
      </c>
      <c r="C577" s="38">
        <v>8000</v>
      </c>
      <c r="D577" s="40">
        <v>1</v>
      </c>
      <c r="E577" s="64">
        <v>0</v>
      </c>
      <c r="F577" s="38">
        <v>2</v>
      </c>
      <c r="G577" s="35">
        <v>32175.83209</v>
      </c>
      <c r="H577" s="35">
        <v>8000</v>
      </c>
      <c r="I577" s="35">
        <v>8000</v>
      </c>
      <c r="J577" s="38">
        <v>0</v>
      </c>
      <c r="K577" s="40">
        <v>1</v>
      </c>
      <c r="L577" s="38"/>
      <c r="M577" s="35">
        <v>11143.99826</v>
      </c>
      <c r="N577" s="35">
        <v>10851.667439999999</v>
      </c>
      <c r="O577" s="35">
        <v>1052.5009809999999</v>
      </c>
      <c r="P577" s="35">
        <v>635.74997919999998</v>
      </c>
      <c r="Q577" s="35">
        <v>491.9154332</v>
      </c>
      <c r="R577" s="38">
        <v>1</v>
      </c>
      <c r="S577" s="40">
        <v>0.71121036199999998</v>
      </c>
      <c r="T577" s="38">
        <v>6</v>
      </c>
      <c r="U577" s="65">
        <v>9.2755089999999995E-3</v>
      </c>
      <c r="V577" s="40" t="str">
        <f t="shared" si="8"/>
        <v/>
      </c>
    </row>
    <row r="578" spans="1:22" x14ac:dyDescent="0.35">
      <c r="A578" s="38">
        <v>1</v>
      </c>
      <c r="B578" s="38">
        <v>70</v>
      </c>
      <c r="C578" s="38">
        <v>8000</v>
      </c>
      <c r="D578" s="40">
        <v>1</v>
      </c>
      <c r="E578" s="64">
        <v>0</v>
      </c>
      <c r="F578" s="38">
        <v>3</v>
      </c>
      <c r="G578" s="35">
        <v>43477.155709999999</v>
      </c>
      <c r="H578" s="35">
        <v>8000</v>
      </c>
      <c r="I578" s="35">
        <v>8000</v>
      </c>
      <c r="J578" s="38">
        <v>0</v>
      </c>
      <c r="K578" s="40">
        <v>1</v>
      </c>
      <c r="L578" s="38"/>
      <c r="M578" s="35">
        <v>18724.508559999998</v>
      </c>
      <c r="N578" s="35">
        <v>13494.00851</v>
      </c>
      <c r="O578" s="35">
        <v>2130.9797610000001</v>
      </c>
      <c r="P578" s="35">
        <v>635.74997919999998</v>
      </c>
      <c r="Q578" s="35">
        <v>491.90890639999998</v>
      </c>
      <c r="R578" s="38">
        <v>1</v>
      </c>
      <c r="S578" s="40">
        <v>0.88438746599999996</v>
      </c>
      <c r="T578" s="38">
        <v>4</v>
      </c>
      <c r="U578" s="65">
        <v>3.3805000000000001E-14</v>
      </c>
      <c r="V578" s="40">
        <f t="shared" si="8"/>
        <v>0.32920675096991542</v>
      </c>
    </row>
    <row r="579" spans="1:22" x14ac:dyDescent="0.35">
      <c r="A579" s="38">
        <v>1</v>
      </c>
      <c r="B579" s="38">
        <v>100</v>
      </c>
      <c r="C579" s="38">
        <v>1000</v>
      </c>
      <c r="D579" s="40">
        <v>1</v>
      </c>
      <c r="E579" s="64">
        <v>0</v>
      </c>
      <c r="F579" s="38">
        <v>1</v>
      </c>
      <c r="G579" s="35">
        <v>22203.123759999999</v>
      </c>
      <c r="H579" s="35">
        <v>4000</v>
      </c>
      <c r="I579" s="35">
        <v>4000</v>
      </c>
      <c r="J579" s="38">
        <v>0</v>
      </c>
      <c r="K579" s="40">
        <v>1</v>
      </c>
      <c r="L579" s="38"/>
      <c r="M579" s="35">
        <v>7218.5977659999999</v>
      </c>
      <c r="N579" s="35">
        <v>7271.3597879999998</v>
      </c>
      <c r="O579" s="35">
        <v>2121.6065189999999</v>
      </c>
      <c r="P579" s="35">
        <v>635.74997919999998</v>
      </c>
      <c r="Q579" s="35">
        <v>955.80970990000003</v>
      </c>
      <c r="R579" s="38">
        <v>4</v>
      </c>
      <c r="S579" s="40">
        <v>0.27266283099999999</v>
      </c>
      <c r="T579" s="38">
        <v>23</v>
      </c>
      <c r="U579" s="65">
        <v>9.4626940000000007E-3</v>
      </c>
      <c r="V579" s="40" t="str">
        <f t="shared" ref="V579:V642" si="9">IF($F579&lt;&gt;3,"",(
SUMIFS($G:$G,$A:$A,$A579,$B:$B,$B579,$C:$C,$C579,$D:$D,$D579,$E:$E,$E579,$F:$F,1)
+
SUMIFS($G:$G,$A:$A,$A579,$B:$B,$B579,$C:$C,$C579,$D:$D,$D579,$E:$E,$E579,$F:$F,2)
-
$G579
)
/
(
SUMIFS($G:$G,$A:$A,$A579,$B:$B,$B579,$C:$C,$C579,$D:$D,$D579,$E:$E,$E579,$F:$F,1)
+
SUMIFS($G:$G,$A:$A,$A579,$B:$B,$B579,$C:$C,$C579,$D:$D,$D579,$E:$E,$E579,$F:$F,2)
))</f>
        <v/>
      </c>
    </row>
    <row r="580" spans="1:22" x14ac:dyDescent="0.35">
      <c r="A580" s="38">
        <v>1</v>
      </c>
      <c r="B580" s="38">
        <v>100</v>
      </c>
      <c r="C580" s="38">
        <v>1000</v>
      </c>
      <c r="D580" s="40">
        <v>1</v>
      </c>
      <c r="E580" s="64">
        <v>0</v>
      </c>
      <c r="F580" s="38">
        <v>2</v>
      </c>
      <c r="G580" s="35">
        <v>22145.96415</v>
      </c>
      <c r="H580" s="35">
        <v>4000</v>
      </c>
      <c r="I580" s="35">
        <v>4000</v>
      </c>
      <c r="J580" s="38">
        <v>0</v>
      </c>
      <c r="K580" s="40">
        <v>1</v>
      </c>
      <c r="L580" s="38"/>
      <c r="M580" s="35">
        <v>7232.5832460000001</v>
      </c>
      <c r="N580" s="35">
        <v>7285.0474469999999</v>
      </c>
      <c r="O580" s="35">
        <v>2040.786337</v>
      </c>
      <c r="P580" s="35">
        <v>635.74997919999998</v>
      </c>
      <c r="Q580" s="35">
        <v>951.79713749999996</v>
      </c>
      <c r="R580" s="38">
        <v>4</v>
      </c>
      <c r="S580" s="40">
        <v>0.27317609300000001</v>
      </c>
      <c r="T580" s="38">
        <v>54</v>
      </c>
      <c r="U580" s="65">
        <v>9.2685719999999992E-3</v>
      </c>
      <c r="V580" s="40" t="str">
        <f t="shared" si="9"/>
        <v/>
      </c>
    </row>
    <row r="581" spans="1:22" x14ac:dyDescent="0.35">
      <c r="A581" s="38">
        <v>1</v>
      </c>
      <c r="B581" s="38">
        <v>100</v>
      </c>
      <c r="C581" s="38">
        <v>1000</v>
      </c>
      <c r="D581" s="40">
        <v>1</v>
      </c>
      <c r="E581" s="64">
        <v>0</v>
      </c>
      <c r="F581" s="38">
        <v>3</v>
      </c>
      <c r="G581" s="35">
        <v>30067.67513</v>
      </c>
      <c r="H581" s="35">
        <v>5000</v>
      </c>
      <c r="I581" s="35">
        <v>5000</v>
      </c>
      <c r="J581" s="38">
        <v>0</v>
      </c>
      <c r="K581" s="40">
        <v>1</v>
      </c>
      <c r="L581" s="38"/>
      <c r="M581" s="35">
        <v>9250.2268899999999</v>
      </c>
      <c r="N581" s="35">
        <v>9349.6338020000003</v>
      </c>
      <c r="O581" s="35">
        <v>4742.2105460000002</v>
      </c>
      <c r="P581" s="35">
        <v>635.74997919999998</v>
      </c>
      <c r="Q581" s="35">
        <v>1089.853914</v>
      </c>
      <c r="R581" s="38">
        <v>5</v>
      </c>
      <c r="S581" s="40">
        <v>0.350594344</v>
      </c>
      <c r="T581" s="38">
        <v>50</v>
      </c>
      <c r="U581" s="65">
        <v>7.0774189999999997E-3</v>
      </c>
      <c r="V581" s="40">
        <f t="shared" si="9"/>
        <v>0.32202269433324188</v>
      </c>
    </row>
    <row r="582" spans="1:22" x14ac:dyDescent="0.35">
      <c r="A582" s="38">
        <v>1</v>
      </c>
      <c r="B582" s="38">
        <v>100</v>
      </c>
      <c r="C582" s="38">
        <v>2000</v>
      </c>
      <c r="D582" s="40">
        <v>1</v>
      </c>
      <c r="E582" s="64">
        <v>0</v>
      </c>
      <c r="F582" s="38">
        <v>1</v>
      </c>
      <c r="G582" s="35">
        <v>25472.530640000001</v>
      </c>
      <c r="H582" s="35">
        <v>4000</v>
      </c>
      <c r="I582" s="35">
        <v>4000</v>
      </c>
      <c r="J582" s="38">
        <v>0</v>
      </c>
      <c r="K582" s="40">
        <v>1</v>
      </c>
      <c r="L582" s="38"/>
      <c r="M582" s="35">
        <v>9305.3848230000003</v>
      </c>
      <c r="N582" s="35">
        <v>9334.2077640000007</v>
      </c>
      <c r="O582" s="35">
        <v>1511.7477610000001</v>
      </c>
      <c r="P582" s="35">
        <v>635.74997919999998</v>
      </c>
      <c r="Q582" s="35">
        <v>685.44031510000002</v>
      </c>
      <c r="R582" s="38">
        <v>2</v>
      </c>
      <c r="S582" s="40">
        <v>0.35001589599999999</v>
      </c>
      <c r="T582" s="38">
        <v>152</v>
      </c>
      <c r="U582" s="65">
        <v>8.5890510000000003E-3</v>
      </c>
      <c r="V582" s="40" t="str">
        <f t="shared" si="9"/>
        <v/>
      </c>
    </row>
    <row r="583" spans="1:22" x14ac:dyDescent="0.35">
      <c r="A583" s="38">
        <v>1</v>
      </c>
      <c r="B583" s="38">
        <v>100</v>
      </c>
      <c r="C583" s="38">
        <v>2000</v>
      </c>
      <c r="D583" s="40">
        <v>1</v>
      </c>
      <c r="E583" s="64">
        <v>0</v>
      </c>
      <c r="F583" s="38">
        <v>2</v>
      </c>
      <c r="G583" s="35">
        <v>25126.651949999999</v>
      </c>
      <c r="H583" s="35">
        <v>4000</v>
      </c>
      <c r="I583" s="35">
        <v>4000</v>
      </c>
      <c r="J583" s="38">
        <v>0</v>
      </c>
      <c r="K583" s="40">
        <v>1</v>
      </c>
      <c r="L583" s="38"/>
      <c r="M583" s="35">
        <v>9146.3558250000006</v>
      </c>
      <c r="N583" s="35">
        <v>9177.1941599999991</v>
      </c>
      <c r="O583" s="35">
        <v>1478.941384</v>
      </c>
      <c r="P583" s="35">
        <v>635.74997919999998</v>
      </c>
      <c r="Q583" s="35">
        <v>688.4106074</v>
      </c>
      <c r="R583" s="38">
        <v>2</v>
      </c>
      <c r="S583" s="40">
        <v>0.34412817000000001</v>
      </c>
      <c r="T583" s="38">
        <v>117</v>
      </c>
      <c r="U583" s="65">
        <v>6.2239510000000001E-3</v>
      </c>
      <c r="V583" s="40" t="str">
        <f t="shared" si="9"/>
        <v/>
      </c>
    </row>
    <row r="584" spans="1:22" x14ac:dyDescent="0.35">
      <c r="A584" s="38">
        <v>1</v>
      </c>
      <c r="B584" s="38">
        <v>100</v>
      </c>
      <c r="C584" s="38">
        <v>2000</v>
      </c>
      <c r="D584" s="40">
        <v>1</v>
      </c>
      <c r="E584" s="64">
        <v>0</v>
      </c>
      <c r="F584" s="38">
        <v>3</v>
      </c>
      <c r="G584" s="35">
        <v>34256.280879999998</v>
      </c>
      <c r="H584" s="35">
        <v>6000.0005510000001</v>
      </c>
      <c r="I584" s="35">
        <v>6000.0005510000001</v>
      </c>
      <c r="J584" s="38">
        <v>0</v>
      </c>
      <c r="K584" s="40">
        <v>1</v>
      </c>
      <c r="L584" s="38"/>
      <c r="M584" s="35">
        <v>11583.67267</v>
      </c>
      <c r="N584" s="35">
        <v>11642.18664</v>
      </c>
      <c r="O584" s="35">
        <v>3575.9125410000001</v>
      </c>
      <c r="P584" s="35">
        <v>635.74997940000003</v>
      </c>
      <c r="Q584" s="35">
        <v>818.75849670000002</v>
      </c>
      <c r="R584" s="38">
        <v>3</v>
      </c>
      <c r="S584" s="40">
        <v>0.43656092600000002</v>
      </c>
      <c r="T584" s="38">
        <v>150</v>
      </c>
      <c r="U584" s="65">
        <v>8.9569820000000005E-3</v>
      </c>
      <c r="V584" s="40">
        <f t="shared" si="9"/>
        <v>0.32298746488505281</v>
      </c>
    </row>
    <row r="585" spans="1:22" x14ac:dyDescent="0.35">
      <c r="A585" s="38">
        <v>1</v>
      </c>
      <c r="B585" s="38">
        <v>100</v>
      </c>
      <c r="C585" s="38">
        <v>4000</v>
      </c>
      <c r="D585" s="40">
        <v>1</v>
      </c>
      <c r="E585" s="64">
        <v>0</v>
      </c>
      <c r="F585" s="38">
        <v>1</v>
      </c>
      <c r="G585" s="35">
        <v>28587.462479999998</v>
      </c>
      <c r="H585" s="35">
        <v>4000</v>
      </c>
      <c r="I585" s="35">
        <v>4000</v>
      </c>
      <c r="J585" s="38">
        <v>0</v>
      </c>
      <c r="K585" s="40">
        <v>1</v>
      </c>
      <c r="L585" s="38"/>
      <c r="M585" s="35">
        <v>11182.10888</v>
      </c>
      <c r="N585" s="35">
        <v>11199.211509999999</v>
      </c>
      <c r="O585" s="35">
        <v>1078.4828500000001</v>
      </c>
      <c r="P585" s="35">
        <v>635.74997919999998</v>
      </c>
      <c r="Q585" s="35">
        <v>491.90926330000002</v>
      </c>
      <c r="R585" s="38">
        <v>1</v>
      </c>
      <c r="S585" s="40">
        <v>0.41995016099999999</v>
      </c>
      <c r="T585" s="38">
        <v>24</v>
      </c>
      <c r="U585" s="65">
        <v>5.5876340000000002E-3</v>
      </c>
      <c r="V585" s="40" t="str">
        <f t="shared" si="9"/>
        <v/>
      </c>
    </row>
    <row r="586" spans="1:22" x14ac:dyDescent="0.35">
      <c r="A586" s="38">
        <v>1</v>
      </c>
      <c r="B586" s="38">
        <v>100</v>
      </c>
      <c r="C586" s="38">
        <v>4000</v>
      </c>
      <c r="D586" s="40">
        <v>1</v>
      </c>
      <c r="E586" s="64">
        <v>0</v>
      </c>
      <c r="F586" s="38">
        <v>2</v>
      </c>
      <c r="G586" s="35">
        <v>28160.602129999999</v>
      </c>
      <c r="H586" s="35">
        <v>4000</v>
      </c>
      <c r="I586" s="35">
        <v>4000</v>
      </c>
      <c r="J586" s="38">
        <v>0</v>
      </c>
      <c r="K586" s="40">
        <v>1</v>
      </c>
      <c r="L586" s="38"/>
      <c r="M586" s="35">
        <v>10984.74588</v>
      </c>
      <c r="N586" s="35">
        <v>10995.70033</v>
      </c>
      <c r="O586" s="35">
        <v>1052.4970310000001</v>
      </c>
      <c r="P586" s="35">
        <v>635.74997919999998</v>
      </c>
      <c r="Q586" s="35">
        <v>491.90890689999998</v>
      </c>
      <c r="R586" s="38">
        <v>1</v>
      </c>
      <c r="S586" s="40">
        <v>0.41231886000000001</v>
      </c>
      <c r="T586" s="38">
        <v>16</v>
      </c>
      <c r="U586" s="65">
        <v>6.023395E-3</v>
      </c>
      <c r="V586" s="40" t="str">
        <f t="shared" si="9"/>
        <v/>
      </c>
    </row>
    <row r="587" spans="1:22" x14ac:dyDescent="0.35">
      <c r="A587" s="38">
        <v>1</v>
      </c>
      <c r="B587" s="38">
        <v>100</v>
      </c>
      <c r="C587" s="38">
        <v>4000</v>
      </c>
      <c r="D587" s="40">
        <v>1</v>
      </c>
      <c r="E587" s="64">
        <v>0</v>
      </c>
      <c r="F587" s="38">
        <v>3</v>
      </c>
      <c r="G587" s="35">
        <v>38676.2425</v>
      </c>
      <c r="H587" s="35">
        <v>4000</v>
      </c>
      <c r="I587" s="35">
        <v>4000</v>
      </c>
      <c r="J587" s="38">
        <v>0</v>
      </c>
      <c r="K587" s="40">
        <v>1</v>
      </c>
      <c r="L587" s="38"/>
      <c r="M587" s="35">
        <v>15698.606760000001</v>
      </c>
      <c r="N587" s="35">
        <v>15718.97831</v>
      </c>
      <c r="O587" s="35">
        <v>2130.9886649999999</v>
      </c>
      <c r="P587" s="35">
        <v>635.74997919999998</v>
      </c>
      <c r="Q587" s="35">
        <v>491.91877950000003</v>
      </c>
      <c r="R587" s="38">
        <v>1</v>
      </c>
      <c r="S587" s="40">
        <v>0.589433235</v>
      </c>
      <c r="T587" s="38">
        <v>68</v>
      </c>
      <c r="U587" s="65">
        <v>7.8273149999999996E-3</v>
      </c>
      <c r="V587" s="40">
        <f t="shared" si="9"/>
        <v>0.31845706517390954</v>
      </c>
    </row>
    <row r="588" spans="1:22" x14ac:dyDescent="0.35">
      <c r="A588" s="38">
        <v>1</v>
      </c>
      <c r="B588" s="38">
        <v>100</v>
      </c>
      <c r="C588" s="38">
        <v>8000</v>
      </c>
      <c r="D588" s="40">
        <v>1</v>
      </c>
      <c r="E588" s="64">
        <v>0</v>
      </c>
      <c r="F588" s="38">
        <v>1</v>
      </c>
      <c r="G588" s="35">
        <v>32587.4908</v>
      </c>
      <c r="H588" s="35">
        <v>8000</v>
      </c>
      <c r="I588" s="35">
        <v>8000</v>
      </c>
      <c r="J588" s="38">
        <v>0</v>
      </c>
      <c r="K588" s="40">
        <v>1</v>
      </c>
      <c r="L588" s="38"/>
      <c r="M588" s="35">
        <v>11182.10888</v>
      </c>
      <c r="N588" s="35">
        <v>11199.211509999999</v>
      </c>
      <c r="O588" s="35">
        <v>1078.487781</v>
      </c>
      <c r="P588" s="35">
        <v>635.74997919999998</v>
      </c>
      <c r="Q588" s="35">
        <v>491.93264850000003</v>
      </c>
      <c r="R588" s="38">
        <v>1</v>
      </c>
      <c r="S588" s="40">
        <v>0.41995016099999999</v>
      </c>
      <c r="T588" s="38">
        <v>18</v>
      </c>
      <c r="U588" s="65">
        <v>4.902226E-3</v>
      </c>
      <c r="V588" s="40" t="str">
        <f t="shared" si="9"/>
        <v/>
      </c>
    </row>
    <row r="589" spans="1:22" x14ac:dyDescent="0.35">
      <c r="A589" s="38">
        <v>1</v>
      </c>
      <c r="B589" s="38">
        <v>100</v>
      </c>
      <c r="C589" s="38">
        <v>8000</v>
      </c>
      <c r="D589" s="40">
        <v>1</v>
      </c>
      <c r="E589" s="64">
        <v>0</v>
      </c>
      <c r="F589" s="38">
        <v>2</v>
      </c>
      <c r="G589" s="35">
        <v>32160.606629999998</v>
      </c>
      <c r="H589" s="35">
        <v>8000</v>
      </c>
      <c r="I589" s="35">
        <v>8000</v>
      </c>
      <c r="J589" s="38">
        <v>0</v>
      </c>
      <c r="K589" s="40">
        <v>1</v>
      </c>
      <c r="L589" s="38"/>
      <c r="M589" s="35">
        <v>10984.74588</v>
      </c>
      <c r="N589" s="35">
        <v>10995.70033</v>
      </c>
      <c r="O589" s="35">
        <v>1052.4981299999999</v>
      </c>
      <c r="P589" s="35">
        <v>635.74997919999998</v>
      </c>
      <c r="Q589" s="35">
        <v>491.91230580000001</v>
      </c>
      <c r="R589" s="38">
        <v>1</v>
      </c>
      <c r="S589" s="40">
        <v>0.41231886000000001</v>
      </c>
      <c r="T589" s="38">
        <v>10</v>
      </c>
      <c r="U589" s="65">
        <v>9.4899549999999996E-3</v>
      </c>
      <c r="V589" s="40" t="str">
        <f t="shared" si="9"/>
        <v/>
      </c>
    </row>
    <row r="590" spans="1:22" x14ac:dyDescent="0.35">
      <c r="A590" s="38">
        <v>1</v>
      </c>
      <c r="B590" s="38">
        <v>100</v>
      </c>
      <c r="C590" s="38">
        <v>8000</v>
      </c>
      <c r="D590" s="40">
        <v>1</v>
      </c>
      <c r="E590" s="64">
        <v>0</v>
      </c>
      <c r="F590" s="38">
        <v>3</v>
      </c>
      <c r="G590" s="35">
        <v>42933.190139999999</v>
      </c>
      <c r="H590" s="35">
        <v>8000</v>
      </c>
      <c r="I590" s="35">
        <v>8000</v>
      </c>
      <c r="J590" s="38">
        <v>0</v>
      </c>
      <c r="K590" s="40">
        <v>1</v>
      </c>
      <c r="L590" s="38"/>
      <c r="M590" s="35">
        <v>15830.855939999999</v>
      </c>
      <c r="N590" s="35">
        <v>15843.695519999999</v>
      </c>
      <c r="O590" s="35">
        <v>2130.979773</v>
      </c>
      <c r="P590" s="35">
        <v>635.74997919999998</v>
      </c>
      <c r="Q590" s="35">
        <v>491.90891859999999</v>
      </c>
      <c r="R590" s="38">
        <v>1</v>
      </c>
      <c r="S590" s="40">
        <v>0.59410990399999997</v>
      </c>
      <c r="T590" s="38">
        <v>17</v>
      </c>
      <c r="U590" s="65">
        <v>5.9852630000000002E-3</v>
      </c>
      <c r="V590" s="40">
        <f t="shared" si="9"/>
        <v>0.33691966491500963</v>
      </c>
    </row>
    <row r="591" spans="1:22" x14ac:dyDescent="0.35">
      <c r="A591" s="38">
        <v>2</v>
      </c>
      <c r="B591" s="38">
        <v>10</v>
      </c>
      <c r="C591" s="38">
        <v>1000</v>
      </c>
      <c r="D591" s="40">
        <v>1</v>
      </c>
      <c r="E591" s="64">
        <v>0</v>
      </c>
      <c r="F591" s="38">
        <v>1</v>
      </c>
      <c r="G591" s="35">
        <v>22032.512859999999</v>
      </c>
      <c r="H591" s="35">
        <v>5000</v>
      </c>
      <c r="I591" s="35">
        <v>5000</v>
      </c>
      <c r="J591" s="38">
        <v>0</v>
      </c>
      <c r="K591" s="40">
        <v>1</v>
      </c>
      <c r="L591" s="38"/>
      <c r="M591" s="35">
        <v>7935.1908389999999</v>
      </c>
      <c r="N591" s="35">
        <v>5504.0898500000003</v>
      </c>
      <c r="O591" s="35">
        <v>2313.1216030000001</v>
      </c>
      <c r="P591" s="35">
        <v>465.72808320000001</v>
      </c>
      <c r="Q591" s="35">
        <v>814.38248329999999</v>
      </c>
      <c r="R591" s="38">
        <v>5</v>
      </c>
      <c r="S591" s="40">
        <v>0.81021625900000005</v>
      </c>
      <c r="T591" s="38">
        <v>19</v>
      </c>
      <c r="U591" s="65">
        <v>3.2422480000000001E-3</v>
      </c>
      <c r="V591" s="40" t="str">
        <f t="shared" si="9"/>
        <v/>
      </c>
    </row>
    <row r="592" spans="1:22" x14ac:dyDescent="0.35">
      <c r="A592" s="38">
        <v>2</v>
      </c>
      <c r="B592" s="38">
        <v>10</v>
      </c>
      <c r="C592" s="38">
        <v>1000</v>
      </c>
      <c r="D592" s="40">
        <v>1</v>
      </c>
      <c r="E592" s="64">
        <v>0</v>
      </c>
      <c r="F592" s="38">
        <v>2</v>
      </c>
      <c r="G592" s="35">
        <v>21485.423650000001</v>
      </c>
      <c r="H592" s="35">
        <v>6000</v>
      </c>
      <c r="I592" s="35">
        <v>6000</v>
      </c>
      <c r="J592" s="38">
        <v>0</v>
      </c>
      <c r="K592" s="40">
        <v>1</v>
      </c>
      <c r="L592" s="38"/>
      <c r="M592" s="35">
        <v>6536.7124899999999</v>
      </c>
      <c r="N592" s="35">
        <v>5174.636023</v>
      </c>
      <c r="O592" s="35">
        <v>2435.9258620000001</v>
      </c>
      <c r="P592" s="35">
        <v>465.72808320000001</v>
      </c>
      <c r="Q592" s="35">
        <v>872.42118919999996</v>
      </c>
      <c r="R592" s="38">
        <v>6</v>
      </c>
      <c r="S592" s="40">
        <v>0.76171980399999994</v>
      </c>
      <c r="T592" s="38">
        <v>30</v>
      </c>
      <c r="U592" s="65">
        <v>4.4730500000000001E-3</v>
      </c>
      <c r="V592" s="40" t="str">
        <f t="shared" si="9"/>
        <v/>
      </c>
    </row>
    <row r="593" spans="1:22" x14ac:dyDescent="0.35">
      <c r="A593" s="38">
        <v>2</v>
      </c>
      <c r="B593" s="38">
        <v>10</v>
      </c>
      <c r="C593" s="38">
        <v>1000</v>
      </c>
      <c r="D593" s="40">
        <v>1</v>
      </c>
      <c r="E593" s="64">
        <v>0</v>
      </c>
      <c r="F593" s="38">
        <v>3</v>
      </c>
      <c r="G593" s="35">
        <v>31144.839599999999</v>
      </c>
      <c r="H593" s="35">
        <v>8000</v>
      </c>
      <c r="I593" s="35">
        <v>8000</v>
      </c>
      <c r="J593" s="38">
        <v>0</v>
      </c>
      <c r="K593" s="40">
        <v>1</v>
      </c>
      <c r="L593" s="38"/>
      <c r="M593" s="35">
        <v>10317.79711</v>
      </c>
      <c r="N593" s="35">
        <v>5596.4828349999998</v>
      </c>
      <c r="O593" s="35">
        <v>5744.2125980000001</v>
      </c>
      <c r="P593" s="35">
        <v>465.72808320000001</v>
      </c>
      <c r="Q593" s="35">
        <v>1020.61898</v>
      </c>
      <c r="R593" s="38">
        <v>8</v>
      </c>
      <c r="S593" s="40">
        <v>0.82381674599999999</v>
      </c>
      <c r="T593" s="38">
        <v>8</v>
      </c>
      <c r="U593" s="65">
        <v>9.3396610000000008E-3</v>
      </c>
      <c r="V593" s="40">
        <f t="shared" si="9"/>
        <v>0.28432177401510716</v>
      </c>
    </row>
    <row r="594" spans="1:22" x14ac:dyDescent="0.35">
      <c r="A594" s="38">
        <v>2</v>
      </c>
      <c r="B594" s="38">
        <v>10</v>
      </c>
      <c r="C594" s="38">
        <v>2000</v>
      </c>
      <c r="D594" s="40">
        <v>1</v>
      </c>
      <c r="E594" s="64">
        <v>0</v>
      </c>
      <c r="F594" s="38">
        <v>1</v>
      </c>
      <c r="G594" s="35">
        <v>25855.402880000001</v>
      </c>
      <c r="H594" s="35">
        <v>6000</v>
      </c>
      <c r="I594" s="35">
        <v>6000</v>
      </c>
      <c r="J594" s="38">
        <v>0</v>
      </c>
      <c r="K594" s="40">
        <v>1</v>
      </c>
      <c r="L594" s="38"/>
      <c r="M594" s="35">
        <v>10916.961359999999</v>
      </c>
      <c r="N594" s="35">
        <v>6047.5180019999998</v>
      </c>
      <c r="O594" s="35">
        <v>1792.098849</v>
      </c>
      <c r="P594" s="35">
        <v>465.72808320000001</v>
      </c>
      <c r="Q594" s="35">
        <v>633.09658330000002</v>
      </c>
      <c r="R594" s="38">
        <v>3</v>
      </c>
      <c r="S594" s="40">
        <v>0.89021028899999999</v>
      </c>
      <c r="T594" s="38">
        <v>11</v>
      </c>
      <c r="U594" s="65">
        <v>8.6852790000000006E-3</v>
      </c>
      <c r="V594" s="40" t="str">
        <f t="shared" si="9"/>
        <v/>
      </c>
    </row>
    <row r="595" spans="1:22" x14ac:dyDescent="0.35">
      <c r="A595" s="38">
        <v>2</v>
      </c>
      <c r="B595" s="38">
        <v>10</v>
      </c>
      <c r="C595" s="38">
        <v>2000</v>
      </c>
      <c r="D595" s="40">
        <v>1</v>
      </c>
      <c r="E595" s="64">
        <v>0</v>
      </c>
      <c r="F595" s="38">
        <v>2</v>
      </c>
      <c r="G595" s="35">
        <v>25482.84348</v>
      </c>
      <c r="H595" s="35">
        <v>6000</v>
      </c>
      <c r="I595" s="35">
        <v>6000</v>
      </c>
      <c r="J595" s="38">
        <v>0</v>
      </c>
      <c r="K595" s="40">
        <v>1</v>
      </c>
      <c r="L595" s="38"/>
      <c r="M595" s="35">
        <v>10643.5825</v>
      </c>
      <c r="N595" s="35">
        <v>6003.9171850000002</v>
      </c>
      <c r="O595" s="35">
        <v>1739.937897</v>
      </c>
      <c r="P595" s="35">
        <v>465.72808320000001</v>
      </c>
      <c r="Q595" s="35">
        <v>629.67782050000005</v>
      </c>
      <c r="R595" s="38">
        <v>3</v>
      </c>
      <c r="S595" s="40">
        <v>0.88379213599999995</v>
      </c>
      <c r="T595" s="38">
        <v>17</v>
      </c>
      <c r="U595" s="65">
        <v>6.1849799999999996E-3</v>
      </c>
      <c r="V595" s="40" t="str">
        <f t="shared" si="9"/>
        <v/>
      </c>
    </row>
    <row r="596" spans="1:22" x14ac:dyDescent="0.35">
      <c r="A596" s="38">
        <v>2</v>
      </c>
      <c r="B596" s="38">
        <v>10</v>
      </c>
      <c r="C596" s="38">
        <v>2000</v>
      </c>
      <c r="D596" s="40">
        <v>1</v>
      </c>
      <c r="E596" s="64">
        <v>0</v>
      </c>
      <c r="F596" s="38">
        <v>3</v>
      </c>
      <c r="G596" s="35">
        <v>36920.166689999998</v>
      </c>
      <c r="H596" s="35">
        <v>10000</v>
      </c>
      <c r="I596" s="35">
        <v>10000</v>
      </c>
      <c r="J596" s="38">
        <v>0</v>
      </c>
      <c r="K596" s="40">
        <v>1</v>
      </c>
      <c r="L596" s="38"/>
      <c r="M596" s="35">
        <v>15049.322550000001</v>
      </c>
      <c r="N596" s="35">
        <v>6059.6328450000001</v>
      </c>
      <c r="O596" s="35">
        <v>4533.4237620000004</v>
      </c>
      <c r="P596" s="35">
        <v>465.72808320000001</v>
      </c>
      <c r="Q596" s="35">
        <v>812.05944939999995</v>
      </c>
      <c r="R596" s="38">
        <v>5</v>
      </c>
      <c r="S596" s="40">
        <v>0.89199362500000001</v>
      </c>
      <c r="T596" s="38">
        <v>39</v>
      </c>
      <c r="U596" s="65">
        <v>5.1971899999999998E-4</v>
      </c>
      <c r="V596" s="40">
        <f t="shared" si="9"/>
        <v>0.28084480270120399</v>
      </c>
    </row>
    <row r="597" spans="1:22" x14ac:dyDescent="0.35">
      <c r="A597" s="38">
        <v>2</v>
      </c>
      <c r="B597" s="38">
        <v>10</v>
      </c>
      <c r="C597" s="38">
        <v>4000</v>
      </c>
      <c r="D597" s="40">
        <v>1</v>
      </c>
      <c r="E597" s="64">
        <v>0</v>
      </c>
      <c r="F597" s="38">
        <v>1</v>
      </c>
      <c r="G597" s="35">
        <v>29989.14559</v>
      </c>
      <c r="H597" s="35">
        <v>8000</v>
      </c>
      <c r="I597" s="35">
        <v>8000</v>
      </c>
      <c r="J597" s="38">
        <v>0</v>
      </c>
      <c r="K597" s="40">
        <v>1</v>
      </c>
      <c r="L597" s="38"/>
      <c r="M597" s="35">
        <v>13248.53253</v>
      </c>
      <c r="N597" s="35">
        <v>6278.3266910000002</v>
      </c>
      <c r="O597" s="35">
        <v>1476.7422160000001</v>
      </c>
      <c r="P597" s="35">
        <v>465.72808320000001</v>
      </c>
      <c r="Q597" s="35">
        <v>519.81607710000003</v>
      </c>
      <c r="R597" s="38">
        <v>2</v>
      </c>
      <c r="S597" s="40">
        <v>0.92418592399999999</v>
      </c>
      <c r="T597" s="38">
        <v>44</v>
      </c>
      <c r="U597" s="65">
        <v>8.7237670000000003E-3</v>
      </c>
      <c r="V597" s="40" t="str">
        <f t="shared" si="9"/>
        <v/>
      </c>
    </row>
    <row r="598" spans="1:22" x14ac:dyDescent="0.35">
      <c r="A598" s="38">
        <v>2</v>
      </c>
      <c r="B598" s="38">
        <v>10</v>
      </c>
      <c r="C598" s="38">
        <v>4000</v>
      </c>
      <c r="D598" s="40">
        <v>1</v>
      </c>
      <c r="E598" s="64">
        <v>0</v>
      </c>
      <c r="F598" s="38">
        <v>2</v>
      </c>
      <c r="G598" s="35">
        <v>29473.375240000001</v>
      </c>
      <c r="H598" s="35">
        <v>8000</v>
      </c>
      <c r="I598" s="35">
        <v>8000</v>
      </c>
      <c r="J598" s="38">
        <v>0</v>
      </c>
      <c r="K598" s="40">
        <v>1</v>
      </c>
      <c r="L598" s="38"/>
      <c r="M598" s="35">
        <v>12724.231900000001</v>
      </c>
      <c r="N598" s="35">
        <v>6332.4249849999997</v>
      </c>
      <c r="O598" s="35">
        <v>1430.9914209999999</v>
      </c>
      <c r="P598" s="35">
        <v>465.72808320000001</v>
      </c>
      <c r="Q598" s="35">
        <v>519.99884970000005</v>
      </c>
      <c r="R598" s="38">
        <v>2</v>
      </c>
      <c r="S598" s="40">
        <v>0.93214933300000002</v>
      </c>
      <c r="T598" s="38">
        <v>19</v>
      </c>
      <c r="U598" s="65">
        <v>1.2624260000000001E-3</v>
      </c>
      <c r="V598" s="40" t="str">
        <f t="shared" si="9"/>
        <v/>
      </c>
    </row>
    <row r="599" spans="1:22" x14ac:dyDescent="0.35">
      <c r="A599" s="38">
        <v>2</v>
      </c>
      <c r="B599" s="38">
        <v>10</v>
      </c>
      <c r="C599" s="38">
        <v>4000</v>
      </c>
      <c r="D599" s="40">
        <v>1</v>
      </c>
      <c r="E599" s="64">
        <v>0</v>
      </c>
      <c r="F599" s="38">
        <v>3</v>
      </c>
      <c r="G599" s="35">
        <v>44049.630420000001</v>
      </c>
      <c r="H599" s="35">
        <v>12000</v>
      </c>
      <c r="I599" s="35">
        <v>12000</v>
      </c>
      <c r="J599" s="38">
        <v>0</v>
      </c>
      <c r="K599" s="40">
        <v>1</v>
      </c>
      <c r="L599" s="38"/>
      <c r="M599" s="35">
        <v>21020.22767</v>
      </c>
      <c r="N599" s="35">
        <v>6410.564644</v>
      </c>
      <c r="O599" s="35">
        <v>3524.4945790000002</v>
      </c>
      <c r="P599" s="35">
        <v>465.72808320000001</v>
      </c>
      <c r="Q599" s="35">
        <v>628.61544230000004</v>
      </c>
      <c r="R599" s="38">
        <v>3</v>
      </c>
      <c r="S599" s="40">
        <v>0.94365169299999996</v>
      </c>
      <c r="T599" s="38">
        <v>32</v>
      </c>
      <c r="U599" s="65">
        <v>9.8622050000000006E-3</v>
      </c>
      <c r="V599" s="40">
        <f t="shared" si="9"/>
        <v>0.25920344773247311</v>
      </c>
    </row>
    <row r="600" spans="1:22" x14ac:dyDescent="0.35">
      <c r="A600" s="38">
        <v>2</v>
      </c>
      <c r="B600" s="38">
        <v>10</v>
      </c>
      <c r="C600" s="38">
        <v>8000</v>
      </c>
      <c r="D600" s="40">
        <v>1</v>
      </c>
      <c r="E600" s="64">
        <v>0</v>
      </c>
      <c r="F600" s="38">
        <v>1</v>
      </c>
      <c r="G600" s="35">
        <v>34733.393199999999</v>
      </c>
      <c r="H600" s="35">
        <v>8000</v>
      </c>
      <c r="I600" s="35">
        <v>8000</v>
      </c>
      <c r="J600" s="38">
        <v>0</v>
      </c>
      <c r="K600" s="40">
        <v>1</v>
      </c>
      <c r="L600" s="38"/>
      <c r="M600" s="35">
        <v>18378.912660000002</v>
      </c>
      <c r="N600" s="35">
        <v>6472.2842840000003</v>
      </c>
      <c r="O600" s="35">
        <v>1046.18354</v>
      </c>
      <c r="P600" s="35">
        <v>465.72808320000001</v>
      </c>
      <c r="Q600" s="35">
        <v>370.2846376</v>
      </c>
      <c r="R600" s="38">
        <v>1</v>
      </c>
      <c r="S600" s="40">
        <v>0.95273698399999995</v>
      </c>
      <c r="T600" s="38">
        <v>2</v>
      </c>
      <c r="U600" s="65">
        <v>2.0948E-16</v>
      </c>
      <c r="V600" s="40" t="str">
        <f t="shared" si="9"/>
        <v/>
      </c>
    </row>
    <row r="601" spans="1:22" x14ac:dyDescent="0.35">
      <c r="A601" s="38">
        <v>2</v>
      </c>
      <c r="B601" s="38">
        <v>10</v>
      </c>
      <c r="C601" s="38">
        <v>8000</v>
      </c>
      <c r="D601" s="40">
        <v>1</v>
      </c>
      <c r="E601" s="64">
        <v>0</v>
      </c>
      <c r="F601" s="38">
        <v>2</v>
      </c>
      <c r="G601" s="35">
        <v>34283.530359999997</v>
      </c>
      <c r="H601" s="35">
        <v>8000</v>
      </c>
      <c r="I601" s="35">
        <v>8000</v>
      </c>
      <c r="J601" s="38">
        <v>0</v>
      </c>
      <c r="K601" s="40">
        <v>1</v>
      </c>
      <c r="L601" s="38"/>
      <c r="M601" s="35">
        <v>17983.767639999998</v>
      </c>
      <c r="N601" s="35">
        <v>6451.7955089999996</v>
      </c>
      <c r="O601" s="35">
        <v>1011.930661</v>
      </c>
      <c r="P601" s="35">
        <v>465.72808320000001</v>
      </c>
      <c r="Q601" s="35">
        <v>370.30845959999999</v>
      </c>
      <c r="R601" s="38">
        <v>1</v>
      </c>
      <c r="S601" s="40">
        <v>0.94972098299999996</v>
      </c>
      <c r="T601" s="38">
        <v>7</v>
      </c>
      <c r="U601" s="65">
        <v>3.8430859999999999E-3</v>
      </c>
      <c r="V601" s="40" t="str">
        <f t="shared" si="9"/>
        <v/>
      </c>
    </row>
    <row r="602" spans="1:22" x14ac:dyDescent="0.35">
      <c r="A602" s="38">
        <v>2</v>
      </c>
      <c r="B602" s="38">
        <v>10</v>
      </c>
      <c r="C602" s="38">
        <v>8000</v>
      </c>
      <c r="D602" s="40">
        <v>1</v>
      </c>
      <c r="E602" s="64">
        <v>0</v>
      </c>
      <c r="F602" s="38">
        <v>3</v>
      </c>
      <c r="G602" s="35">
        <v>52142.186300000001</v>
      </c>
      <c r="H602" s="35">
        <v>16000</v>
      </c>
      <c r="I602" s="35">
        <v>16000</v>
      </c>
      <c r="J602" s="38">
        <v>0</v>
      </c>
      <c r="K602" s="40">
        <v>1</v>
      </c>
      <c r="L602" s="38"/>
      <c r="M602" s="35">
        <v>25713.66001</v>
      </c>
      <c r="N602" s="35">
        <v>6532.8499490000004</v>
      </c>
      <c r="O602" s="35">
        <v>2908.919539</v>
      </c>
      <c r="P602" s="35">
        <v>465.72808320000001</v>
      </c>
      <c r="Q602" s="35">
        <v>521.02871070000003</v>
      </c>
      <c r="R602" s="38">
        <v>2</v>
      </c>
      <c r="S602" s="40">
        <v>0.96165240600000002</v>
      </c>
      <c r="T602" s="38">
        <v>14</v>
      </c>
      <c r="U602" s="65">
        <v>7.0183299999999997E-3</v>
      </c>
      <c r="V602" s="40">
        <f t="shared" si="9"/>
        <v>0.24450144094484172</v>
      </c>
    </row>
    <row r="603" spans="1:22" x14ac:dyDescent="0.35">
      <c r="A603" s="38">
        <v>2</v>
      </c>
      <c r="B603" s="38">
        <v>40</v>
      </c>
      <c r="C603" s="38">
        <v>1000</v>
      </c>
      <c r="D603" s="40">
        <v>1</v>
      </c>
      <c r="E603" s="64">
        <v>0</v>
      </c>
      <c r="F603" s="38">
        <v>1</v>
      </c>
      <c r="G603" s="35">
        <v>21483.46919</v>
      </c>
      <c r="H603" s="35">
        <v>4000</v>
      </c>
      <c r="I603" s="35">
        <v>4000</v>
      </c>
      <c r="J603" s="38">
        <v>0</v>
      </c>
      <c r="K603" s="40">
        <v>1</v>
      </c>
      <c r="L603" s="38"/>
      <c r="M603" s="35">
        <v>7201.3744390000002</v>
      </c>
      <c r="N603" s="35">
        <v>7052.2575749999996</v>
      </c>
      <c r="O603" s="35">
        <v>2045.522399</v>
      </c>
      <c r="P603" s="35">
        <v>465.72808320000001</v>
      </c>
      <c r="Q603" s="35">
        <v>718.58669510000004</v>
      </c>
      <c r="R603" s="38">
        <v>4</v>
      </c>
      <c r="S603" s="40">
        <v>0.64198575499999999</v>
      </c>
      <c r="T603" s="38">
        <v>20</v>
      </c>
      <c r="U603" s="65">
        <v>2.7222790000000002E-3</v>
      </c>
      <c r="V603" s="40" t="str">
        <f t="shared" si="9"/>
        <v/>
      </c>
    </row>
    <row r="604" spans="1:22" x14ac:dyDescent="0.35">
      <c r="A604" s="38">
        <v>2</v>
      </c>
      <c r="B604" s="38">
        <v>40</v>
      </c>
      <c r="C604" s="38">
        <v>1000</v>
      </c>
      <c r="D604" s="40">
        <v>1</v>
      </c>
      <c r="E604" s="64">
        <v>0</v>
      </c>
      <c r="F604" s="38">
        <v>2</v>
      </c>
      <c r="G604" s="35">
        <v>21300.986789999999</v>
      </c>
      <c r="H604" s="35">
        <v>4000</v>
      </c>
      <c r="I604" s="35">
        <v>4000</v>
      </c>
      <c r="J604" s="38">
        <v>0</v>
      </c>
      <c r="K604" s="40">
        <v>1</v>
      </c>
      <c r="L604" s="38"/>
      <c r="M604" s="35">
        <v>7308.9935489999998</v>
      </c>
      <c r="N604" s="35">
        <v>6836.5784489999996</v>
      </c>
      <c r="O604" s="35">
        <v>1977.9677360000001</v>
      </c>
      <c r="P604" s="35">
        <v>465.72808320000001</v>
      </c>
      <c r="Q604" s="35">
        <v>711.71897339999998</v>
      </c>
      <c r="R604" s="38">
        <v>4</v>
      </c>
      <c r="S604" s="40">
        <v>0.62235191000000001</v>
      </c>
      <c r="T604" s="38">
        <v>53</v>
      </c>
      <c r="U604" s="65">
        <v>9.5804440000000005E-3</v>
      </c>
      <c r="V604" s="40" t="str">
        <f t="shared" si="9"/>
        <v/>
      </c>
    </row>
    <row r="605" spans="1:22" x14ac:dyDescent="0.35">
      <c r="A605" s="38">
        <v>2</v>
      </c>
      <c r="B605" s="38">
        <v>40</v>
      </c>
      <c r="C605" s="38">
        <v>1000</v>
      </c>
      <c r="D605" s="40">
        <v>1</v>
      </c>
      <c r="E605" s="64">
        <v>0</v>
      </c>
      <c r="F605" s="38">
        <v>3</v>
      </c>
      <c r="G605" s="35">
        <v>29514.597119999999</v>
      </c>
      <c r="H605" s="35">
        <v>6000</v>
      </c>
      <c r="I605" s="35">
        <v>6000</v>
      </c>
      <c r="J605" s="38">
        <v>0</v>
      </c>
      <c r="K605" s="40">
        <v>1</v>
      </c>
      <c r="L605" s="38"/>
      <c r="M605" s="35">
        <v>9203.0476049999997</v>
      </c>
      <c r="N605" s="35">
        <v>7990.0384880000001</v>
      </c>
      <c r="O605" s="35">
        <v>4975.1680749999996</v>
      </c>
      <c r="P605" s="35">
        <v>465.72808320000001</v>
      </c>
      <c r="Q605" s="35">
        <v>880.614867</v>
      </c>
      <c r="R605" s="38">
        <v>6</v>
      </c>
      <c r="S605" s="40">
        <v>0.72735444400000004</v>
      </c>
      <c r="T605" s="38">
        <v>71</v>
      </c>
      <c r="U605" s="65">
        <v>9.9546919999999994E-3</v>
      </c>
      <c r="V605" s="40">
        <f t="shared" si="9"/>
        <v>0.31015607318235205</v>
      </c>
    </row>
    <row r="606" spans="1:22" x14ac:dyDescent="0.35">
      <c r="A606" s="38">
        <v>2</v>
      </c>
      <c r="B606" s="38">
        <v>40</v>
      </c>
      <c r="C606" s="38">
        <v>2000</v>
      </c>
      <c r="D606" s="40">
        <v>1</v>
      </c>
      <c r="E606" s="64">
        <v>0</v>
      </c>
      <c r="F606" s="38">
        <v>1</v>
      </c>
      <c r="G606" s="35">
        <v>24384.176439999999</v>
      </c>
      <c r="H606" s="35">
        <v>4000</v>
      </c>
      <c r="I606" s="35">
        <v>4000</v>
      </c>
      <c r="J606" s="38">
        <v>0</v>
      </c>
      <c r="K606" s="40">
        <v>1</v>
      </c>
      <c r="L606" s="38"/>
      <c r="M606" s="35">
        <v>9387.5037680000005</v>
      </c>
      <c r="N606" s="35">
        <v>8528.5862120000002</v>
      </c>
      <c r="O606" s="35">
        <v>1479.386559</v>
      </c>
      <c r="P606" s="35">
        <v>465.72808320000001</v>
      </c>
      <c r="Q606" s="35">
        <v>522.97181639999997</v>
      </c>
      <c r="R606" s="38">
        <v>2</v>
      </c>
      <c r="S606" s="40">
        <v>0.77637987500000005</v>
      </c>
      <c r="T606" s="38">
        <v>12</v>
      </c>
      <c r="U606" s="65">
        <v>9.6855829999999993E-3</v>
      </c>
      <c r="V606" s="40" t="str">
        <f t="shared" si="9"/>
        <v/>
      </c>
    </row>
    <row r="607" spans="1:22" x14ac:dyDescent="0.35">
      <c r="A607" s="38">
        <v>2</v>
      </c>
      <c r="B607" s="38">
        <v>40</v>
      </c>
      <c r="C607" s="38">
        <v>2000</v>
      </c>
      <c r="D607" s="40">
        <v>1</v>
      </c>
      <c r="E607" s="64">
        <v>0</v>
      </c>
      <c r="F607" s="38">
        <v>2</v>
      </c>
      <c r="G607" s="35">
        <v>23914.438139999998</v>
      </c>
      <c r="H607" s="35">
        <v>4000</v>
      </c>
      <c r="I607" s="35">
        <v>4000</v>
      </c>
      <c r="J607" s="38">
        <v>0</v>
      </c>
      <c r="K607" s="40">
        <v>1</v>
      </c>
      <c r="L607" s="38"/>
      <c r="M607" s="35">
        <v>9325.5957560000006</v>
      </c>
      <c r="N607" s="35">
        <v>8170.4699819999996</v>
      </c>
      <c r="O607" s="35">
        <v>1430.443544</v>
      </c>
      <c r="P607" s="35">
        <v>465.72808320000001</v>
      </c>
      <c r="Q607" s="35">
        <v>522.20077149999997</v>
      </c>
      <c r="R607" s="38">
        <v>2</v>
      </c>
      <c r="S607" s="40">
        <v>0.74377960300000001</v>
      </c>
      <c r="T607" s="38">
        <v>10</v>
      </c>
      <c r="U607" s="65">
        <v>7.4331680000000004E-3</v>
      </c>
      <c r="V607" s="40" t="str">
        <f t="shared" si="9"/>
        <v/>
      </c>
    </row>
    <row r="608" spans="1:22" x14ac:dyDescent="0.35">
      <c r="A608" s="38">
        <v>2</v>
      </c>
      <c r="B608" s="38">
        <v>40</v>
      </c>
      <c r="C608" s="38">
        <v>2000</v>
      </c>
      <c r="D608" s="40">
        <v>1</v>
      </c>
      <c r="E608" s="64">
        <v>0</v>
      </c>
      <c r="F608" s="38">
        <v>3</v>
      </c>
      <c r="G608" s="35">
        <v>33837.627569999997</v>
      </c>
      <c r="H608" s="35">
        <v>6000</v>
      </c>
      <c r="I608" s="35">
        <v>6000</v>
      </c>
      <c r="J608" s="38">
        <v>0</v>
      </c>
      <c r="K608" s="40">
        <v>1</v>
      </c>
      <c r="L608" s="38"/>
      <c r="M608" s="35">
        <v>13655.89378</v>
      </c>
      <c r="N608" s="35">
        <v>9550.3618029999998</v>
      </c>
      <c r="O608" s="35">
        <v>3533.2702859999999</v>
      </c>
      <c r="P608" s="35">
        <v>465.72808320000001</v>
      </c>
      <c r="Q608" s="35">
        <v>632.37361550000003</v>
      </c>
      <c r="R608" s="38">
        <v>3</v>
      </c>
      <c r="S608" s="40">
        <v>0.86939482300000004</v>
      </c>
      <c r="T608" s="38">
        <v>33</v>
      </c>
      <c r="U608" s="65">
        <v>8.1065319999999996E-3</v>
      </c>
      <c r="V608" s="40">
        <f t="shared" si="9"/>
        <v>0.2994079050869537</v>
      </c>
    </row>
    <row r="609" spans="1:22" x14ac:dyDescent="0.35">
      <c r="A609" s="38">
        <v>2</v>
      </c>
      <c r="B609" s="38">
        <v>40</v>
      </c>
      <c r="C609" s="38">
        <v>4000</v>
      </c>
      <c r="D609" s="40">
        <v>1</v>
      </c>
      <c r="E609" s="64">
        <v>0</v>
      </c>
      <c r="F609" s="38">
        <v>1</v>
      </c>
      <c r="G609" s="35">
        <v>27502.752649999999</v>
      </c>
      <c r="H609" s="35">
        <v>4000</v>
      </c>
      <c r="I609" s="35">
        <v>4000</v>
      </c>
      <c r="J609" s="38">
        <v>0</v>
      </c>
      <c r="K609" s="40">
        <v>1</v>
      </c>
      <c r="L609" s="38"/>
      <c r="M609" s="35">
        <v>12050.925880000001</v>
      </c>
      <c r="N609" s="35">
        <v>9569.6051659999994</v>
      </c>
      <c r="O609" s="35">
        <v>1046.1852739999999</v>
      </c>
      <c r="P609" s="35">
        <v>465.72808320000001</v>
      </c>
      <c r="Q609" s="35">
        <v>370.30824740000003</v>
      </c>
      <c r="R609" s="38">
        <v>1</v>
      </c>
      <c r="S609" s="40">
        <v>0.87114659800000005</v>
      </c>
      <c r="T609" s="38">
        <v>15</v>
      </c>
      <c r="U609" s="65">
        <v>8.4364139999999997E-3</v>
      </c>
      <c r="V609" s="40" t="str">
        <f t="shared" si="9"/>
        <v/>
      </c>
    </row>
    <row r="610" spans="1:22" x14ac:dyDescent="0.35">
      <c r="A610" s="38">
        <v>2</v>
      </c>
      <c r="B610" s="38">
        <v>40</v>
      </c>
      <c r="C610" s="38">
        <v>4000</v>
      </c>
      <c r="D610" s="40">
        <v>1</v>
      </c>
      <c r="E610" s="64">
        <v>0</v>
      </c>
      <c r="F610" s="38">
        <v>2</v>
      </c>
      <c r="G610" s="35">
        <v>27054.98688</v>
      </c>
      <c r="H610" s="35">
        <v>4000</v>
      </c>
      <c r="I610" s="35">
        <v>4000</v>
      </c>
      <c r="J610" s="38">
        <v>0</v>
      </c>
      <c r="K610" s="40">
        <v>1</v>
      </c>
      <c r="L610" s="38"/>
      <c r="M610" s="35">
        <v>11911.362779999999</v>
      </c>
      <c r="N610" s="35">
        <v>9295.6569070000005</v>
      </c>
      <c r="O610" s="35">
        <v>1011.930649</v>
      </c>
      <c r="P610" s="35">
        <v>465.72808320000001</v>
      </c>
      <c r="Q610" s="35">
        <v>370.30845490000002</v>
      </c>
      <c r="R610" s="38">
        <v>1</v>
      </c>
      <c r="S610" s="40">
        <v>0.84620835999999999</v>
      </c>
      <c r="T610" s="38">
        <v>10</v>
      </c>
      <c r="U610" s="65">
        <v>8.4285479999999992E-3</v>
      </c>
      <c r="V610" s="40" t="str">
        <f t="shared" si="9"/>
        <v/>
      </c>
    </row>
    <row r="611" spans="1:22" x14ac:dyDescent="0.35">
      <c r="A611" s="38">
        <v>2</v>
      </c>
      <c r="B611" s="38">
        <v>40</v>
      </c>
      <c r="C611" s="38">
        <v>4000</v>
      </c>
      <c r="D611" s="40">
        <v>1</v>
      </c>
      <c r="E611" s="64">
        <v>0</v>
      </c>
      <c r="F611" s="38">
        <v>3</v>
      </c>
      <c r="G611" s="35">
        <v>38261.88076</v>
      </c>
      <c r="H611" s="35">
        <v>8000</v>
      </c>
      <c r="I611" s="35">
        <v>8000</v>
      </c>
      <c r="J611" s="38">
        <v>0</v>
      </c>
      <c r="K611" s="40">
        <v>1</v>
      </c>
      <c r="L611" s="38"/>
      <c r="M611" s="35">
        <v>16284.54515</v>
      </c>
      <c r="N611" s="35">
        <v>10080.166499999999</v>
      </c>
      <c r="O611" s="35">
        <v>2909.222507</v>
      </c>
      <c r="P611" s="35">
        <v>465.72808320000001</v>
      </c>
      <c r="Q611" s="35">
        <v>522.21852560000002</v>
      </c>
      <c r="R611" s="38">
        <v>2</v>
      </c>
      <c r="S611" s="40">
        <v>0.917624353</v>
      </c>
      <c r="T611" s="38">
        <v>37</v>
      </c>
      <c r="U611" s="65">
        <v>9.7421569999999996E-3</v>
      </c>
      <c r="V611" s="40">
        <f t="shared" si="9"/>
        <v>0.29869013838154523</v>
      </c>
    </row>
    <row r="612" spans="1:22" x14ac:dyDescent="0.35">
      <c r="A612" s="38">
        <v>2</v>
      </c>
      <c r="B612" s="38">
        <v>40</v>
      </c>
      <c r="C612" s="38">
        <v>8000</v>
      </c>
      <c r="D612" s="40">
        <v>1</v>
      </c>
      <c r="E612" s="64">
        <v>0</v>
      </c>
      <c r="F612" s="38">
        <v>1</v>
      </c>
      <c r="G612" s="35">
        <v>31502.752649999999</v>
      </c>
      <c r="H612" s="35">
        <v>8000</v>
      </c>
      <c r="I612" s="35">
        <v>8000</v>
      </c>
      <c r="J612" s="38">
        <v>0</v>
      </c>
      <c r="K612" s="40">
        <v>1</v>
      </c>
      <c r="L612" s="38"/>
      <c r="M612" s="35">
        <v>12050.925880000001</v>
      </c>
      <c r="N612" s="35">
        <v>9569.6051659999994</v>
      </c>
      <c r="O612" s="35">
        <v>1046.1852739999999</v>
      </c>
      <c r="P612" s="35">
        <v>465.72808320000001</v>
      </c>
      <c r="Q612" s="35">
        <v>370.30824740000003</v>
      </c>
      <c r="R612" s="38">
        <v>1</v>
      </c>
      <c r="S612" s="40">
        <v>0.87114659800000005</v>
      </c>
      <c r="T612" s="38">
        <v>8</v>
      </c>
      <c r="U612" s="65">
        <v>9.1678599999999999E-3</v>
      </c>
      <c r="V612" s="40" t="str">
        <f t="shared" si="9"/>
        <v/>
      </c>
    </row>
    <row r="613" spans="1:22" x14ac:dyDescent="0.35">
      <c r="A613" s="38">
        <v>2</v>
      </c>
      <c r="B613" s="38">
        <v>40</v>
      </c>
      <c r="C613" s="38">
        <v>8000</v>
      </c>
      <c r="D613" s="40">
        <v>1</v>
      </c>
      <c r="E613" s="64">
        <v>0</v>
      </c>
      <c r="F613" s="38">
        <v>2</v>
      </c>
      <c r="G613" s="35">
        <v>31054.961599999999</v>
      </c>
      <c r="H613" s="35">
        <v>8000</v>
      </c>
      <c r="I613" s="35">
        <v>8000</v>
      </c>
      <c r="J613" s="38">
        <v>0</v>
      </c>
      <c r="K613" s="40">
        <v>1</v>
      </c>
      <c r="L613" s="38"/>
      <c r="M613" s="35">
        <v>11911.362779999999</v>
      </c>
      <c r="N613" s="35">
        <v>9295.6569070000005</v>
      </c>
      <c r="O613" s="35">
        <v>1011.928956</v>
      </c>
      <c r="P613" s="35">
        <v>465.72808320000001</v>
      </c>
      <c r="Q613" s="35">
        <v>370.28487050000001</v>
      </c>
      <c r="R613" s="38">
        <v>1</v>
      </c>
      <c r="S613" s="40">
        <v>0.84620835999999999</v>
      </c>
      <c r="T613" s="38">
        <v>9</v>
      </c>
      <c r="U613" s="65">
        <v>9.9914640000000002E-3</v>
      </c>
      <c r="V613" s="40" t="str">
        <f t="shared" si="9"/>
        <v/>
      </c>
    </row>
    <row r="614" spans="1:22" x14ac:dyDescent="0.35">
      <c r="A614" s="38">
        <v>2</v>
      </c>
      <c r="B614" s="38">
        <v>40</v>
      </c>
      <c r="C614" s="38">
        <v>8000</v>
      </c>
      <c r="D614" s="40">
        <v>1</v>
      </c>
      <c r="E614" s="64">
        <v>0</v>
      </c>
      <c r="F614" s="38">
        <v>3</v>
      </c>
      <c r="G614" s="35">
        <v>43916.548410000003</v>
      </c>
      <c r="H614" s="35">
        <v>8000</v>
      </c>
      <c r="I614" s="35">
        <v>8000</v>
      </c>
      <c r="J614" s="38">
        <v>0</v>
      </c>
      <c r="K614" s="40">
        <v>1</v>
      </c>
      <c r="L614" s="38"/>
      <c r="M614" s="35">
        <v>22596.144250000001</v>
      </c>
      <c r="N614" s="35">
        <v>10426.25714</v>
      </c>
      <c r="O614" s="35">
        <v>2058.1180559999998</v>
      </c>
      <c r="P614" s="35">
        <v>465.72808320000001</v>
      </c>
      <c r="Q614" s="35">
        <v>370.3008762</v>
      </c>
      <c r="R614" s="38">
        <v>1</v>
      </c>
      <c r="S614" s="40">
        <v>0.94912990500000005</v>
      </c>
      <c r="T614" s="38">
        <v>18</v>
      </c>
      <c r="U614" s="65">
        <v>5.6638840000000001E-3</v>
      </c>
      <c r="V614" s="40">
        <f t="shared" si="9"/>
        <v>0.29798348714443312</v>
      </c>
    </row>
    <row r="615" spans="1:22" x14ac:dyDescent="0.35">
      <c r="A615" s="38">
        <v>2</v>
      </c>
      <c r="B615" s="38">
        <v>70</v>
      </c>
      <c r="C615" s="38">
        <v>1000</v>
      </c>
      <c r="D615" s="40">
        <v>1</v>
      </c>
      <c r="E615" s="64">
        <v>0</v>
      </c>
      <c r="F615" s="38">
        <v>1</v>
      </c>
      <c r="G615" s="35">
        <v>21612.257269999998</v>
      </c>
      <c r="H615" s="35">
        <v>5000</v>
      </c>
      <c r="I615" s="35">
        <v>5000</v>
      </c>
      <c r="J615" s="38">
        <v>0</v>
      </c>
      <c r="K615" s="40">
        <v>1</v>
      </c>
      <c r="L615" s="38"/>
      <c r="M615" s="35">
        <v>6462.063768</v>
      </c>
      <c r="N615" s="35">
        <v>6538.5704729999998</v>
      </c>
      <c r="O615" s="35">
        <v>2326.2399789999999</v>
      </c>
      <c r="P615" s="35">
        <v>465.72808320000001</v>
      </c>
      <c r="Q615" s="35">
        <v>819.65496949999999</v>
      </c>
      <c r="R615" s="38">
        <v>5</v>
      </c>
      <c r="S615" s="40">
        <v>0.448725349</v>
      </c>
      <c r="T615" s="38">
        <v>43</v>
      </c>
      <c r="U615" s="65">
        <v>9.6773929999999994E-3</v>
      </c>
      <c r="V615" s="40" t="str">
        <f t="shared" si="9"/>
        <v/>
      </c>
    </row>
    <row r="616" spans="1:22" x14ac:dyDescent="0.35">
      <c r="A616" s="38">
        <v>2</v>
      </c>
      <c r="B616" s="38">
        <v>70</v>
      </c>
      <c r="C616" s="38">
        <v>1000</v>
      </c>
      <c r="D616" s="40">
        <v>1</v>
      </c>
      <c r="E616" s="64">
        <v>0</v>
      </c>
      <c r="F616" s="38">
        <v>2</v>
      </c>
      <c r="G616" s="35">
        <v>21168.38768</v>
      </c>
      <c r="H616" s="35">
        <v>4000</v>
      </c>
      <c r="I616" s="35">
        <v>4000</v>
      </c>
      <c r="J616" s="38">
        <v>0</v>
      </c>
      <c r="K616" s="40">
        <v>1</v>
      </c>
      <c r="L616" s="38"/>
      <c r="M616" s="35">
        <v>6985.2842540000001</v>
      </c>
      <c r="N616" s="35">
        <v>7036.4085519999999</v>
      </c>
      <c r="O616" s="35">
        <v>1971.2106020000001</v>
      </c>
      <c r="P616" s="35">
        <v>465.72808320000001</v>
      </c>
      <c r="Q616" s="35">
        <v>709.75618429999997</v>
      </c>
      <c r="R616" s="38">
        <v>4</v>
      </c>
      <c r="S616" s="40">
        <v>0.482890702</v>
      </c>
      <c r="T616" s="38">
        <v>49</v>
      </c>
      <c r="U616" s="65">
        <v>9.286084E-3</v>
      </c>
      <c r="V616" s="40" t="str">
        <f t="shared" si="9"/>
        <v/>
      </c>
    </row>
    <row r="617" spans="1:22" x14ac:dyDescent="0.35">
      <c r="A617" s="38">
        <v>2</v>
      </c>
      <c r="B617" s="38">
        <v>70</v>
      </c>
      <c r="C617" s="38">
        <v>1000</v>
      </c>
      <c r="D617" s="40">
        <v>1</v>
      </c>
      <c r="E617" s="64">
        <v>0</v>
      </c>
      <c r="F617" s="38">
        <v>3</v>
      </c>
      <c r="G617" s="35">
        <v>29238.115750000001</v>
      </c>
      <c r="H617" s="35">
        <v>6000</v>
      </c>
      <c r="I617" s="35">
        <v>6000</v>
      </c>
      <c r="J617" s="38">
        <v>0</v>
      </c>
      <c r="K617" s="40">
        <v>1</v>
      </c>
      <c r="L617" s="38"/>
      <c r="M617" s="35">
        <v>8495.5949000000001</v>
      </c>
      <c r="N617" s="35">
        <v>8403.3516209999998</v>
      </c>
      <c r="O617" s="35">
        <v>4989.1782830000002</v>
      </c>
      <c r="P617" s="35">
        <v>465.72808320000001</v>
      </c>
      <c r="Q617" s="35">
        <v>884.2628641</v>
      </c>
      <c r="R617" s="38">
        <v>6</v>
      </c>
      <c r="S617" s="40">
        <v>0.57670050399999995</v>
      </c>
      <c r="T617" s="38">
        <v>28</v>
      </c>
      <c r="U617" s="65">
        <v>8.1156570000000001E-3</v>
      </c>
      <c r="V617" s="40">
        <f t="shared" si="9"/>
        <v>0.31655738747809598</v>
      </c>
    </row>
    <row r="618" spans="1:22" x14ac:dyDescent="0.35">
      <c r="A618" s="38">
        <v>2</v>
      </c>
      <c r="B618" s="38">
        <v>70</v>
      </c>
      <c r="C618" s="38">
        <v>2000</v>
      </c>
      <c r="D618" s="40">
        <v>1</v>
      </c>
      <c r="E618" s="64">
        <v>0</v>
      </c>
      <c r="F618" s="38">
        <v>1</v>
      </c>
      <c r="G618" s="35">
        <v>24250.328699999998</v>
      </c>
      <c r="H618" s="35">
        <v>4000</v>
      </c>
      <c r="I618" s="35">
        <v>4000</v>
      </c>
      <c r="J618" s="38">
        <v>0</v>
      </c>
      <c r="K618" s="40">
        <v>1</v>
      </c>
      <c r="L618" s="38"/>
      <c r="M618" s="35">
        <v>8897.6446410000008</v>
      </c>
      <c r="N618" s="35">
        <v>8895.4978460000002</v>
      </c>
      <c r="O618" s="35">
        <v>1472.5562729999999</v>
      </c>
      <c r="P618" s="35">
        <v>465.72808320000001</v>
      </c>
      <c r="Q618" s="35">
        <v>518.90185289999999</v>
      </c>
      <c r="R618" s="38">
        <v>2</v>
      </c>
      <c r="S618" s="40">
        <v>0.610475239</v>
      </c>
      <c r="T618" s="38">
        <v>13</v>
      </c>
      <c r="U618" s="65">
        <v>9.1913389999999998E-3</v>
      </c>
      <c r="V618" s="40" t="str">
        <f t="shared" si="9"/>
        <v/>
      </c>
    </row>
    <row r="619" spans="1:22" x14ac:dyDescent="0.35">
      <c r="A619" s="38">
        <v>2</v>
      </c>
      <c r="B619" s="38">
        <v>70</v>
      </c>
      <c r="C619" s="38">
        <v>2000</v>
      </c>
      <c r="D619" s="40">
        <v>1</v>
      </c>
      <c r="E619" s="64">
        <v>0</v>
      </c>
      <c r="F619" s="38">
        <v>2</v>
      </c>
      <c r="G619" s="35">
        <v>23732.0399</v>
      </c>
      <c r="H619" s="35">
        <v>4000</v>
      </c>
      <c r="I619" s="35">
        <v>4000</v>
      </c>
      <c r="J619" s="38">
        <v>0</v>
      </c>
      <c r="K619" s="40">
        <v>1</v>
      </c>
      <c r="L619" s="38"/>
      <c r="M619" s="35">
        <v>8736.7181830000009</v>
      </c>
      <c r="N619" s="35">
        <v>8580.8261359999997</v>
      </c>
      <c r="O619" s="35">
        <v>1429.2591440000001</v>
      </c>
      <c r="P619" s="35">
        <v>465.72808320000001</v>
      </c>
      <c r="Q619" s="35">
        <v>519.50835329999995</v>
      </c>
      <c r="R619" s="38">
        <v>2</v>
      </c>
      <c r="S619" s="40">
        <v>0.58888012599999995</v>
      </c>
      <c r="T619" s="38">
        <v>11</v>
      </c>
      <c r="U619" s="65">
        <v>9.3657180000000003E-3</v>
      </c>
      <c r="V619" s="40" t="str">
        <f t="shared" si="9"/>
        <v/>
      </c>
    </row>
    <row r="620" spans="1:22" x14ac:dyDescent="0.35">
      <c r="A620" s="38">
        <v>2</v>
      </c>
      <c r="B620" s="38">
        <v>70</v>
      </c>
      <c r="C620" s="38">
        <v>2000</v>
      </c>
      <c r="D620" s="40">
        <v>1</v>
      </c>
      <c r="E620" s="64">
        <v>0</v>
      </c>
      <c r="F620" s="38">
        <v>3</v>
      </c>
      <c r="G620" s="35">
        <v>33098.858740000003</v>
      </c>
      <c r="H620" s="35">
        <v>6000</v>
      </c>
      <c r="I620" s="35">
        <v>6000</v>
      </c>
      <c r="J620" s="38">
        <v>0</v>
      </c>
      <c r="K620" s="40">
        <v>1</v>
      </c>
      <c r="L620" s="38"/>
      <c r="M620" s="35">
        <v>11594.472019999999</v>
      </c>
      <c r="N620" s="35">
        <v>10883.76195</v>
      </c>
      <c r="O620" s="35">
        <v>3525.2188000000001</v>
      </c>
      <c r="P620" s="35">
        <v>465.72808320000001</v>
      </c>
      <c r="Q620" s="35">
        <v>629.67788310000003</v>
      </c>
      <c r="R620" s="38">
        <v>3</v>
      </c>
      <c r="S620" s="40">
        <v>0.74692471400000005</v>
      </c>
      <c r="T620" s="38">
        <v>164</v>
      </c>
      <c r="U620" s="65">
        <v>8.3953329999999996E-3</v>
      </c>
      <c r="V620" s="40">
        <f t="shared" si="9"/>
        <v>0.31018706025279458</v>
      </c>
    </row>
    <row r="621" spans="1:22" x14ac:dyDescent="0.35">
      <c r="A621" s="38">
        <v>2</v>
      </c>
      <c r="B621" s="38">
        <v>70</v>
      </c>
      <c r="C621" s="38">
        <v>4000</v>
      </c>
      <c r="D621" s="40">
        <v>1</v>
      </c>
      <c r="E621" s="64">
        <v>0</v>
      </c>
      <c r="F621" s="38">
        <v>1</v>
      </c>
      <c r="G621" s="35">
        <v>27209.83671</v>
      </c>
      <c r="H621" s="35">
        <v>4000</v>
      </c>
      <c r="I621" s="35">
        <v>4000</v>
      </c>
      <c r="J621" s="38">
        <v>0</v>
      </c>
      <c r="K621" s="40">
        <v>1</v>
      </c>
      <c r="L621" s="38"/>
      <c r="M621" s="35">
        <v>10761.65</v>
      </c>
      <c r="N621" s="35">
        <v>10565.965099999999</v>
      </c>
      <c r="O621" s="35">
        <v>1046.1852739999999</v>
      </c>
      <c r="P621" s="35">
        <v>465.72808320000001</v>
      </c>
      <c r="Q621" s="35">
        <v>370.30824740000003</v>
      </c>
      <c r="R621" s="38">
        <v>1</v>
      </c>
      <c r="S621" s="40">
        <v>0.72511513000000005</v>
      </c>
      <c r="T621" s="38">
        <v>12</v>
      </c>
      <c r="U621" s="65">
        <v>4.1480989999999997E-3</v>
      </c>
      <c r="V621" s="40" t="str">
        <f t="shared" si="9"/>
        <v/>
      </c>
    </row>
    <row r="622" spans="1:22" x14ac:dyDescent="0.35">
      <c r="A622" s="38">
        <v>2</v>
      </c>
      <c r="B622" s="38">
        <v>70</v>
      </c>
      <c r="C622" s="38">
        <v>4000</v>
      </c>
      <c r="D622" s="40">
        <v>1</v>
      </c>
      <c r="E622" s="64">
        <v>0</v>
      </c>
      <c r="F622" s="38">
        <v>2</v>
      </c>
      <c r="G622" s="35">
        <v>26650.074420000001</v>
      </c>
      <c r="H622" s="35">
        <v>4000</v>
      </c>
      <c r="I622" s="35">
        <v>4000</v>
      </c>
      <c r="J622" s="38">
        <v>0</v>
      </c>
      <c r="K622" s="40">
        <v>1</v>
      </c>
      <c r="L622" s="38"/>
      <c r="M622" s="35">
        <v>10684.493049999999</v>
      </c>
      <c r="N622" s="35">
        <v>10117.622240000001</v>
      </c>
      <c r="O622" s="35">
        <v>1011.930571</v>
      </c>
      <c r="P622" s="35">
        <v>465.72808320000001</v>
      </c>
      <c r="Q622" s="35">
        <v>370.30047439999998</v>
      </c>
      <c r="R622" s="38">
        <v>1</v>
      </c>
      <c r="S622" s="40">
        <v>0.694346507</v>
      </c>
      <c r="T622" s="38">
        <v>10</v>
      </c>
      <c r="U622" s="65">
        <v>9.8363730000000007E-3</v>
      </c>
      <c r="V622" s="40" t="str">
        <f t="shared" si="9"/>
        <v/>
      </c>
    </row>
    <row r="623" spans="1:22" x14ac:dyDescent="0.35">
      <c r="A623" s="38">
        <v>2</v>
      </c>
      <c r="B623" s="38">
        <v>70</v>
      </c>
      <c r="C623" s="38">
        <v>4000</v>
      </c>
      <c r="D623" s="40">
        <v>1</v>
      </c>
      <c r="E623" s="64">
        <v>0</v>
      </c>
      <c r="F623" s="38">
        <v>3</v>
      </c>
      <c r="G623" s="35">
        <v>37158.000489999999</v>
      </c>
      <c r="H623" s="35">
        <v>8000</v>
      </c>
      <c r="I623" s="35">
        <v>8000</v>
      </c>
      <c r="J623" s="38">
        <v>0</v>
      </c>
      <c r="K623" s="40">
        <v>1</v>
      </c>
      <c r="L623" s="38"/>
      <c r="M623" s="35">
        <v>13388.10859</v>
      </c>
      <c r="N623" s="35">
        <v>11874.219129999999</v>
      </c>
      <c r="O623" s="35">
        <v>2908.9171270000002</v>
      </c>
      <c r="P623" s="35">
        <v>465.72808320000001</v>
      </c>
      <c r="Q623" s="35">
        <v>521.02756339999996</v>
      </c>
      <c r="R623" s="38">
        <v>2</v>
      </c>
      <c r="S623" s="40">
        <v>0.81489725400000002</v>
      </c>
      <c r="T623" s="38">
        <v>70</v>
      </c>
      <c r="U623" s="65">
        <v>8.9820850000000008E-3</v>
      </c>
      <c r="V623" s="40">
        <f t="shared" si="9"/>
        <v>0.3100991124862259</v>
      </c>
    </row>
    <row r="624" spans="1:22" x14ac:dyDescent="0.35">
      <c r="A624" s="38">
        <v>2</v>
      </c>
      <c r="B624" s="38">
        <v>70</v>
      </c>
      <c r="C624" s="38">
        <v>8000</v>
      </c>
      <c r="D624" s="40">
        <v>1</v>
      </c>
      <c r="E624" s="64">
        <v>0</v>
      </c>
      <c r="F624" s="38">
        <v>1</v>
      </c>
      <c r="G624" s="35">
        <v>31209.83671</v>
      </c>
      <c r="H624" s="35">
        <v>8000</v>
      </c>
      <c r="I624" s="35">
        <v>8000</v>
      </c>
      <c r="J624" s="38">
        <v>0</v>
      </c>
      <c r="K624" s="40">
        <v>1</v>
      </c>
      <c r="L624" s="38"/>
      <c r="M624" s="35">
        <v>10761.65</v>
      </c>
      <c r="N624" s="35">
        <v>10565.965099999999</v>
      </c>
      <c r="O624" s="35">
        <v>1046.1852739999999</v>
      </c>
      <c r="P624" s="35">
        <v>465.72808320000001</v>
      </c>
      <c r="Q624" s="35">
        <v>370.30824740000003</v>
      </c>
      <c r="R624" s="38">
        <v>1</v>
      </c>
      <c r="S624" s="40">
        <v>0.72511513000000005</v>
      </c>
      <c r="T624" s="38">
        <v>9</v>
      </c>
      <c r="U624" s="65">
        <v>3.6164589999999998E-3</v>
      </c>
      <c r="V624" s="40" t="str">
        <f t="shared" si="9"/>
        <v/>
      </c>
    </row>
    <row r="625" spans="1:22" x14ac:dyDescent="0.35">
      <c r="A625" s="38">
        <v>2</v>
      </c>
      <c r="B625" s="38">
        <v>70</v>
      </c>
      <c r="C625" s="38">
        <v>8000</v>
      </c>
      <c r="D625" s="40">
        <v>1</v>
      </c>
      <c r="E625" s="64">
        <v>0</v>
      </c>
      <c r="F625" s="38">
        <v>2</v>
      </c>
      <c r="G625" s="35">
        <v>30650.082470000001</v>
      </c>
      <c r="H625" s="35">
        <v>8000</v>
      </c>
      <c r="I625" s="35">
        <v>8000</v>
      </c>
      <c r="J625" s="38">
        <v>0</v>
      </c>
      <c r="K625" s="40">
        <v>1</v>
      </c>
      <c r="L625" s="38"/>
      <c r="M625" s="35">
        <v>10684.493049999999</v>
      </c>
      <c r="N625" s="35">
        <v>10117.622240000001</v>
      </c>
      <c r="O625" s="35">
        <v>1011.930643</v>
      </c>
      <c r="P625" s="35">
        <v>465.72808320000001</v>
      </c>
      <c r="Q625" s="35">
        <v>370.30845099999999</v>
      </c>
      <c r="R625" s="38">
        <v>1</v>
      </c>
      <c r="S625" s="40">
        <v>0.694346507</v>
      </c>
      <c r="T625" s="38">
        <v>9</v>
      </c>
      <c r="U625" s="65">
        <v>3.4241330000000002E-3</v>
      </c>
      <c r="V625" s="40" t="str">
        <f t="shared" si="9"/>
        <v/>
      </c>
    </row>
    <row r="626" spans="1:22" x14ac:dyDescent="0.35">
      <c r="A626" s="38">
        <v>2</v>
      </c>
      <c r="B626" s="38">
        <v>70</v>
      </c>
      <c r="C626" s="38">
        <v>8000</v>
      </c>
      <c r="D626" s="40">
        <v>1</v>
      </c>
      <c r="E626" s="64">
        <v>0</v>
      </c>
      <c r="F626" s="38">
        <v>3</v>
      </c>
      <c r="G626" s="35">
        <v>41644.006609999997</v>
      </c>
      <c r="H626" s="35">
        <v>8000</v>
      </c>
      <c r="I626" s="35">
        <v>8000</v>
      </c>
      <c r="J626" s="38">
        <v>0</v>
      </c>
      <c r="K626" s="40">
        <v>1</v>
      </c>
      <c r="L626" s="38"/>
      <c r="M626" s="35">
        <v>17541.842000000001</v>
      </c>
      <c r="N626" s="35">
        <v>13208.017589999999</v>
      </c>
      <c r="O626" s="35">
        <v>2058.1180559999998</v>
      </c>
      <c r="P626" s="35">
        <v>465.72808320000001</v>
      </c>
      <c r="Q626" s="35">
        <v>370.3008762</v>
      </c>
      <c r="R626" s="38">
        <v>1</v>
      </c>
      <c r="S626" s="40">
        <v>0.90643242700000004</v>
      </c>
      <c r="T626" s="38">
        <v>13</v>
      </c>
      <c r="U626" s="65">
        <v>4.7840599999999997E-3</v>
      </c>
      <c r="V626" s="40">
        <f t="shared" si="9"/>
        <v>0.32680147077424621</v>
      </c>
    </row>
    <row r="627" spans="1:22" x14ac:dyDescent="0.35">
      <c r="A627" s="38">
        <v>2</v>
      </c>
      <c r="B627" s="38">
        <v>100</v>
      </c>
      <c r="C627" s="38">
        <v>1000</v>
      </c>
      <c r="D627" s="40">
        <v>1</v>
      </c>
      <c r="E627" s="64">
        <v>0</v>
      </c>
      <c r="F627" s="38">
        <v>1</v>
      </c>
      <c r="G627" s="35">
        <v>21461.759389999999</v>
      </c>
      <c r="H627" s="35">
        <v>4000</v>
      </c>
      <c r="I627" s="35">
        <v>4000</v>
      </c>
      <c r="J627" s="38">
        <v>0</v>
      </c>
      <c r="K627" s="40">
        <v>1</v>
      </c>
      <c r="L627" s="38"/>
      <c r="M627" s="35">
        <v>7097.8020310000002</v>
      </c>
      <c r="N627" s="35">
        <v>7160.7625770000004</v>
      </c>
      <c r="O627" s="35">
        <v>2027.3350840000001</v>
      </c>
      <c r="P627" s="35">
        <v>465.72808320000001</v>
      </c>
      <c r="Q627" s="35">
        <v>710.13161790000004</v>
      </c>
      <c r="R627" s="38">
        <v>4</v>
      </c>
      <c r="S627" s="40">
        <v>0.26806694399999997</v>
      </c>
      <c r="T627" s="38">
        <v>30</v>
      </c>
      <c r="U627" s="65">
        <v>3.0244949999999999E-3</v>
      </c>
      <c r="V627" s="40" t="str">
        <f t="shared" si="9"/>
        <v/>
      </c>
    </row>
    <row r="628" spans="1:22" x14ac:dyDescent="0.35">
      <c r="A628" s="38">
        <v>2</v>
      </c>
      <c r="B628" s="38">
        <v>100</v>
      </c>
      <c r="C628" s="38">
        <v>1000</v>
      </c>
      <c r="D628" s="40">
        <v>1</v>
      </c>
      <c r="E628" s="64">
        <v>0</v>
      </c>
      <c r="F628" s="38">
        <v>2</v>
      </c>
      <c r="G628" s="35">
        <v>21234.462619999998</v>
      </c>
      <c r="H628" s="35">
        <v>4000</v>
      </c>
      <c r="I628" s="35">
        <v>4000</v>
      </c>
      <c r="J628" s="38">
        <v>0</v>
      </c>
      <c r="K628" s="40">
        <v>1</v>
      </c>
      <c r="L628" s="38"/>
      <c r="M628" s="35">
        <v>7009.6672070000004</v>
      </c>
      <c r="N628" s="35">
        <v>7058.191761</v>
      </c>
      <c r="O628" s="35">
        <v>1986.698433</v>
      </c>
      <c r="P628" s="35">
        <v>465.72808320000001</v>
      </c>
      <c r="Q628" s="35">
        <v>714.17713179999998</v>
      </c>
      <c r="R628" s="38">
        <v>4</v>
      </c>
      <c r="S628" s="40">
        <v>0.26422715099999999</v>
      </c>
      <c r="T628" s="38">
        <v>43</v>
      </c>
      <c r="U628" s="65">
        <v>9.8328800000000004E-3</v>
      </c>
      <c r="V628" s="40" t="str">
        <f t="shared" si="9"/>
        <v/>
      </c>
    </row>
    <row r="629" spans="1:22" x14ac:dyDescent="0.35">
      <c r="A629" s="38">
        <v>2</v>
      </c>
      <c r="B629" s="38">
        <v>100</v>
      </c>
      <c r="C629" s="38">
        <v>1000</v>
      </c>
      <c r="D629" s="40">
        <v>1</v>
      </c>
      <c r="E629" s="64">
        <v>0</v>
      </c>
      <c r="F629" s="38">
        <v>3</v>
      </c>
      <c r="G629" s="35">
        <v>29257.109649999999</v>
      </c>
      <c r="H629" s="35">
        <v>6000</v>
      </c>
      <c r="I629" s="35">
        <v>6000</v>
      </c>
      <c r="J629" s="38">
        <v>0</v>
      </c>
      <c r="K629" s="40">
        <v>1</v>
      </c>
      <c r="L629" s="38"/>
      <c r="M629" s="35">
        <v>8397.8131109999995</v>
      </c>
      <c r="N629" s="35">
        <v>8520.0864469999997</v>
      </c>
      <c r="O629" s="35">
        <v>4987.977339</v>
      </c>
      <c r="P629" s="35">
        <v>465.72808320000001</v>
      </c>
      <c r="Q629" s="35">
        <v>885.50466670000003</v>
      </c>
      <c r="R629" s="38">
        <v>6</v>
      </c>
      <c r="S629" s="40">
        <v>0.31895395300000001</v>
      </c>
      <c r="T629" s="38">
        <v>67</v>
      </c>
      <c r="U629" s="65">
        <v>9.7306849999999993E-3</v>
      </c>
      <c r="V629" s="40">
        <f t="shared" si="9"/>
        <v>0.31476115982468866</v>
      </c>
    </row>
    <row r="630" spans="1:22" x14ac:dyDescent="0.35">
      <c r="A630" s="38">
        <v>2</v>
      </c>
      <c r="B630" s="38">
        <v>100</v>
      </c>
      <c r="C630" s="38">
        <v>2000</v>
      </c>
      <c r="D630" s="40">
        <v>1</v>
      </c>
      <c r="E630" s="64">
        <v>0</v>
      </c>
      <c r="F630" s="38">
        <v>1</v>
      </c>
      <c r="G630" s="35">
        <v>24272.097989999998</v>
      </c>
      <c r="H630" s="35">
        <v>4000</v>
      </c>
      <c r="I630" s="35">
        <v>4000</v>
      </c>
      <c r="J630" s="38">
        <v>0</v>
      </c>
      <c r="K630" s="40">
        <v>1</v>
      </c>
      <c r="L630" s="38"/>
      <c r="M630" s="35">
        <v>8886.2723050000004</v>
      </c>
      <c r="N630" s="35">
        <v>8917.7718629999999</v>
      </c>
      <c r="O630" s="35">
        <v>1479.510139</v>
      </c>
      <c r="P630" s="35">
        <v>465.72808320000001</v>
      </c>
      <c r="Q630" s="35">
        <v>522.81559600000003</v>
      </c>
      <c r="R630" s="38">
        <v>2</v>
      </c>
      <c r="S630" s="40">
        <v>0.333841518</v>
      </c>
      <c r="T630" s="38">
        <v>12</v>
      </c>
      <c r="U630" s="65">
        <v>8.8916199999999994E-3</v>
      </c>
      <c r="V630" s="40" t="str">
        <f t="shared" si="9"/>
        <v/>
      </c>
    </row>
    <row r="631" spans="1:22" x14ac:dyDescent="0.35">
      <c r="A631" s="38">
        <v>2</v>
      </c>
      <c r="B631" s="38">
        <v>100</v>
      </c>
      <c r="C631" s="38">
        <v>2000</v>
      </c>
      <c r="D631" s="40">
        <v>1</v>
      </c>
      <c r="E631" s="64">
        <v>0</v>
      </c>
      <c r="F631" s="38">
        <v>2</v>
      </c>
      <c r="G631" s="35">
        <v>23716.509180000001</v>
      </c>
      <c r="H631" s="35">
        <v>4000</v>
      </c>
      <c r="I631" s="35">
        <v>4000</v>
      </c>
      <c r="J631" s="38">
        <v>0</v>
      </c>
      <c r="K631" s="40">
        <v>1</v>
      </c>
      <c r="L631" s="38"/>
      <c r="M631" s="35">
        <v>8635.7199679999994</v>
      </c>
      <c r="N631" s="35">
        <v>8666.2940510000008</v>
      </c>
      <c r="O631" s="35">
        <v>1429.2590230000001</v>
      </c>
      <c r="P631" s="35">
        <v>465.72808320000001</v>
      </c>
      <c r="Q631" s="35">
        <v>519.50805060000005</v>
      </c>
      <c r="R631" s="38">
        <v>2</v>
      </c>
      <c r="S631" s="40">
        <v>0.32442731299999999</v>
      </c>
      <c r="T631" s="38">
        <v>14</v>
      </c>
      <c r="U631" s="65">
        <v>9.6257100000000009E-3</v>
      </c>
      <c r="V631" s="40" t="str">
        <f t="shared" si="9"/>
        <v/>
      </c>
    </row>
    <row r="632" spans="1:22" x14ac:dyDescent="0.35">
      <c r="A632" s="38">
        <v>2</v>
      </c>
      <c r="B632" s="38">
        <v>100</v>
      </c>
      <c r="C632" s="38">
        <v>2000</v>
      </c>
      <c r="D632" s="40">
        <v>1</v>
      </c>
      <c r="E632" s="64">
        <v>0</v>
      </c>
      <c r="F632" s="38">
        <v>3</v>
      </c>
      <c r="G632" s="35">
        <v>33033.729399999997</v>
      </c>
      <c r="H632" s="35">
        <v>6000</v>
      </c>
      <c r="I632" s="35">
        <v>6000</v>
      </c>
      <c r="J632" s="38">
        <v>0</v>
      </c>
      <c r="K632" s="40">
        <v>1</v>
      </c>
      <c r="L632" s="38"/>
      <c r="M632" s="35">
        <v>11169.544040000001</v>
      </c>
      <c r="N632" s="35">
        <v>11234.23056</v>
      </c>
      <c r="O632" s="35">
        <v>3532.1937539999999</v>
      </c>
      <c r="P632" s="35">
        <v>465.72808320000001</v>
      </c>
      <c r="Q632" s="35">
        <v>632.03296250000005</v>
      </c>
      <c r="R632" s="38">
        <v>3</v>
      </c>
      <c r="S632" s="40">
        <v>0.42055937700000001</v>
      </c>
      <c r="T632" s="38">
        <v>9</v>
      </c>
      <c r="U632" s="65">
        <v>5.3477560000000004E-3</v>
      </c>
      <c r="V632" s="40">
        <f t="shared" si="9"/>
        <v>0.31163392004736123</v>
      </c>
    </row>
    <row r="633" spans="1:22" x14ac:dyDescent="0.35">
      <c r="A633" s="38">
        <v>2</v>
      </c>
      <c r="B633" s="38">
        <v>100</v>
      </c>
      <c r="C633" s="38">
        <v>4000</v>
      </c>
      <c r="D633" s="40">
        <v>1</v>
      </c>
      <c r="E633" s="64">
        <v>0</v>
      </c>
      <c r="F633" s="38">
        <v>1</v>
      </c>
      <c r="G633" s="35">
        <v>27198.509330000001</v>
      </c>
      <c r="H633" s="35">
        <v>4000</v>
      </c>
      <c r="I633" s="35">
        <v>4000</v>
      </c>
      <c r="J633" s="38">
        <v>0</v>
      </c>
      <c r="K633" s="40">
        <v>1</v>
      </c>
      <c r="L633" s="38"/>
      <c r="M633" s="35">
        <v>10651.412410000001</v>
      </c>
      <c r="N633" s="35">
        <v>10664.875319999999</v>
      </c>
      <c r="O633" s="35">
        <v>1046.1852739999999</v>
      </c>
      <c r="P633" s="35">
        <v>465.72808320000001</v>
      </c>
      <c r="Q633" s="35">
        <v>370.30824740000003</v>
      </c>
      <c r="R633" s="38">
        <v>1</v>
      </c>
      <c r="S633" s="40">
        <v>0.39924526199999999</v>
      </c>
      <c r="T633" s="38">
        <v>13</v>
      </c>
      <c r="U633" s="65">
        <v>8.3751090000000004E-3</v>
      </c>
      <c r="V633" s="40" t="str">
        <f t="shared" si="9"/>
        <v/>
      </c>
    </row>
    <row r="634" spans="1:22" x14ac:dyDescent="0.35">
      <c r="A634" s="38">
        <v>2</v>
      </c>
      <c r="B634" s="38">
        <v>100</v>
      </c>
      <c r="C634" s="38">
        <v>4000</v>
      </c>
      <c r="D634" s="40">
        <v>1</v>
      </c>
      <c r="E634" s="64">
        <v>0</v>
      </c>
      <c r="F634" s="38">
        <v>2</v>
      </c>
      <c r="G634" s="35">
        <v>26597.433639999999</v>
      </c>
      <c r="H634" s="35">
        <v>4000</v>
      </c>
      <c r="I634" s="35">
        <v>4000</v>
      </c>
      <c r="J634" s="38">
        <v>0</v>
      </c>
      <c r="K634" s="40">
        <v>1</v>
      </c>
      <c r="L634" s="38"/>
      <c r="M634" s="35">
        <v>10369.840679999999</v>
      </c>
      <c r="N634" s="35">
        <v>10379.651390000001</v>
      </c>
      <c r="O634" s="35">
        <v>1011.928851</v>
      </c>
      <c r="P634" s="35">
        <v>465.72808320000001</v>
      </c>
      <c r="Q634" s="35">
        <v>370.28463770000002</v>
      </c>
      <c r="R634" s="38">
        <v>1</v>
      </c>
      <c r="S634" s="40">
        <v>0.38856775300000002</v>
      </c>
      <c r="T634" s="38">
        <v>11</v>
      </c>
      <c r="U634" s="65">
        <v>8.2011600000000007E-3</v>
      </c>
      <c r="V634" s="40" t="str">
        <f t="shared" si="9"/>
        <v/>
      </c>
    </row>
    <row r="635" spans="1:22" x14ac:dyDescent="0.35">
      <c r="A635" s="38">
        <v>2</v>
      </c>
      <c r="B635" s="38">
        <v>100</v>
      </c>
      <c r="C635" s="38">
        <v>4000</v>
      </c>
      <c r="D635" s="40">
        <v>1</v>
      </c>
      <c r="E635" s="64">
        <v>0</v>
      </c>
      <c r="F635" s="38">
        <v>3</v>
      </c>
      <c r="G635" s="35">
        <v>36962.135159999998</v>
      </c>
      <c r="H635" s="35">
        <v>4000</v>
      </c>
      <c r="I635" s="35">
        <v>4000</v>
      </c>
      <c r="J635" s="38">
        <v>0</v>
      </c>
      <c r="K635" s="40">
        <v>1</v>
      </c>
      <c r="L635" s="38"/>
      <c r="M635" s="35">
        <v>15025.34477</v>
      </c>
      <c r="N635" s="35">
        <v>15042.665279999999</v>
      </c>
      <c r="O635" s="35">
        <v>2058.112392</v>
      </c>
      <c r="P635" s="35">
        <v>465.72808320000001</v>
      </c>
      <c r="Q635" s="35">
        <v>370.28463779999998</v>
      </c>
      <c r="R635" s="38">
        <v>1</v>
      </c>
      <c r="S635" s="40">
        <v>0.56313015</v>
      </c>
      <c r="T635" s="38">
        <v>20</v>
      </c>
      <c r="U635" s="65">
        <v>8.7406099999999998E-4</v>
      </c>
      <c r="V635" s="40">
        <f t="shared" si="9"/>
        <v>0.31291965305613462</v>
      </c>
    </row>
    <row r="636" spans="1:22" x14ac:dyDescent="0.35">
      <c r="A636" s="38">
        <v>2</v>
      </c>
      <c r="B636" s="38">
        <v>100</v>
      </c>
      <c r="C636" s="38">
        <v>8000</v>
      </c>
      <c r="D636" s="40">
        <v>1</v>
      </c>
      <c r="E636" s="64">
        <v>0</v>
      </c>
      <c r="F636" s="38">
        <v>1</v>
      </c>
      <c r="G636" s="35">
        <v>31198.494360000001</v>
      </c>
      <c r="H636" s="35">
        <v>8000</v>
      </c>
      <c r="I636" s="35">
        <v>8000</v>
      </c>
      <c r="J636" s="38">
        <v>0</v>
      </c>
      <c r="K636" s="40">
        <v>1</v>
      </c>
      <c r="L636" s="38"/>
      <c r="M636" s="35">
        <v>10651.412410000001</v>
      </c>
      <c r="N636" s="35">
        <v>10664.875319999999</v>
      </c>
      <c r="O636" s="35">
        <v>1046.185522</v>
      </c>
      <c r="P636" s="35">
        <v>465.72808320000001</v>
      </c>
      <c r="Q636" s="35">
        <v>370.29302419999999</v>
      </c>
      <c r="R636" s="38">
        <v>1</v>
      </c>
      <c r="S636" s="40">
        <v>0.39924526199999999</v>
      </c>
      <c r="T636" s="38">
        <v>6</v>
      </c>
      <c r="U636" s="65">
        <v>9.6397740000000003E-3</v>
      </c>
      <c r="V636" s="40" t="str">
        <f t="shared" si="9"/>
        <v/>
      </c>
    </row>
    <row r="637" spans="1:22" x14ac:dyDescent="0.35">
      <c r="A637" s="38">
        <v>2</v>
      </c>
      <c r="B637" s="38">
        <v>100</v>
      </c>
      <c r="C637" s="38">
        <v>8000</v>
      </c>
      <c r="D637" s="40">
        <v>1</v>
      </c>
      <c r="E637" s="64">
        <v>0</v>
      </c>
      <c r="F637" s="38">
        <v>2</v>
      </c>
      <c r="G637" s="35">
        <v>30597.45924</v>
      </c>
      <c r="H637" s="35">
        <v>8000</v>
      </c>
      <c r="I637" s="35">
        <v>8000</v>
      </c>
      <c r="J637" s="38">
        <v>0</v>
      </c>
      <c r="K637" s="40">
        <v>1</v>
      </c>
      <c r="L637" s="38"/>
      <c r="M637" s="35">
        <v>10369.840679999999</v>
      </c>
      <c r="N637" s="35">
        <v>10379.651390000001</v>
      </c>
      <c r="O637" s="35">
        <v>1011.930643</v>
      </c>
      <c r="P637" s="35">
        <v>465.72808320000001</v>
      </c>
      <c r="Q637" s="35">
        <v>370.30845099999999</v>
      </c>
      <c r="R637" s="38">
        <v>1</v>
      </c>
      <c r="S637" s="40">
        <v>0.38856775300000002</v>
      </c>
      <c r="T637" s="38">
        <v>10</v>
      </c>
      <c r="U637" s="65">
        <v>3.430022E-3</v>
      </c>
      <c r="V637" s="40" t="str">
        <f t="shared" si="9"/>
        <v/>
      </c>
    </row>
    <row r="638" spans="1:22" x14ac:dyDescent="0.35">
      <c r="A638" s="38">
        <v>2</v>
      </c>
      <c r="B638" s="38">
        <v>100</v>
      </c>
      <c r="C638" s="38">
        <v>8000</v>
      </c>
      <c r="D638" s="40">
        <v>1</v>
      </c>
      <c r="E638" s="64">
        <v>0</v>
      </c>
      <c r="F638" s="38">
        <v>3</v>
      </c>
      <c r="G638" s="35">
        <v>40995.377679999998</v>
      </c>
      <c r="H638" s="35">
        <v>8000</v>
      </c>
      <c r="I638" s="35">
        <v>8000</v>
      </c>
      <c r="J638" s="38">
        <v>0</v>
      </c>
      <c r="K638" s="40">
        <v>1</v>
      </c>
      <c r="L638" s="38"/>
      <c r="M638" s="35">
        <v>15041.15646</v>
      </c>
      <c r="N638" s="35">
        <v>15060.03104</v>
      </c>
      <c r="O638" s="35">
        <v>2058.1308779999999</v>
      </c>
      <c r="P638" s="35">
        <v>465.72808320000001</v>
      </c>
      <c r="Q638" s="35">
        <v>370.3312143</v>
      </c>
      <c r="R638" s="38">
        <v>1</v>
      </c>
      <c r="S638" s="40">
        <v>0.56378024699999996</v>
      </c>
      <c r="T638" s="38">
        <v>4</v>
      </c>
      <c r="U638" s="65">
        <v>9.1326259999999996E-3</v>
      </c>
      <c r="V638" s="40">
        <f t="shared" si="9"/>
        <v>0.33660093757336246</v>
      </c>
    </row>
    <row r="639" spans="1:22" x14ac:dyDescent="0.35">
      <c r="A639" s="38">
        <v>3</v>
      </c>
      <c r="B639" s="38">
        <v>10</v>
      </c>
      <c r="C639" s="38">
        <v>1000</v>
      </c>
      <c r="D639" s="40">
        <v>1</v>
      </c>
      <c r="E639" s="64">
        <v>0</v>
      </c>
      <c r="F639" s="38">
        <v>1</v>
      </c>
      <c r="G639" s="35">
        <v>22100.419430000002</v>
      </c>
      <c r="H639" s="35">
        <v>4000</v>
      </c>
      <c r="I639" s="35">
        <v>4000</v>
      </c>
      <c r="J639" s="38">
        <v>0</v>
      </c>
      <c r="K639" s="40">
        <v>1</v>
      </c>
      <c r="L639" s="38"/>
      <c r="M639" s="35">
        <v>8880.7394120000008</v>
      </c>
      <c r="N639" s="35">
        <v>5620.3273099999997</v>
      </c>
      <c r="O639" s="35">
        <v>2076.973223</v>
      </c>
      <c r="P639" s="35">
        <v>582.49031109999999</v>
      </c>
      <c r="Q639" s="35">
        <v>939.88917649999996</v>
      </c>
      <c r="R639" s="38">
        <v>4</v>
      </c>
      <c r="S639" s="40">
        <v>0.84547251700000003</v>
      </c>
      <c r="T639" s="38">
        <v>44</v>
      </c>
      <c r="U639" s="65">
        <v>1.5314479999999999E-3</v>
      </c>
      <c r="V639" s="40" t="str">
        <f t="shared" si="9"/>
        <v/>
      </c>
    </row>
    <row r="640" spans="1:22" x14ac:dyDescent="0.35">
      <c r="A640" s="38">
        <v>3</v>
      </c>
      <c r="B640" s="38">
        <v>10</v>
      </c>
      <c r="C640" s="38">
        <v>1000</v>
      </c>
      <c r="D640" s="40">
        <v>1</v>
      </c>
      <c r="E640" s="64">
        <v>0</v>
      </c>
      <c r="F640" s="38">
        <v>2</v>
      </c>
      <c r="G640" s="35">
        <v>22177.933089999999</v>
      </c>
      <c r="H640" s="35">
        <v>3000</v>
      </c>
      <c r="I640" s="35">
        <v>3000</v>
      </c>
      <c r="J640" s="38">
        <v>0</v>
      </c>
      <c r="K640" s="40">
        <v>1</v>
      </c>
      <c r="L640" s="38"/>
      <c r="M640" s="35">
        <v>10157.700440000001</v>
      </c>
      <c r="N640" s="35">
        <v>5810.7027360000002</v>
      </c>
      <c r="O640" s="35">
        <v>1805.6716899999999</v>
      </c>
      <c r="P640" s="35">
        <v>582.49031109999999</v>
      </c>
      <c r="Q640" s="35">
        <v>821.36791170000004</v>
      </c>
      <c r="R640" s="38">
        <v>3</v>
      </c>
      <c r="S640" s="40">
        <v>0.87411091799999996</v>
      </c>
      <c r="T640" s="38">
        <v>13</v>
      </c>
      <c r="U640" s="65">
        <v>9.9786779999999995E-3</v>
      </c>
      <c r="V640" s="40" t="str">
        <f t="shared" si="9"/>
        <v/>
      </c>
    </row>
    <row r="641" spans="1:22" x14ac:dyDescent="0.35">
      <c r="A641" s="38">
        <v>3</v>
      </c>
      <c r="B641" s="38">
        <v>10</v>
      </c>
      <c r="C641" s="38">
        <v>1000</v>
      </c>
      <c r="D641" s="40">
        <v>1</v>
      </c>
      <c r="E641" s="64">
        <v>0</v>
      </c>
      <c r="F641" s="38">
        <v>3</v>
      </c>
      <c r="G641" s="35">
        <v>32048.280340000001</v>
      </c>
      <c r="H641" s="35">
        <v>7000</v>
      </c>
      <c r="I641" s="35">
        <v>7000</v>
      </c>
      <c r="J641" s="38">
        <v>0</v>
      </c>
      <c r="K641" s="40">
        <v>1</v>
      </c>
      <c r="L641" s="38"/>
      <c r="M641" s="35">
        <v>12153.749030000001</v>
      </c>
      <c r="N641" s="35">
        <v>5632.8508609999999</v>
      </c>
      <c r="O641" s="35">
        <v>5444.2596380000005</v>
      </c>
      <c r="P641" s="35">
        <v>582.49031109999999</v>
      </c>
      <c r="Q641" s="35">
        <v>1234.930503</v>
      </c>
      <c r="R641" s="38">
        <v>7</v>
      </c>
      <c r="S641" s="40">
        <v>0.84735644899999996</v>
      </c>
      <c r="T641" s="38">
        <v>27</v>
      </c>
      <c r="U641" s="65">
        <v>4.8246340000000004E-3</v>
      </c>
      <c r="V641" s="40">
        <f t="shared" si="9"/>
        <v>0.27620883533270174</v>
      </c>
    </row>
    <row r="642" spans="1:22" x14ac:dyDescent="0.35">
      <c r="A642" s="38">
        <v>3</v>
      </c>
      <c r="B642" s="38">
        <v>10</v>
      </c>
      <c r="C642" s="38">
        <v>2000</v>
      </c>
      <c r="D642" s="40">
        <v>1</v>
      </c>
      <c r="E642" s="64">
        <v>0</v>
      </c>
      <c r="F642" s="38">
        <v>1</v>
      </c>
      <c r="G642" s="35">
        <v>25372.71168</v>
      </c>
      <c r="H642" s="35">
        <v>6000</v>
      </c>
      <c r="I642" s="35">
        <v>6000</v>
      </c>
      <c r="J642" s="38">
        <v>0</v>
      </c>
      <c r="K642" s="40">
        <v>1</v>
      </c>
      <c r="L642" s="38"/>
      <c r="M642" s="35">
        <v>10341.609769999999</v>
      </c>
      <c r="N642" s="35">
        <v>5820.8092710000001</v>
      </c>
      <c r="O642" s="35">
        <v>1806.634241</v>
      </c>
      <c r="P642" s="35">
        <v>582.49031109999999</v>
      </c>
      <c r="Q642" s="35">
        <v>821.1680877</v>
      </c>
      <c r="R642" s="38">
        <v>3</v>
      </c>
      <c r="S642" s="40">
        <v>0.87563125600000002</v>
      </c>
      <c r="T642" s="38">
        <v>22</v>
      </c>
      <c r="U642" s="65">
        <v>8.4840499999999999E-3</v>
      </c>
      <c r="V642" s="40" t="str">
        <f t="shared" si="9"/>
        <v/>
      </c>
    </row>
    <row r="643" spans="1:22" x14ac:dyDescent="0.35">
      <c r="A643" s="38">
        <v>3</v>
      </c>
      <c r="B643" s="38">
        <v>10</v>
      </c>
      <c r="C643" s="38">
        <v>2000</v>
      </c>
      <c r="D643" s="40">
        <v>1</v>
      </c>
      <c r="E643" s="64">
        <v>0</v>
      </c>
      <c r="F643" s="38">
        <v>2</v>
      </c>
      <c r="G643" s="35">
        <v>25254.39171</v>
      </c>
      <c r="H643" s="35">
        <v>6000</v>
      </c>
      <c r="I643" s="35">
        <v>6000</v>
      </c>
      <c r="J643" s="38">
        <v>0</v>
      </c>
      <c r="K643" s="40">
        <v>1</v>
      </c>
      <c r="L643" s="38"/>
      <c r="M643" s="35">
        <v>10171.34707</v>
      </c>
      <c r="N643" s="35">
        <v>5877.341934</v>
      </c>
      <c r="O643" s="35">
        <v>1803.661055</v>
      </c>
      <c r="P643" s="35">
        <v>582.49031109999999</v>
      </c>
      <c r="Q643" s="35">
        <v>819.55134450000003</v>
      </c>
      <c r="R643" s="38">
        <v>3</v>
      </c>
      <c r="S643" s="40">
        <v>0.88413553199999995</v>
      </c>
      <c r="T643" s="38">
        <v>16</v>
      </c>
      <c r="U643" s="65">
        <v>8.1092539999999998E-3</v>
      </c>
      <c r="V643" s="40" t="str">
        <f t="shared" ref="V643:V706" si="10">IF($F643&lt;&gt;3,"",(
SUMIFS($G:$G,$A:$A,$A643,$B:$B,$B643,$C:$C,$C643,$D:$D,$D643,$E:$E,$E643,$F:$F,1)
+
SUMIFS($G:$G,$A:$A,$A643,$B:$B,$B643,$C:$C,$C643,$D:$D,$D643,$E:$E,$E643,$F:$F,2)
-
$G643
)
/
(
SUMIFS($G:$G,$A:$A,$A643,$B:$B,$B643,$C:$C,$C643,$D:$D,$D643,$E:$E,$E643,$F:$F,1)
+
SUMIFS($G:$G,$A:$A,$A643,$B:$B,$B643,$C:$C,$C643,$D:$D,$D643,$E:$E,$E643,$F:$F,2)
))</f>
        <v/>
      </c>
    </row>
    <row r="644" spans="1:22" x14ac:dyDescent="0.35">
      <c r="A644" s="38">
        <v>3</v>
      </c>
      <c r="B644" s="38">
        <v>10</v>
      </c>
      <c r="C644" s="38">
        <v>2000</v>
      </c>
      <c r="D644" s="40">
        <v>1</v>
      </c>
      <c r="E644" s="64">
        <v>0</v>
      </c>
      <c r="F644" s="38">
        <v>3</v>
      </c>
      <c r="G644" s="35">
        <v>37064.666270000002</v>
      </c>
      <c r="H644" s="35">
        <v>8000</v>
      </c>
      <c r="I644" s="35">
        <v>8000</v>
      </c>
      <c r="J644" s="38">
        <v>0</v>
      </c>
      <c r="K644" s="40">
        <v>1</v>
      </c>
      <c r="L644" s="38"/>
      <c r="M644" s="35">
        <v>17321.485290000001</v>
      </c>
      <c r="N644" s="35">
        <v>6063.0324890000002</v>
      </c>
      <c r="O644" s="35">
        <v>4154.5651950000001</v>
      </c>
      <c r="P644" s="35">
        <v>582.49031109999999</v>
      </c>
      <c r="Q644" s="35">
        <v>943.09298639999997</v>
      </c>
      <c r="R644" s="38">
        <v>4</v>
      </c>
      <c r="S644" s="40">
        <v>0.91206918299999995</v>
      </c>
      <c r="T644" s="38">
        <v>35</v>
      </c>
      <c r="U644" s="65">
        <v>4.8403220000000002E-3</v>
      </c>
      <c r="V644" s="40">
        <f t="shared" si="10"/>
        <v>0.26788886212832175</v>
      </c>
    </row>
    <row r="645" spans="1:22" x14ac:dyDescent="0.35">
      <c r="A645" s="38">
        <v>3</v>
      </c>
      <c r="B645" s="38">
        <v>10</v>
      </c>
      <c r="C645" s="38">
        <v>4000</v>
      </c>
      <c r="D645" s="40">
        <v>1</v>
      </c>
      <c r="E645" s="64">
        <v>0</v>
      </c>
      <c r="F645" s="38">
        <v>1</v>
      </c>
      <c r="G645" s="35">
        <v>29839.525099999999</v>
      </c>
      <c r="H645" s="35">
        <v>8000</v>
      </c>
      <c r="I645" s="35">
        <v>8000</v>
      </c>
      <c r="J645" s="38">
        <v>0</v>
      </c>
      <c r="K645" s="40">
        <v>1</v>
      </c>
      <c r="L645" s="38"/>
      <c r="M645" s="35">
        <v>12841.460660000001</v>
      </c>
      <c r="N645" s="35">
        <v>6268.5679630000004</v>
      </c>
      <c r="O645" s="35">
        <v>1476.31206</v>
      </c>
      <c r="P645" s="35">
        <v>582.49031109999999</v>
      </c>
      <c r="Q645" s="35">
        <v>670.6941051</v>
      </c>
      <c r="R645" s="38">
        <v>2</v>
      </c>
      <c r="S645" s="40">
        <v>0.94298812899999995</v>
      </c>
      <c r="T645" s="38">
        <v>16</v>
      </c>
      <c r="U645" s="65">
        <v>7.6342650000000003E-3</v>
      </c>
      <c r="V645" s="40" t="str">
        <f t="shared" si="10"/>
        <v/>
      </c>
    </row>
    <row r="646" spans="1:22" x14ac:dyDescent="0.35">
      <c r="A646" s="38">
        <v>3</v>
      </c>
      <c r="B646" s="38">
        <v>10</v>
      </c>
      <c r="C646" s="38">
        <v>4000</v>
      </c>
      <c r="D646" s="40">
        <v>1</v>
      </c>
      <c r="E646" s="64">
        <v>0</v>
      </c>
      <c r="F646" s="38">
        <v>2</v>
      </c>
      <c r="G646" s="35">
        <v>29846.868589999998</v>
      </c>
      <c r="H646" s="35">
        <v>8000</v>
      </c>
      <c r="I646" s="35">
        <v>8000</v>
      </c>
      <c r="J646" s="38">
        <v>0</v>
      </c>
      <c r="K646" s="40">
        <v>1</v>
      </c>
      <c r="L646" s="38"/>
      <c r="M646" s="35">
        <v>13039.87802</v>
      </c>
      <c r="N646" s="35">
        <v>6116.4390169999997</v>
      </c>
      <c r="O646" s="35">
        <v>1448.303463</v>
      </c>
      <c r="P646" s="35">
        <v>582.49031109999999</v>
      </c>
      <c r="Q646" s="35">
        <v>659.75777459999995</v>
      </c>
      <c r="R646" s="38">
        <v>2</v>
      </c>
      <c r="S646" s="40">
        <v>0.92010319100000004</v>
      </c>
      <c r="T646" s="38">
        <v>12</v>
      </c>
      <c r="U646" s="65">
        <v>8.7018559999999991E-3</v>
      </c>
      <c r="V646" s="40" t="str">
        <f t="shared" si="10"/>
        <v/>
      </c>
    </row>
    <row r="647" spans="1:22" x14ac:dyDescent="0.35">
      <c r="A647" s="38">
        <v>3</v>
      </c>
      <c r="B647" s="38">
        <v>10</v>
      </c>
      <c r="C647" s="38">
        <v>4000</v>
      </c>
      <c r="D647" s="40">
        <v>1</v>
      </c>
      <c r="E647" s="64">
        <v>0</v>
      </c>
      <c r="F647" s="38">
        <v>3</v>
      </c>
      <c r="G647" s="35">
        <v>43337.227339999998</v>
      </c>
      <c r="H647" s="35">
        <v>12000</v>
      </c>
      <c r="I647" s="35">
        <v>12000</v>
      </c>
      <c r="J647" s="38">
        <v>0</v>
      </c>
      <c r="K647" s="40">
        <v>1</v>
      </c>
      <c r="L647" s="38"/>
      <c r="M647" s="35">
        <v>20205.310109999999</v>
      </c>
      <c r="N647" s="35">
        <v>6117.96101</v>
      </c>
      <c r="O647" s="35">
        <v>3611.5897949999999</v>
      </c>
      <c r="P647" s="35">
        <v>582.49031109999999</v>
      </c>
      <c r="Q647" s="35">
        <v>819.87611709999999</v>
      </c>
      <c r="R647" s="38">
        <v>3</v>
      </c>
      <c r="S647" s="40">
        <v>0.92033214600000002</v>
      </c>
      <c r="T647" s="38">
        <v>20</v>
      </c>
      <c r="U647" s="65">
        <v>7.9370699999999992E-3</v>
      </c>
      <c r="V647" s="40">
        <f t="shared" si="10"/>
        <v>0.27391781173636526</v>
      </c>
    </row>
    <row r="648" spans="1:22" x14ac:dyDescent="0.35">
      <c r="A648" s="38">
        <v>3</v>
      </c>
      <c r="B648" s="38">
        <v>10</v>
      </c>
      <c r="C648" s="38">
        <v>8000</v>
      </c>
      <c r="D648" s="40">
        <v>1</v>
      </c>
      <c r="E648" s="64">
        <v>0</v>
      </c>
      <c r="F648" s="38">
        <v>1</v>
      </c>
      <c r="G648" s="35">
        <v>34407.328479999996</v>
      </c>
      <c r="H648" s="35">
        <v>8000</v>
      </c>
      <c r="I648" s="35">
        <v>8000</v>
      </c>
      <c r="J648" s="38">
        <v>0</v>
      </c>
      <c r="K648" s="40">
        <v>1</v>
      </c>
      <c r="L648" s="38"/>
      <c r="M648" s="35">
        <v>17893.60382</v>
      </c>
      <c r="N648" s="35">
        <v>6412.6662379999998</v>
      </c>
      <c r="O648" s="35">
        <v>1044.2717560000001</v>
      </c>
      <c r="P648" s="35">
        <v>582.49031109999999</v>
      </c>
      <c r="Q648" s="35">
        <v>474.2963527</v>
      </c>
      <c r="R648" s="38">
        <v>1</v>
      </c>
      <c r="S648" s="40">
        <v>0.96466500300000002</v>
      </c>
      <c r="T648" s="38">
        <v>8</v>
      </c>
      <c r="U648" s="65">
        <v>8.8100279999999993E-3</v>
      </c>
      <c r="V648" s="40" t="str">
        <f t="shared" si="10"/>
        <v/>
      </c>
    </row>
    <row r="649" spans="1:22" x14ac:dyDescent="0.35">
      <c r="A649" s="38">
        <v>3</v>
      </c>
      <c r="B649" s="38">
        <v>10</v>
      </c>
      <c r="C649" s="38">
        <v>8000</v>
      </c>
      <c r="D649" s="40">
        <v>1</v>
      </c>
      <c r="E649" s="64">
        <v>0</v>
      </c>
      <c r="F649" s="38">
        <v>2</v>
      </c>
      <c r="G649" s="35">
        <v>34470.220950000003</v>
      </c>
      <c r="H649" s="35">
        <v>8000</v>
      </c>
      <c r="I649" s="35">
        <v>8000</v>
      </c>
      <c r="J649" s="38">
        <v>0</v>
      </c>
      <c r="K649" s="40">
        <v>1</v>
      </c>
      <c r="L649" s="38"/>
      <c r="M649" s="35">
        <v>17925.291689999998</v>
      </c>
      <c r="N649" s="35">
        <v>6444.8445650000003</v>
      </c>
      <c r="O649" s="35">
        <v>1043.048172</v>
      </c>
      <c r="P649" s="35">
        <v>582.49031109999999</v>
      </c>
      <c r="Q649" s="35">
        <v>474.54621509999998</v>
      </c>
      <c r="R649" s="38">
        <v>1</v>
      </c>
      <c r="S649" s="40">
        <v>0.96950562699999998</v>
      </c>
      <c r="T649" s="38">
        <v>14</v>
      </c>
      <c r="U649" s="65">
        <v>1.18447E-5</v>
      </c>
      <c r="V649" s="40" t="str">
        <f t="shared" si="10"/>
        <v/>
      </c>
    </row>
    <row r="650" spans="1:22" x14ac:dyDescent="0.35">
      <c r="A650" s="38">
        <v>3</v>
      </c>
      <c r="B650" s="38">
        <v>10</v>
      </c>
      <c r="C650" s="38">
        <v>8000</v>
      </c>
      <c r="D650" s="40">
        <v>1</v>
      </c>
      <c r="E650" s="64">
        <v>0</v>
      </c>
      <c r="F650" s="38">
        <v>3</v>
      </c>
      <c r="G650" s="35">
        <v>52238.452770000004</v>
      </c>
      <c r="H650" s="35">
        <v>16000</v>
      </c>
      <c r="I650" s="35">
        <v>16000</v>
      </c>
      <c r="J650" s="38">
        <v>0</v>
      </c>
      <c r="K650" s="40">
        <v>1</v>
      </c>
      <c r="L650" s="38"/>
      <c r="M650" s="35">
        <v>25744.75303</v>
      </c>
      <c r="N650" s="35">
        <v>6352.2554609999997</v>
      </c>
      <c r="O650" s="35">
        <v>2899.196019</v>
      </c>
      <c r="P650" s="35">
        <v>582.49031109999999</v>
      </c>
      <c r="Q650" s="35">
        <v>659.75795449999998</v>
      </c>
      <c r="R650" s="38">
        <v>2</v>
      </c>
      <c r="S650" s="40">
        <v>0.955577338</v>
      </c>
      <c r="T650" s="38">
        <v>13</v>
      </c>
      <c r="U650" s="65">
        <v>6.0329770000000001E-3</v>
      </c>
      <c r="V650" s="40">
        <f t="shared" si="10"/>
        <v>0.2415750385676867</v>
      </c>
    </row>
    <row r="651" spans="1:22" x14ac:dyDescent="0.35">
      <c r="A651" s="38">
        <v>3</v>
      </c>
      <c r="B651" s="38">
        <v>40</v>
      </c>
      <c r="C651" s="38">
        <v>1000</v>
      </c>
      <c r="D651" s="40">
        <v>1</v>
      </c>
      <c r="E651" s="64">
        <v>0</v>
      </c>
      <c r="F651" s="38">
        <v>1</v>
      </c>
      <c r="G651" s="35">
        <v>21360.056329999999</v>
      </c>
      <c r="H651" s="35">
        <v>3000</v>
      </c>
      <c r="I651" s="35">
        <v>3000</v>
      </c>
      <c r="J651" s="38">
        <v>0</v>
      </c>
      <c r="K651" s="40">
        <v>1</v>
      </c>
      <c r="L651" s="38"/>
      <c r="M651" s="35">
        <v>7800.6000679999997</v>
      </c>
      <c r="N651" s="35">
        <v>7348.5803150000002</v>
      </c>
      <c r="O651" s="35">
        <v>1807.15948</v>
      </c>
      <c r="P651" s="35">
        <v>582.49031109999999</v>
      </c>
      <c r="Q651" s="35">
        <v>821.22615540000004</v>
      </c>
      <c r="R651" s="38">
        <v>3</v>
      </c>
      <c r="S651" s="40">
        <v>0.69341569999999997</v>
      </c>
      <c r="T651" s="38">
        <v>40</v>
      </c>
      <c r="U651" s="65">
        <v>2.0496860000000002E-3</v>
      </c>
      <c r="V651" s="40" t="str">
        <f t="shared" si="10"/>
        <v/>
      </c>
    </row>
    <row r="652" spans="1:22" x14ac:dyDescent="0.35">
      <c r="A652" s="38">
        <v>3</v>
      </c>
      <c r="B652" s="38">
        <v>40</v>
      </c>
      <c r="C652" s="38">
        <v>1000</v>
      </c>
      <c r="D652" s="40">
        <v>1</v>
      </c>
      <c r="E652" s="64">
        <v>0</v>
      </c>
      <c r="F652" s="38">
        <v>2</v>
      </c>
      <c r="G652" s="35">
        <v>21333.791219999999</v>
      </c>
      <c r="H652" s="35">
        <v>3000</v>
      </c>
      <c r="I652" s="35">
        <v>3000</v>
      </c>
      <c r="J652" s="38">
        <v>0</v>
      </c>
      <c r="K652" s="40">
        <v>1</v>
      </c>
      <c r="L652" s="38"/>
      <c r="M652" s="35">
        <v>7746.3480490000002</v>
      </c>
      <c r="N652" s="35">
        <v>7378.5688650000002</v>
      </c>
      <c r="O652" s="35">
        <v>1805.2153900000001</v>
      </c>
      <c r="P652" s="35">
        <v>582.49031109999999</v>
      </c>
      <c r="Q652" s="35">
        <v>821.16860080000004</v>
      </c>
      <c r="R652" s="38">
        <v>3</v>
      </c>
      <c r="S652" s="40">
        <v>0.69624543500000002</v>
      </c>
      <c r="T652" s="38">
        <v>26</v>
      </c>
      <c r="U652" s="65">
        <v>9.5239810000000008E-3</v>
      </c>
      <c r="V652" s="40" t="str">
        <f t="shared" si="10"/>
        <v/>
      </c>
    </row>
    <row r="653" spans="1:22" x14ac:dyDescent="0.35">
      <c r="A653" s="38">
        <v>3</v>
      </c>
      <c r="B653" s="38">
        <v>40</v>
      </c>
      <c r="C653" s="38">
        <v>1000</v>
      </c>
      <c r="D653" s="40">
        <v>1</v>
      </c>
      <c r="E653" s="64">
        <v>0</v>
      </c>
      <c r="F653" s="38">
        <v>3</v>
      </c>
      <c r="G653" s="35">
        <v>29892.08914</v>
      </c>
      <c r="H653" s="35">
        <v>5000</v>
      </c>
      <c r="I653" s="35">
        <v>5000</v>
      </c>
      <c r="J653" s="38">
        <v>0</v>
      </c>
      <c r="K653" s="40">
        <v>1</v>
      </c>
      <c r="L653" s="38"/>
      <c r="M653" s="35">
        <v>10206.489970000001</v>
      </c>
      <c r="N653" s="35">
        <v>8406.3506280000001</v>
      </c>
      <c r="O653" s="35">
        <v>4641.3474249999999</v>
      </c>
      <c r="P653" s="35">
        <v>582.49031109999999</v>
      </c>
      <c r="Q653" s="35">
        <v>1055.410807</v>
      </c>
      <c r="R653" s="38">
        <v>5</v>
      </c>
      <c r="S653" s="40">
        <v>0.79322743399999995</v>
      </c>
      <c r="T653" s="38">
        <v>34</v>
      </c>
      <c r="U653" s="65">
        <v>9.9230180000000005E-3</v>
      </c>
      <c r="V653" s="40">
        <f t="shared" si="10"/>
        <v>0.29985019258354473</v>
      </c>
    </row>
    <row r="654" spans="1:22" x14ac:dyDescent="0.35">
      <c r="A654" s="38">
        <v>3</v>
      </c>
      <c r="B654" s="38">
        <v>40</v>
      </c>
      <c r="C654" s="38">
        <v>2000</v>
      </c>
      <c r="D654" s="40">
        <v>1</v>
      </c>
      <c r="E654" s="64">
        <v>0</v>
      </c>
      <c r="F654" s="38">
        <v>1</v>
      </c>
      <c r="G654" s="35">
        <v>24151.31897</v>
      </c>
      <c r="H654" s="35">
        <v>4000</v>
      </c>
      <c r="I654" s="35">
        <v>4000</v>
      </c>
      <c r="J654" s="38">
        <v>0</v>
      </c>
      <c r="K654" s="40">
        <v>1</v>
      </c>
      <c r="L654" s="38"/>
      <c r="M654" s="35">
        <v>9166.0425899999991</v>
      </c>
      <c r="N654" s="35">
        <v>8261.7772249999998</v>
      </c>
      <c r="O654" s="35">
        <v>1471.633859</v>
      </c>
      <c r="P654" s="35">
        <v>582.49031109999999</v>
      </c>
      <c r="Q654" s="35">
        <v>669.37498370000003</v>
      </c>
      <c r="R654" s="38">
        <v>2</v>
      </c>
      <c r="S654" s="40">
        <v>0.77958541599999998</v>
      </c>
      <c r="T654" s="38">
        <v>82</v>
      </c>
      <c r="U654" s="65">
        <v>7.6295579999999998E-3</v>
      </c>
      <c r="V654" s="40" t="str">
        <f t="shared" si="10"/>
        <v/>
      </c>
    </row>
    <row r="655" spans="1:22" x14ac:dyDescent="0.35">
      <c r="A655" s="38">
        <v>3</v>
      </c>
      <c r="B655" s="38">
        <v>40</v>
      </c>
      <c r="C655" s="38">
        <v>2000</v>
      </c>
      <c r="D655" s="40">
        <v>1</v>
      </c>
      <c r="E655" s="64">
        <v>0</v>
      </c>
      <c r="F655" s="38">
        <v>2</v>
      </c>
      <c r="G655" s="35">
        <v>24157.093560000001</v>
      </c>
      <c r="H655" s="35">
        <v>4000</v>
      </c>
      <c r="I655" s="35">
        <v>4000</v>
      </c>
      <c r="J655" s="38">
        <v>0</v>
      </c>
      <c r="K655" s="40">
        <v>1</v>
      </c>
      <c r="L655" s="38"/>
      <c r="M655" s="35">
        <v>9246.6877779999995</v>
      </c>
      <c r="N655" s="35">
        <v>8218.0730700000004</v>
      </c>
      <c r="O655" s="35">
        <v>1449.2935500000001</v>
      </c>
      <c r="P655" s="35">
        <v>582.49031109999999</v>
      </c>
      <c r="Q655" s="35">
        <v>660.54885190000005</v>
      </c>
      <c r="R655" s="38">
        <v>2</v>
      </c>
      <c r="S655" s="40">
        <v>0.77546146999999999</v>
      </c>
      <c r="T655" s="38">
        <v>39</v>
      </c>
      <c r="U655" s="65">
        <v>9.2820709999999994E-3</v>
      </c>
      <c r="V655" s="40" t="str">
        <f t="shared" si="10"/>
        <v/>
      </c>
    </row>
    <row r="656" spans="1:22" x14ac:dyDescent="0.35">
      <c r="A656" s="38">
        <v>3</v>
      </c>
      <c r="B656" s="38">
        <v>40</v>
      </c>
      <c r="C656" s="38">
        <v>2000</v>
      </c>
      <c r="D656" s="40">
        <v>1</v>
      </c>
      <c r="E656" s="64">
        <v>0</v>
      </c>
      <c r="F656" s="38">
        <v>3</v>
      </c>
      <c r="G656" s="35">
        <v>33354.294900000001</v>
      </c>
      <c r="H656" s="35">
        <v>6000</v>
      </c>
      <c r="I656" s="35">
        <v>6000</v>
      </c>
      <c r="J656" s="38">
        <v>0</v>
      </c>
      <c r="K656" s="40">
        <v>1</v>
      </c>
      <c r="L656" s="38"/>
      <c r="M656" s="35">
        <v>13177.248600000001</v>
      </c>
      <c r="N656" s="35">
        <v>9160.1383999999998</v>
      </c>
      <c r="O656" s="35">
        <v>3613.4958959999999</v>
      </c>
      <c r="P656" s="35">
        <v>582.49031109999999</v>
      </c>
      <c r="Q656" s="35">
        <v>820.92169679999995</v>
      </c>
      <c r="R656" s="38">
        <v>3</v>
      </c>
      <c r="S656" s="40">
        <v>0.86435522399999998</v>
      </c>
      <c r="T656" s="38">
        <v>26</v>
      </c>
      <c r="U656" s="65">
        <v>9.2350309999999994E-3</v>
      </c>
      <c r="V656" s="40">
        <f t="shared" si="10"/>
        <v>0.30955514468030482</v>
      </c>
    </row>
    <row r="657" spans="1:22" x14ac:dyDescent="0.35">
      <c r="A657" s="38">
        <v>3</v>
      </c>
      <c r="B657" s="38">
        <v>40</v>
      </c>
      <c r="C657" s="38">
        <v>4000</v>
      </c>
      <c r="D657" s="40">
        <v>1</v>
      </c>
      <c r="E657" s="64">
        <v>0</v>
      </c>
      <c r="F657" s="38">
        <v>1</v>
      </c>
      <c r="G657" s="35">
        <v>27250.887449999998</v>
      </c>
      <c r="H657" s="35">
        <v>4000</v>
      </c>
      <c r="I657" s="35">
        <v>4000</v>
      </c>
      <c r="J657" s="38">
        <v>0</v>
      </c>
      <c r="K657" s="40">
        <v>1</v>
      </c>
      <c r="L657" s="38"/>
      <c r="M657" s="35">
        <v>11985.058000000001</v>
      </c>
      <c r="N657" s="35">
        <v>9164.7724230000003</v>
      </c>
      <c r="O657" s="35">
        <v>1044.271395</v>
      </c>
      <c r="P657" s="35">
        <v>582.49031109999999</v>
      </c>
      <c r="Q657" s="35">
        <v>474.29532130000001</v>
      </c>
      <c r="R657" s="38">
        <v>1</v>
      </c>
      <c r="S657" s="40">
        <v>0.86479249300000005</v>
      </c>
      <c r="T657" s="38">
        <v>9</v>
      </c>
      <c r="U657" s="65">
        <v>8.8934949999999995E-3</v>
      </c>
      <c r="V657" s="40" t="str">
        <f t="shared" si="10"/>
        <v/>
      </c>
    </row>
    <row r="658" spans="1:22" x14ac:dyDescent="0.35">
      <c r="A658" s="38">
        <v>3</v>
      </c>
      <c r="B658" s="38">
        <v>40</v>
      </c>
      <c r="C658" s="38">
        <v>4000</v>
      </c>
      <c r="D658" s="40">
        <v>1</v>
      </c>
      <c r="E658" s="64">
        <v>0</v>
      </c>
      <c r="F658" s="38">
        <v>2</v>
      </c>
      <c r="G658" s="35">
        <v>27423.218850000001</v>
      </c>
      <c r="H658" s="35">
        <v>4000</v>
      </c>
      <c r="I658" s="35">
        <v>4000</v>
      </c>
      <c r="J658" s="38">
        <v>0</v>
      </c>
      <c r="K658" s="40">
        <v>1</v>
      </c>
      <c r="L658" s="38"/>
      <c r="M658" s="35">
        <v>12153.850640000001</v>
      </c>
      <c r="N658" s="35">
        <v>9169.6716710000001</v>
      </c>
      <c r="O658" s="35">
        <v>1042.899555</v>
      </c>
      <c r="P658" s="35">
        <v>582.49031109999999</v>
      </c>
      <c r="Q658" s="35">
        <v>474.30666930000001</v>
      </c>
      <c r="R658" s="38">
        <v>1</v>
      </c>
      <c r="S658" s="40">
        <v>0.865254788</v>
      </c>
      <c r="T658" s="38">
        <v>21</v>
      </c>
      <c r="U658" s="65">
        <v>5.2651130000000001E-3</v>
      </c>
      <c r="V658" s="40" t="str">
        <f t="shared" si="10"/>
        <v/>
      </c>
    </row>
    <row r="659" spans="1:22" x14ac:dyDescent="0.35">
      <c r="A659" s="38">
        <v>3</v>
      </c>
      <c r="B659" s="38">
        <v>40</v>
      </c>
      <c r="C659" s="38">
        <v>4000</v>
      </c>
      <c r="D659" s="40">
        <v>1</v>
      </c>
      <c r="E659" s="64">
        <v>0</v>
      </c>
      <c r="F659" s="38">
        <v>3</v>
      </c>
      <c r="G659" s="35">
        <v>38385.916499999999</v>
      </c>
      <c r="H659" s="35">
        <v>8000</v>
      </c>
      <c r="I659" s="35">
        <v>8000</v>
      </c>
      <c r="J659" s="38">
        <v>0</v>
      </c>
      <c r="K659" s="40">
        <v>1</v>
      </c>
      <c r="L659" s="38"/>
      <c r="M659" s="35">
        <v>16497.458930000001</v>
      </c>
      <c r="N659" s="35">
        <v>9687.5891449999999</v>
      </c>
      <c r="O659" s="35">
        <v>2947.8427860000002</v>
      </c>
      <c r="P659" s="35">
        <v>582.49031109999999</v>
      </c>
      <c r="Q659" s="35">
        <v>670.5353255</v>
      </c>
      <c r="R659" s="38">
        <v>2</v>
      </c>
      <c r="S659" s="40">
        <v>0.91412573900000005</v>
      </c>
      <c r="T659" s="38">
        <v>33</v>
      </c>
      <c r="U659" s="65">
        <v>8.4866330000000004E-3</v>
      </c>
      <c r="V659" s="40">
        <f t="shared" si="10"/>
        <v>0.29791414807268646</v>
      </c>
    </row>
    <row r="660" spans="1:22" x14ac:dyDescent="0.35">
      <c r="A660" s="38">
        <v>3</v>
      </c>
      <c r="B660" s="38">
        <v>40</v>
      </c>
      <c r="C660" s="38">
        <v>8000</v>
      </c>
      <c r="D660" s="40">
        <v>1</v>
      </c>
      <c r="E660" s="64">
        <v>0</v>
      </c>
      <c r="F660" s="38">
        <v>1</v>
      </c>
      <c r="G660" s="35">
        <v>31250.884010000002</v>
      </c>
      <c r="H660" s="35">
        <v>8000</v>
      </c>
      <c r="I660" s="35">
        <v>8000</v>
      </c>
      <c r="J660" s="38">
        <v>0</v>
      </c>
      <c r="K660" s="40">
        <v>1</v>
      </c>
      <c r="L660" s="38"/>
      <c r="M660" s="35">
        <v>11985.058000000001</v>
      </c>
      <c r="N660" s="35">
        <v>9164.7724230000003</v>
      </c>
      <c r="O660" s="35">
        <v>1044.2702509999999</v>
      </c>
      <c r="P660" s="35">
        <v>582.49031109999999</v>
      </c>
      <c r="Q660" s="35">
        <v>474.29301939999999</v>
      </c>
      <c r="R660" s="38">
        <v>1</v>
      </c>
      <c r="S660" s="40">
        <v>0.86479249300000005</v>
      </c>
      <c r="T660" s="38">
        <v>9</v>
      </c>
      <c r="U660" s="65">
        <v>7.0853749999999997E-3</v>
      </c>
      <c r="V660" s="40" t="str">
        <f t="shared" si="10"/>
        <v/>
      </c>
    </row>
    <row r="661" spans="1:22" x14ac:dyDescent="0.35">
      <c r="A661" s="38">
        <v>3</v>
      </c>
      <c r="B661" s="38">
        <v>40</v>
      </c>
      <c r="C661" s="38">
        <v>8000</v>
      </c>
      <c r="D661" s="40">
        <v>1</v>
      </c>
      <c r="E661" s="64">
        <v>0</v>
      </c>
      <c r="F661" s="38">
        <v>2</v>
      </c>
      <c r="G661" s="35">
        <v>31423.202809999999</v>
      </c>
      <c r="H661" s="35">
        <v>8000</v>
      </c>
      <c r="I661" s="35">
        <v>8000</v>
      </c>
      <c r="J661" s="38">
        <v>0</v>
      </c>
      <c r="K661" s="40">
        <v>1</v>
      </c>
      <c r="L661" s="38"/>
      <c r="M661" s="35">
        <v>12153.850640000001</v>
      </c>
      <c r="N661" s="35">
        <v>9169.6716710000001</v>
      </c>
      <c r="O661" s="35">
        <v>1042.8943139999999</v>
      </c>
      <c r="P661" s="35">
        <v>582.49031109999999</v>
      </c>
      <c r="Q661" s="35">
        <v>474.29587120000002</v>
      </c>
      <c r="R661" s="38">
        <v>1</v>
      </c>
      <c r="S661" s="40">
        <v>0.865254788</v>
      </c>
      <c r="T661" s="38">
        <v>10</v>
      </c>
      <c r="U661" s="65">
        <v>5.9847879999999996E-3</v>
      </c>
      <c r="V661" s="40" t="str">
        <f t="shared" si="10"/>
        <v/>
      </c>
    </row>
    <row r="662" spans="1:22" x14ac:dyDescent="0.35">
      <c r="A662" s="38">
        <v>3</v>
      </c>
      <c r="B662" s="38">
        <v>40</v>
      </c>
      <c r="C662" s="38">
        <v>8000</v>
      </c>
      <c r="D662" s="40">
        <v>1</v>
      </c>
      <c r="E662" s="64">
        <v>0</v>
      </c>
      <c r="F662" s="38">
        <v>3</v>
      </c>
      <c r="G662" s="35">
        <v>43994.644319999999</v>
      </c>
      <c r="H662" s="35">
        <v>8000</v>
      </c>
      <c r="I662" s="35">
        <v>8000</v>
      </c>
      <c r="J662" s="38">
        <v>0</v>
      </c>
      <c r="K662" s="40">
        <v>1</v>
      </c>
      <c r="L662" s="38"/>
      <c r="M662" s="35">
        <v>22596.127059999999</v>
      </c>
      <c r="N662" s="35">
        <v>10254.558870000001</v>
      </c>
      <c r="O662" s="35">
        <v>2087.1695359999999</v>
      </c>
      <c r="P662" s="35">
        <v>582.49031109999999</v>
      </c>
      <c r="Q662" s="35">
        <v>474.29853839999998</v>
      </c>
      <c r="R662" s="38">
        <v>1</v>
      </c>
      <c r="S662" s="40">
        <v>0.967625285</v>
      </c>
      <c r="T662" s="38">
        <v>17</v>
      </c>
      <c r="U662" s="65">
        <v>4.8223229999999999E-3</v>
      </c>
      <c r="V662" s="40">
        <f t="shared" si="10"/>
        <v>0.29804092006393906</v>
      </c>
    </row>
    <row r="663" spans="1:22" x14ac:dyDescent="0.35">
      <c r="A663" s="38">
        <v>3</v>
      </c>
      <c r="B663" s="38">
        <v>70</v>
      </c>
      <c r="C663" s="38">
        <v>1000</v>
      </c>
      <c r="D663" s="40">
        <v>1</v>
      </c>
      <c r="E663" s="64">
        <v>0</v>
      </c>
      <c r="F663" s="38">
        <v>1</v>
      </c>
      <c r="G663" s="35">
        <v>21320.835340000001</v>
      </c>
      <c r="H663" s="35">
        <v>3000</v>
      </c>
      <c r="I663" s="35">
        <v>3000</v>
      </c>
      <c r="J663" s="38">
        <v>0</v>
      </c>
      <c r="K663" s="40">
        <v>1</v>
      </c>
      <c r="L663" s="38"/>
      <c r="M663" s="35">
        <v>7535.097143</v>
      </c>
      <c r="N663" s="35">
        <v>7575.4454820000001</v>
      </c>
      <c r="O663" s="35">
        <v>1806.634307</v>
      </c>
      <c r="P663" s="35">
        <v>582.49031109999999</v>
      </c>
      <c r="Q663" s="35">
        <v>821.16809260000002</v>
      </c>
      <c r="R663" s="38">
        <v>3</v>
      </c>
      <c r="S663" s="40">
        <v>0.53435016999999996</v>
      </c>
      <c r="T663" s="38">
        <v>75</v>
      </c>
      <c r="U663" s="65">
        <v>4.2929220000000002E-3</v>
      </c>
      <c r="V663" s="40" t="str">
        <f t="shared" si="10"/>
        <v/>
      </c>
    </row>
    <row r="664" spans="1:22" x14ac:dyDescent="0.35">
      <c r="A664" s="38">
        <v>3</v>
      </c>
      <c r="B664" s="38">
        <v>70</v>
      </c>
      <c r="C664" s="38">
        <v>1000</v>
      </c>
      <c r="D664" s="40">
        <v>1</v>
      </c>
      <c r="E664" s="64">
        <v>0</v>
      </c>
      <c r="F664" s="38">
        <v>2</v>
      </c>
      <c r="G664" s="35">
        <v>21249.780770000001</v>
      </c>
      <c r="H664" s="35">
        <v>3000</v>
      </c>
      <c r="I664" s="35">
        <v>3000</v>
      </c>
      <c r="J664" s="38">
        <v>0</v>
      </c>
      <c r="K664" s="40">
        <v>1</v>
      </c>
      <c r="L664" s="38"/>
      <c r="M664" s="35">
        <v>7499.1000469999999</v>
      </c>
      <c r="N664" s="35">
        <v>7541.612185</v>
      </c>
      <c r="O664" s="35">
        <v>1805.351437</v>
      </c>
      <c r="P664" s="35">
        <v>582.49031109999999</v>
      </c>
      <c r="Q664" s="35">
        <v>821.22679389999996</v>
      </c>
      <c r="R664" s="38">
        <v>3</v>
      </c>
      <c r="S664" s="40">
        <v>0.531963666</v>
      </c>
      <c r="T664" s="38">
        <v>47</v>
      </c>
      <c r="U664" s="65">
        <v>9.8943550000000005E-3</v>
      </c>
      <c r="V664" s="40" t="str">
        <f t="shared" si="10"/>
        <v/>
      </c>
    </row>
    <row r="665" spans="1:22" x14ac:dyDescent="0.35">
      <c r="A665" s="38">
        <v>3</v>
      </c>
      <c r="B665" s="38">
        <v>70</v>
      </c>
      <c r="C665" s="38">
        <v>1000</v>
      </c>
      <c r="D665" s="40">
        <v>1</v>
      </c>
      <c r="E665" s="64">
        <v>0</v>
      </c>
      <c r="F665" s="38">
        <v>3</v>
      </c>
      <c r="G665" s="35">
        <v>29540.426019999999</v>
      </c>
      <c r="H665" s="35">
        <v>4000</v>
      </c>
      <c r="I665" s="35">
        <v>4000</v>
      </c>
      <c r="J665" s="38">
        <v>0</v>
      </c>
      <c r="K665" s="40">
        <v>1</v>
      </c>
      <c r="L665" s="38"/>
      <c r="M665" s="35">
        <v>10040.384690000001</v>
      </c>
      <c r="N665" s="35">
        <v>9819.8925949999993</v>
      </c>
      <c r="O665" s="35">
        <v>4154.5653080000002</v>
      </c>
      <c r="P665" s="35">
        <v>582.49031109999999</v>
      </c>
      <c r="Q665" s="35">
        <v>943.0931061</v>
      </c>
      <c r="R665" s="38">
        <v>4</v>
      </c>
      <c r="S665" s="40">
        <v>0.69266702400000002</v>
      </c>
      <c r="T665" s="38">
        <v>150</v>
      </c>
      <c r="U665" s="65">
        <v>5.1737770000000001E-3</v>
      </c>
      <c r="V665" s="40">
        <f t="shared" si="10"/>
        <v>0.30608413221764863</v>
      </c>
    </row>
    <row r="666" spans="1:22" x14ac:dyDescent="0.35">
      <c r="A666" s="38">
        <v>3</v>
      </c>
      <c r="B666" s="38">
        <v>70</v>
      </c>
      <c r="C666" s="38">
        <v>2000</v>
      </c>
      <c r="D666" s="40">
        <v>1</v>
      </c>
      <c r="E666" s="64">
        <v>0</v>
      </c>
      <c r="F666" s="38">
        <v>1</v>
      </c>
      <c r="G666" s="35">
        <v>24015.811610000001</v>
      </c>
      <c r="H666" s="35">
        <v>4000</v>
      </c>
      <c r="I666" s="35">
        <v>4000</v>
      </c>
      <c r="J666" s="38">
        <v>0</v>
      </c>
      <c r="K666" s="40">
        <v>1</v>
      </c>
      <c r="L666" s="38"/>
      <c r="M666" s="35">
        <v>8689.3094309999997</v>
      </c>
      <c r="N666" s="35">
        <v>8642.6988569999994</v>
      </c>
      <c r="O666" s="35">
        <v>1443.663153</v>
      </c>
      <c r="P666" s="35">
        <v>582.49031109999999</v>
      </c>
      <c r="Q666" s="35">
        <v>657.64986139999996</v>
      </c>
      <c r="R666" s="38">
        <v>2</v>
      </c>
      <c r="S666" s="40">
        <v>0.60963115800000001</v>
      </c>
      <c r="T666" s="38">
        <v>26</v>
      </c>
      <c r="U666" s="65">
        <v>9.8329569999999998E-3</v>
      </c>
      <c r="V666" s="40" t="str">
        <f t="shared" si="10"/>
        <v/>
      </c>
    </row>
    <row r="667" spans="1:22" x14ac:dyDescent="0.35">
      <c r="A667" s="38">
        <v>3</v>
      </c>
      <c r="B667" s="38">
        <v>70</v>
      </c>
      <c r="C667" s="38">
        <v>2000</v>
      </c>
      <c r="D667" s="40">
        <v>1</v>
      </c>
      <c r="E667" s="64">
        <v>0</v>
      </c>
      <c r="F667" s="38">
        <v>2</v>
      </c>
      <c r="G667" s="35">
        <v>24217.4054</v>
      </c>
      <c r="H667" s="35">
        <v>6000</v>
      </c>
      <c r="I667" s="35">
        <v>6000</v>
      </c>
      <c r="J667" s="38">
        <v>0</v>
      </c>
      <c r="K667" s="40">
        <v>1</v>
      </c>
      <c r="L667" s="38"/>
      <c r="M667" s="35">
        <v>7485.1303260000004</v>
      </c>
      <c r="N667" s="35">
        <v>7526.3359730000002</v>
      </c>
      <c r="O667" s="35">
        <v>1803.8779790000001</v>
      </c>
      <c r="P667" s="35">
        <v>582.49031109999999</v>
      </c>
      <c r="Q667" s="35">
        <v>819.57081189999997</v>
      </c>
      <c r="R667" s="38">
        <v>3</v>
      </c>
      <c r="S667" s="40">
        <v>0.53088612599999996</v>
      </c>
      <c r="T667" s="38">
        <v>34</v>
      </c>
      <c r="U667" s="65">
        <v>9.1122800000000004E-3</v>
      </c>
      <c r="V667" s="40" t="str">
        <f t="shared" si="10"/>
        <v/>
      </c>
    </row>
    <row r="668" spans="1:22" x14ac:dyDescent="0.35">
      <c r="A668" s="38">
        <v>3</v>
      </c>
      <c r="B668" s="38">
        <v>70</v>
      </c>
      <c r="C668" s="38">
        <v>2000</v>
      </c>
      <c r="D668" s="40">
        <v>1</v>
      </c>
      <c r="E668" s="64">
        <v>0</v>
      </c>
      <c r="F668" s="38">
        <v>3</v>
      </c>
      <c r="G668" s="35">
        <v>32721.712930000002</v>
      </c>
      <c r="H668" s="35">
        <v>6000</v>
      </c>
      <c r="I668" s="35">
        <v>6000</v>
      </c>
      <c r="J668" s="38">
        <v>0</v>
      </c>
      <c r="K668" s="40">
        <v>1</v>
      </c>
      <c r="L668" s="38"/>
      <c r="M668" s="35">
        <v>11189.38149</v>
      </c>
      <c r="N668" s="35">
        <v>10515.42353</v>
      </c>
      <c r="O668" s="35">
        <v>3613.4958959999999</v>
      </c>
      <c r="P668" s="35">
        <v>582.49031109999999</v>
      </c>
      <c r="Q668" s="35">
        <v>820.92169679999995</v>
      </c>
      <c r="R668" s="38">
        <v>3</v>
      </c>
      <c r="S668" s="40">
        <v>0.741727778</v>
      </c>
      <c r="T668" s="38">
        <v>32</v>
      </c>
      <c r="U668" s="65">
        <v>8.8950330000000001E-3</v>
      </c>
      <c r="V668" s="40">
        <f t="shared" si="10"/>
        <v>0.32159381110291813</v>
      </c>
    </row>
    <row r="669" spans="1:22" x14ac:dyDescent="0.35">
      <c r="A669" s="38">
        <v>3</v>
      </c>
      <c r="B669" s="38">
        <v>70</v>
      </c>
      <c r="C669" s="38">
        <v>4000</v>
      </c>
      <c r="D669" s="40">
        <v>1</v>
      </c>
      <c r="E669" s="64">
        <v>0</v>
      </c>
      <c r="F669" s="38">
        <v>1</v>
      </c>
      <c r="G669" s="35">
        <v>26820.789000000001</v>
      </c>
      <c r="H669" s="35">
        <v>4000</v>
      </c>
      <c r="I669" s="35">
        <v>4000</v>
      </c>
      <c r="J669" s="38">
        <v>0</v>
      </c>
      <c r="K669" s="40">
        <v>1</v>
      </c>
      <c r="L669" s="38"/>
      <c r="M669" s="35">
        <v>10536.34634</v>
      </c>
      <c r="N669" s="35">
        <v>10183.388499999999</v>
      </c>
      <c r="O669" s="35">
        <v>1044.2704679999999</v>
      </c>
      <c r="P669" s="35">
        <v>582.49031109999999</v>
      </c>
      <c r="Q669" s="35">
        <v>474.29338030000002</v>
      </c>
      <c r="R669" s="38">
        <v>1</v>
      </c>
      <c r="S669" s="40">
        <v>0.71830698100000001</v>
      </c>
      <c r="T669" s="38">
        <v>20</v>
      </c>
      <c r="U669" s="65">
        <v>9.4427000000000002E-7</v>
      </c>
      <c r="V669" s="40" t="str">
        <f t="shared" si="10"/>
        <v/>
      </c>
    </row>
    <row r="670" spans="1:22" x14ac:dyDescent="0.35">
      <c r="A670" s="38">
        <v>3</v>
      </c>
      <c r="B670" s="38">
        <v>70</v>
      </c>
      <c r="C670" s="38">
        <v>4000</v>
      </c>
      <c r="D670" s="40">
        <v>1</v>
      </c>
      <c r="E670" s="64">
        <v>0</v>
      </c>
      <c r="F670" s="38">
        <v>2</v>
      </c>
      <c r="G670" s="35">
        <v>26966.484380000002</v>
      </c>
      <c r="H670" s="35">
        <v>4000</v>
      </c>
      <c r="I670" s="35">
        <v>4000</v>
      </c>
      <c r="J670" s="38">
        <v>0</v>
      </c>
      <c r="K670" s="40">
        <v>1</v>
      </c>
      <c r="L670" s="38"/>
      <c r="M670" s="35">
        <v>10824.311309999999</v>
      </c>
      <c r="N670" s="35">
        <v>10042.48358</v>
      </c>
      <c r="O670" s="35">
        <v>1042.8972470000001</v>
      </c>
      <c r="P670" s="35">
        <v>582.49031109999999</v>
      </c>
      <c r="Q670" s="35">
        <v>474.30193279999997</v>
      </c>
      <c r="R670" s="38">
        <v>1</v>
      </c>
      <c r="S670" s="40">
        <v>0.70836795299999999</v>
      </c>
      <c r="T670" s="38">
        <v>13</v>
      </c>
      <c r="U670" s="65">
        <v>4.6976659999999996E-3</v>
      </c>
      <c r="V670" s="40" t="str">
        <f t="shared" si="10"/>
        <v/>
      </c>
    </row>
    <row r="671" spans="1:22" x14ac:dyDescent="0.35">
      <c r="A671" s="38">
        <v>3</v>
      </c>
      <c r="B671" s="38">
        <v>70</v>
      </c>
      <c r="C671" s="38">
        <v>4000</v>
      </c>
      <c r="D671" s="40">
        <v>1</v>
      </c>
      <c r="E671" s="64">
        <v>0</v>
      </c>
      <c r="F671" s="38">
        <v>3</v>
      </c>
      <c r="G671" s="35">
        <v>37311.2045</v>
      </c>
      <c r="H671" s="35">
        <v>8000</v>
      </c>
      <c r="I671" s="35">
        <v>8000</v>
      </c>
      <c r="J671" s="38">
        <v>0</v>
      </c>
      <c r="K671" s="40">
        <v>1</v>
      </c>
      <c r="L671" s="38"/>
      <c r="M671" s="35">
        <v>13602.546259999999</v>
      </c>
      <c r="N671" s="35">
        <v>11517.280129999999</v>
      </c>
      <c r="O671" s="35">
        <v>2939.3349739999999</v>
      </c>
      <c r="P671" s="35">
        <v>582.49031109999999</v>
      </c>
      <c r="Q671" s="35">
        <v>669.55282950000003</v>
      </c>
      <c r="R671" s="38">
        <v>2</v>
      </c>
      <c r="S671" s="40">
        <v>0.81239586600000002</v>
      </c>
      <c r="T671" s="38">
        <v>24</v>
      </c>
      <c r="U671" s="65">
        <v>5.8459599999999999E-3</v>
      </c>
      <c r="V671" s="40">
        <f t="shared" si="10"/>
        <v>0.30631909454860712</v>
      </c>
    </row>
    <row r="672" spans="1:22" x14ac:dyDescent="0.35">
      <c r="A672" s="38">
        <v>3</v>
      </c>
      <c r="B672" s="38">
        <v>70</v>
      </c>
      <c r="C672" s="38">
        <v>8000</v>
      </c>
      <c r="D672" s="40">
        <v>1</v>
      </c>
      <c r="E672" s="64">
        <v>0</v>
      </c>
      <c r="F672" s="38">
        <v>1</v>
      </c>
      <c r="G672" s="35">
        <v>30844.636149999998</v>
      </c>
      <c r="H672" s="35">
        <v>8000</v>
      </c>
      <c r="I672" s="35">
        <v>8000</v>
      </c>
      <c r="J672" s="38">
        <v>0</v>
      </c>
      <c r="K672" s="40">
        <v>1</v>
      </c>
      <c r="L672" s="38"/>
      <c r="M672" s="35">
        <v>10600.90516</v>
      </c>
      <c r="N672" s="35">
        <v>10142.67749</v>
      </c>
      <c r="O672" s="35">
        <v>1044.2702420000001</v>
      </c>
      <c r="P672" s="35">
        <v>582.49031109999999</v>
      </c>
      <c r="Q672" s="35">
        <v>474.29295020000001</v>
      </c>
      <c r="R672" s="38">
        <v>1</v>
      </c>
      <c r="S672" s="40">
        <v>0.715435343</v>
      </c>
      <c r="T672" s="38">
        <v>11</v>
      </c>
      <c r="U672" s="65">
        <v>8.4403689999999996E-3</v>
      </c>
      <c r="V672" s="40" t="str">
        <f t="shared" si="10"/>
        <v/>
      </c>
    </row>
    <row r="673" spans="1:22" x14ac:dyDescent="0.35">
      <c r="A673" s="38">
        <v>3</v>
      </c>
      <c r="B673" s="38">
        <v>70</v>
      </c>
      <c r="C673" s="38">
        <v>8000</v>
      </c>
      <c r="D673" s="40">
        <v>1</v>
      </c>
      <c r="E673" s="64">
        <v>0</v>
      </c>
      <c r="F673" s="38">
        <v>2</v>
      </c>
      <c r="G673" s="35">
        <v>30966.470549999998</v>
      </c>
      <c r="H673" s="35">
        <v>8000</v>
      </c>
      <c r="I673" s="35">
        <v>8000</v>
      </c>
      <c r="J673" s="38">
        <v>0</v>
      </c>
      <c r="K673" s="40">
        <v>1</v>
      </c>
      <c r="L673" s="38"/>
      <c r="M673" s="35">
        <v>10824.311309999999</v>
      </c>
      <c r="N673" s="35">
        <v>10042.48358</v>
      </c>
      <c r="O673" s="35">
        <v>1042.8926240000001</v>
      </c>
      <c r="P673" s="35">
        <v>582.49031109999999</v>
      </c>
      <c r="Q673" s="35">
        <v>474.29272520000001</v>
      </c>
      <c r="R673" s="38">
        <v>1</v>
      </c>
      <c r="S673" s="40">
        <v>0.70836795299999999</v>
      </c>
      <c r="T673" s="38">
        <v>9</v>
      </c>
      <c r="U673" s="65">
        <v>8.2136640000000007E-3</v>
      </c>
      <c r="V673" s="40" t="str">
        <f t="shared" si="10"/>
        <v/>
      </c>
    </row>
    <row r="674" spans="1:22" x14ac:dyDescent="0.35">
      <c r="A674" s="38">
        <v>3</v>
      </c>
      <c r="B674" s="38">
        <v>70</v>
      </c>
      <c r="C674" s="38">
        <v>8000</v>
      </c>
      <c r="D674" s="40">
        <v>1</v>
      </c>
      <c r="E674" s="64">
        <v>0</v>
      </c>
      <c r="F674" s="38">
        <v>3</v>
      </c>
      <c r="G674" s="35">
        <v>41566.828780000003</v>
      </c>
      <c r="H674" s="35">
        <v>8000</v>
      </c>
      <c r="I674" s="35">
        <v>8000</v>
      </c>
      <c r="J674" s="38">
        <v>0</v>
      </c>
      <c r="K674" s="40">
        <v>1</v>
      </c>
      <c r="L674" s="38"/>
      <c r="M674" s="35">
        <v>17563.959330000002</v>
      </c>
      <c r="N674" s="35">
        <v>12858.923720000001</v>
      </c>
      <c r="O674" s="35">
        <v>2087.1627100000001</v>
      </c>
      <c r="P674" s="35">
        <v>582.49031109999999</v>
      </c>
      <c r="Q674" s="35">
        <v>474.29270989999998</v>
      </c>
      <c r="R674" s="38">
        <v>1</v>
      </c>
      <c r="S674" s="40">
        <v>0.90703155199999996</v>
      </c>
      <c r="T674" s="38">
        <v>7</v>
      </c>
      <c r="U674" s="65">
        <v>9.3125540000000007E-3</v>
      </c>
      <c r="V674" s="40">
        <f t="shared" si="10"/>
        <v>0.32751845098414967</v>
      </c>
    </row>
    <row r="675" spans="1:22" x14ac:dyDescent="0.35">
      <c r="A675" s="38">
        <v>3</v>
      </c>
      <c r="B675" s="38">
        <v>100</v>
      </c>
      <c r="C675" s="38">
        <v>1000</v>
      </c>
      <c r="D675" s="40">
        <v>1</v>
      </c>
      <c r="E675" s="64">
        <v>0</v>
      </c>
      <c r="F675" s="38">
        <v>1</v>
      </c>
      <c r="G675" s="35">
        <v>21407.772860000001</v>
      </c>
      <c r="H675" s="35">
        <v>3000</v>
      </c>
      <c r="I675" s="35">
        <v>3000</v>
      </c>
      <c r="J675" s="38">
        <v>0</v>
      </c>
      <c r="K675" s="40">
        <v>1</v>
      </c>
      <c r="L675" s="38"/>
      <c r="M675" s="35">
        <v>7580.6221249999999</v>
      </c>
      <c r="N675" s="35">
        <v>7615.9318320000002</v>
      </c>
      <c r="O675" s="35">
        <v>1807.8142559999999</v>
      </c>
      <c r="P675" s="35">
        <v>582.49031109999999</v>
      </c>
      <c r="Q675" s="35">
        <v>820.91433419999998</v>
      </c>
      <c r="R675" s="38">
        <v>3</v>
      </c>
      <c r="S675" s="40">
        <v>0.29247383999999998</v>
      </c>
      <c r="T675" s="38">
        <v>31</v>
      </c>
      <c r="U675" s="65">
        <v>8.3620810000000004E-3</v>
      </c>
      <c r="V675" s="40" t="str">
        <f t="shared" si="10"/>
        <v/>
      </c>
    </row>
    <row r="676" spans="1:22" x14ac:dyDescent="0.35">
      <c r="A676" s="38">
        <v>3</v>
      </c>
      <c r="B676" s="38">
        <v>100</v>
      </c>
      <c r="C676" s="38">
        <v>1000</v>
      </c>
      <c r="D676" s="40">
        <v>1</v>
      </c>
      <c r="E676" s="64">
        <v>0</v>
      </c>
      <c r="F676" s="38">
        <v>2</v>
      </c>
      <c r="G676" s="35">
        <v>21279.373510000001</v>
      </c>
      <c r="H676" s="35">
        <v>3000</v>
      </c>
      <c r="I676" s="35">
        <v>3000</v>
      </c>
      <c r="J676" s="38">
        <v>0</v>
      </c>
      <c r="K676" s="40">
        <v>1</v>
      </c>
      <c r="L676" s="38"/>
      <c r="M676" s="35">
        <v>7515.7571289999996</v>
      </c>
      <c r="N676" s="35">
        <v>7559.3931599999996</v>
      </c>
      <c r="O676" s="35">
        <v>1803.6015809999999</v>
      </c>
      <c r="P676" s="35">
        <v>582.49031109999999</v>
      </c>
      <c r="Q676" s="35">
        <v>818.13132810000002</v>
      </c>
      <c r="R676" s="38">
        <v>3</v>
      </c>
      <c r="S676" s="40">
        <v>0.290302591</v>
      </c>
      <c r="T676" s="38">
        <v>25</v>
      </c>
      <c r="U676" s="65">
        <v>8.8275569999999998E-3</v>
      </c>
      <c r="V676" s="40" t="str">
        <f t="shared" si="10"/>
        <v/>
      </c>
    </row>
    <row r="677" spans="1:22" x14ac:dyDescent="0.35">
      <c r="A677" s="38">
        <v>3</v>
      </c>
      <c r="B677" s="38">
        <v>100</v>
      </c>
      <c r="C677" s="38">
        <v>1000</v>
      </c>
      <c r="D677" s="40">
        <v>1</v>
      </c>
      <c r="E677" s="64">
        <v>0</v>
      </c>
      <c r="F677" s="38">
        <v>3</v>
      </c>
      <c r="G677" s="35">
        <v>29625.29754</v>
      </c>
      <c r="H677" s="35">
        <v>4000</v>
      </c>
      <c r="I677" s="35">
        <v>4000</v>
      </c>
      <c r="J677" s="38">
        <v>0</v>
      </c>
      <c r="K677" s="40">
        <v>1</v>
      </c>
      <c r="L677" s="38"/>
      <c r="M677" s="35">
        <v>9934.2064279999995</v>
      </c>
      <c r="N677" s="35">
        <v>10019.97784</v>
      </c>
      <c r="O677" s="35">
        <v>4146.6711340000002</v>
      </c>
      <c r="P677" s="35">
        <v>582.49031109999999</v>
      </c>
      <c r="Q677" s="35">
        <v>941.95182339999997</v>
      </c>
      <c r="R677" s="38">
        <v>4</v>
      </c>
      <c r="S677" s="40">
        <v>0.38479616900000002</v>
      </c>
      <c r="T677" s="38">
        <v>167</v>
      </c>
      <c r="U677" s="65">
        <v>9.1986749999999999E-3</v>
      </c>
      <c r="V677" s="40">
        <f t="shared" si="10"/>
        <v>0.3059902087804986</v>
      </c>
    </row>
    <row r="678" spans="1:22" x14ac:dyDescent="0.35">
      <c r="A678" s="38">
        <v>3</v>
      </c>
      <c r="B678" s="38">
        <v>100</v>
      </c>
      <c r="C678" s="38">
        <v>2000</v>
      </c>
      <c r="D678" s="40">
        <v>1</v>
      </c>
      <c r="E678" s="64">
        <v>0</v>
      </c>
      <c r="F678" s="38">
        <v>1</v>
      </c>
      <c r="G678" s="35">
        <v>24024.614529999999</v>
      </c>
      <c r="H678" s="35">
        <v>4000</v>
      </c>
      <c r="I678" s="35">
        <v>4000</v>
      </c>
      <c r="J678" s="38">
        <v>0</v>
      </c>
      <c r="K678" s="40">
        <v>1</v>
      </c>
      <c r="L678" s="38"/>
      <c r="M678" s="35">
        <v>8641.4999700000008</v>
      </c>
      <c r="N678" s="35">
        <v>8667.5503410000001</v>
      </c>
      <c r="O678" s="35">
        <v>1466.549313</v>
      </c>
      <c r="P678" s="35">
        <v>582.49031109999999</v>
      </c>
      <c r="Q678" s="35">
        <v>666.52458939999997</v>
      </c>
      <c r="R678" s="38">
        <v>2</v>
      </c>
      <c r="S678" s="40">
        <v>0.332859036</v>
      </c>
      <c r="T678" s="38">
        <v>50</v>
      </c>
      <c r="U678" s="65">
        <v>9.4845559999999999E-3</v>
      </c>
      <c r="V678" s="40" t="str">
        <f t="shared" si="10"/>
        <v/>
      </c>
    </row>
    <row r="679" spans="1:22" x14ac:dyDescent="0.35">
      <c r="A679" s="38">
        <v>3</v>
      </c>
      <c r="B679" s="38">
        <v>100</v>
      </c>
      <c r="C679" s="38">
        <v>2000</v>
      </c>
      <c r="D679" s="40">
        <v>1</v>
      </c>
      <c r="E679" s="64">
        <v>0</v>
      </c>
      <c r="F679" s="38">
        <v>2</v>
      </c>
      <c r="G679" s="35">
        <v>24011.298510000001</v>
      </c>
      <c r="H679" s="35">
        <v>4000</v>
      </c>
      <c r="I679" s="35">
        <v>4000</v>
      </c>
      <c r="J679" s="38">
        <v>0</v>
      </c>
      <c r="K679" s="40">
        <v>1</v>
      </c>
      <c r="L679" s="38"/>
      <c r="M679" s="35">
        <v>8645.9719010000008</v>
      </c>
      <c r="N679" s="35">
        <v>8678.9995130000007</v>
      </c>
      <c r="O679" s="35">
        <v>1446.187576</v>
      </c>
      <c r="P679" s="35">
        <v>582.49031109999999</v>
      </c>
      <c r="Q679" s="35">
        <v>657.64920789999996</v>
      </c>
      <c r="R679" s="38">
        <v>2</v>
      </c>
      <c r="S679" s="40">
        <v>0.33329871799999999</v>
      </c>
      <c r="T679" s="38">
        <v>64</v>
      </c>
      <c r="U679" s="65">
        <v>9.4374070000000001E-3</v>
      </c>
      <c r="V679" s="40" t="str">
        <f t="shared" si="10"/>
        <v/>
      </c>
    </row>
    <row r="680" spans="1:22" x14ac:dyDescent="0.35">
      <c r="A680" s="38">
        <v>3</v>
      </c>
      <c r="B680" s="38">
        <v>100</v>
      </c>
      <c r="C680" s="38">
        <v>2000</v>
      </c>
      <c r="D680" s="40">
        <v>1</v>
      </c>
      <c r="E680" s="64">
        <v>0</v>
      </c>
      <c r="F680" s="38">
        <v>3</v>
      </c>
      <c r="G680" s="35">
        <v>32622.436860000002</v>
      </c>
      <c r="H680" s="35">
        <v>6000</v>
      </c>
      <c r="I680" s="35">
        <v>6000</v>
      </c>
      <c r="J680" s="38">
        <v>0</v>
      </c>
      <c r="K680" s="40">
        <v>1</v>
      </c>
      <c r="L680" s="38"/>
      <c r="M680" s="35">
        <v>10774.579890000001</v>
      </c>
      <c r="N680" s="35">
        <v>10837.322169999999</v>
      </c>
      <c r="O680" s="35">
        <v>3608.9547149999999</v>
      </c>
      <c r="P680" s="35">
        <v>582.49031109999999</v>
      </c>
      <c r="Q680" s="35">
        <v>819.08977879999998</v>
      </c>
      <c r="R680" s="38">
        <v>3</v>
      </c>
      <c r="S680" s="40">
        <v>0.41618455900000001</v>
      </c>
      <c r="T680" s="38">
        <v>71</v>
      </c>
      <c r="U680" s="65">
        <v>9.4345969999999994E-3</v>
      </c>
      <c r="V680" s="40">
        <f t="shared" si="10"/>
        <v>0.32087401289041884</v>
      </c>
    </row>
    <row r="681" spans="1:22" x14ac:dyDescent="0.35">
      <c r="A681" s="38">
        <v>3</v>
      </c>
      <c r="B681" s="38">
        <v>100</v>
      </c>
      <c r="C681" s="38">
        <v>4000</v>
      </c>
      <c r="D681" s="40">
        <v>1</v>
      </c>
      <c r="E681" s="64">
        <v>0</v>
      </c>
      <c r="F681" s="38">
        <v>1</v>
      </c>
      <c r="G681" s="35">
        <v>26802.526030000001</v>
      </c>
      <c r="H681" s="35">
        <v>4000</v>
      </c>
      <c r="I681" s="35">
        <v>4000</v>
      </c>
      <c r="J681" s="38">
        <v>0</v>
      </c>
      <c r="K681" s="40">
        <v>1</v>
      </c>
      <c r="L681" s="38"/>
      <c r="M681" s="35">
        <v>10344.09569</v>
      </c>
      <c r="N681" s="35">
        <v>10357.37161</v>
      </c>
      <c r="O681" s="35">
        <v>1044.271962</v>
      </c>
      <c r="P681" s="35">
        <v>582.49031109999999</v>
      </c>
      <c r="Q681" s="35">
        <v>474.29646079999998</v>
      </c>
      <c r="R681" s="38">
        <v>1</v>
      </c>
      <c r="S681" s="40">
        <v>0.39775306700000002</v>
      </c>
      <c r="T681" s="38">
        <v>14</v>
      </c>
      <c r="U681" s="65">
        <v>6.8515349999999997E-3</v>
      </c>
      <c r="V681" s="40" t="str">
        <f t="shared" si="10"/>
        <v/>
      </c>
    </row>
    <row r="682" spans="1:22" x14ac:dyDescent="0.35">
      <c r="A682" s="38">
        <v>3</v>
      </c>
      <c r="B682" s="38">
        <v>100</v>
      </c>
      <c r="C682" s="38">
        <v>4000</v>
      </c>
      <c r="D682" s="40">
        <v>1</v>
      </c>
      <c r="E682" s="64">
        <v>0</v>
      </c>
      <c r="F682" s="38">
        <v>2</v>
      </c>
      <c r="G682" s="35">
        <v>26856.420859999998</v>
      </c>
      <c r="H682" s="35">
        <v>4000</v>
      </c>
      <c r="I682" s="35">
        <v>4000</v>
      </c>
      <c r="J682" s="38">
        <v>0</v>
      </c>
      <c r="K682" s="40">
        <v>1</v>
      </c>
      <c r="L682" s="38"/>
      <c r="M682" s="35">
        <v>10370.62593</v>
      </c>
      <c r="N682" s="35">
        <v>10386.11787</v>
      </c>
      <c r="O682" s="35">
        <v>1042.8930949999999</v>
      </c>
      <c r="P682" s="35">
        <v>582.49031109999999</v>
      </c>
      <c r="Q682" s="35">
        <v>474.29365150000001</v>
      </c>
      <c r="R682" s="38">
        <v>1</v>
      </c>
      <c r="S682" s="40">
        <v>0.39885700699999999</v>
      </c>
      <c r="T682" s="38">
        <v>15</v>
      </c>
      <c r="U682" s="65">
        <v>7.6439309999999996E-3</v>
      </c>
      <c r="V682" s="40" t="str">
        <f t="shared" si="10"/>
        <v/>
      </c>
    </row>
    <row r="683" spans="1:22" x14ac:dyDescent="0.35">
      <c r="A683" s="38">
        <v>3</v>
      </c>
      <c r="B683" s="38">
        <v>100</v>
      </c>
      <c r="C683" s="38">
        <v>4000</v>
      </c>
      <c r="D683" s="40">
        <v>1</v>
      </c>
      <c r="E683" s="64">
        <v>0</v>
      </c>
      <c r="F683" s="38">
        <v>3</v>
      </c>
      <c r="G683" s="35">
        <v>36742.107470000003</v>
      </c>
      <c r="H683" s="35">
        <v>4000</v>
      </c>
      <c r="I683" s="35">
        <v>4000</v>
      </c>
      <c r="J683" s="38">
        <v>0</v>
      </c>
      <c r="K683" s="40">
        <v>1</v>
      </c>
      <c r="L683" s="38"/>
      <c r="M683" s="35">
        <v>14788.62744</v>
      </c>
      <c r="N683" s="35">
        <v>14809.51404</v>
      </c>
      <c r="O683" s="35">
        <v>2087.1730510000002</v>
      </c>
      <c r="P683" s="35">
        <v>582.49031109999999</v>
      </c>
      <c r="Q683" s="35">
        <v>474.30263000000002</v>
      </c>
      <c r="R683" s="38">
        <v>1</v>
      </c>
      <c r="S683" s="40">
        <v>0.56872823100000003</v>
      </c>
      <c r="T683" s="38">
        <v>76</v>
      </c>
      <c r="U683" s="65">
        <v>9.5321959999999997E-3</v>
      </c>
      <c r="V683" s="40">
        <f t="shared" si="10"/>
        <v>0.31526596030069792</v>
      </c>
    </row>
    <row r="684" spans="1:22" x14ac:dyDescent="0.35">
      <c r="A684" s="38">
        <v>3</v>
      </c>
      <c r="B684" s="38">
        <v>100</v>
      </c>
      <c r="C684" s="38">
        <v>8000</v>
      </c>
      <c r="D684" s="40">
        <v>1</v>
      </c>
      <c r="E684" s="64">
        <v>0</v>
      </c>
      <c r="F684" s="38">
        <v>1</v>
      </c>
      <c r="G684" s="35">
        <v>30822.388419999999</v>
      </c>
      <c r="H684" s="35">
        <v>8000</v>
      </c>
      <c r="I684" s="35">
        <v>8000</v>
      </c>
      <c r="J684" s="38">
        <v>0</v>
      </c>
      <c r="K684" s="40">
        <v>1</v>
      </c>
      <c r="L684" s="38"/>
      <c r="M684" s="35">
        <v>10355.020109999999</v>
      </c>
      <c r="N684" s="35">
        <v>10366.3117</v>
      </c>
      <c r="O684" s="35">
        <v>1044.2714249999999</v>
      </c>
      <c r="P684" s="35">
        <v>582.49031109999999</v>
      </c>
      <c r="Q684" s="35">
        <v>474.29488409999999</v>
      </c>
      <c r="R684" s="38">
        <v>1</v>
      </c>
      <c r="S684" s="40">
        <v>0.39809639299999999</v>
      </c>
      <c r="T684" s="38">
        <v>10</v>
      </c>
      <c r="U684" s="65">
        <v>6.7036800000000001E-3</v>
      </c>
      <c r="V684" s="40" t="str">
        <f t="shared" si="10"/>
        <v/>
      </c>
    </row>
    <row r="685" spans="1:22" x14ac:dyDescent="0.35">
      <c r="A685" s="38">
        <v>3</v>
      </c>
      <c r="B685" s="38">
        <v>100</v>
      </c>
      <c r="C685" s="38">
        <v>8000</v>
      </c>
      <c r="D685" s="40">
        <v>1</v>
      </c>
      <c r="E685" s="64">
        <v>0</v>
      </c>
      <c r="F685" s="38">
        <v>2</v>
      </c>
      <c r="G685" s="35">
        <v>30856.419419999998</v>
      </c>
      <c r="H685" s="35">
        <v>8000</v>
      </c>
      <c r="I685" s="35">
        <v>8000</v>
      </c>
      <c r="J685" s="38">
        <v>0</v>
      </c>
      <c r="K685" s="40">
        <v>1</v>
      </c>
      <c r="L685" s="38"/>
      <c r="M685" s="35">
        <v>10370.62593</v>
      </c>
      <c r="N685" s="35">
        <v>10386.11787</v>
      </c>
      <c r="O685" s="35">
        <v>1042.8926120000001</v>
      </c>
      <c r="P685" s="35">
        <v>582.49031109999999</v>
      </c>
      <c r="Q685" s="35">
        <v>474.29269740000001</v>
      </c>
      <c r="R685" s="38">
        <v>1</v>
      </c>
      <c r="S685" s="40">
        <v>0.39885700699999999</v>
      </c>
      <c r="T685" s="38">
        <v>16</v>
      </c>
      <c r="U685" s="65">
        <v>2.0409949999999999E-3</v>
      </c>
      <c r="V685" s="40" t="str">
        <f t="shared" si="10"/>
        <v/>
      </c>
    </row>
    <row r="686" spans="1:22" x14ac:dyDescent="0.35">
      <c r="A686" s="38">
        <v>3</v>
      </c>
      <c r="B686" s="38">
        <v>100</v>
      </c>
      <c r="C686" s="38">
        <v>8000</v>
      </c>
      <c r="D686" s="40">
        <v>1</v>
      </c>
      <c r="E686" s="64">
        <v>0</v>
      </c>
      <c r="F686" s="38">
        <v>3</v>
      </c>
      <c r="G686" s="35">
        <v>40777.665500000003</v>
      </c>
      <c r="H686" s="35">
        <v>8000</v>
      </c>
      <c r="I686" s="35">
        <v>8000</v>
      </c>
      <c r="J686" s="38">
        <v>0</v>
      </c>
      <c r="K686" s="40">
        <v>1</v>
      </c>
      <c r="L686" s="38"/>
      <c r="M686" s="35">
        <v>14806.65725</v>
      </c>
      <c r="N686" s="35">
        <v>14827.05946</v>
      </c>
      <c r="O686" s="35">
        <v>2087.164342</v>
      </c>
      <c r="P686" s="35">
        <v>582.49031109999999</v>
      </c>
      <c r="Q686" s="35">
        <v>474.29413319999998</v>
      </c>
      <c r="R686" s="38">
        <v>1</v>
      </c>
      <c r="S686" s="40">
        <v>0.56940202600000001</v>
      </c>
      <c r="T686" s="38">
        <v>13</v>
      </c>
      <c r="U686" s="65">
        <v>8.2538399999999997E-4</v>
      </c>
      <c r="V686" s="40">
        <f t="shared" si="10"/>
        <v>0.33887072516413269</v>
      </c>
    </row>
    <row r="687" spans="1:22" x14ac:dyDescent="0.35">
      <c r="A687" s="38">
        <v>4</v>
      </c>
      <c r="B687" s="38">
        <v>10</v>
      </c>
      <c r="C687" s="38">
        <v>1000</v>
      </c>
      <c r="D687" s="40">
        <v>1</v>
      </c>
      <c r="E687" s="64">
        <v>0</v>
      </c>
      <c r="F687" s="38">
        <v>1</v>
      </c>
      <c r="G687" s="35">
        <v>21886.25605</v>
      </c>
      <c r="H687" s="35">
        <v>5000</v>
      </c>
      <c r="I687" s="35">
        <v>5000</v>
      </c>
      <c r="J687" s="38">
        <v>0</v>
      </c>
      <c r="K687" s="40">
        <v>1</v>
      </c>
      <c r="L687" s="38"/>
      <c r="M687" s="35">
        <v>7437.768548</v>
      </c>
      <c r="N687" s="35">
        <v>5410.0469000000003</v>
      </c>
      <c r="O687" s="35">
        <v>2365.7325350000001</v>
      </c>
      <c r="P687" s="35">
        <v>606.80188980000003</v>
      </c>
      <c r="Q687" s="35">
        <v>1065.9061770000001</v>
      </c>
      <c r="R687" s="38">
        <v>5</v>
      </c>
      <c r="S687" s="40">
        <v>0.82092448299999998</v>
      </c>
      <c r="T687" s="38">
        <v>23</v>
      </c>
      <c r="U687" s="65">
        <v>3.102629E-3</v>
      </c>
      <c r="V687" s="40" t="str">
        <f t="shared" si="10"/>
        <v/>
      </c>
    </row>
    <row r="688" spans="1:22" x14ac:dyDescent="0.35">
      <c r="A688" s="38">
        <v>4</v>
      </c>
      <c r="B688" s="38">
        <v>10</v>
      </c>
      <c r="C688" s="38">
        <v>1000</v>
      </c>
      <c r="D688" s="40">
        <v>1</v>
      </c>
      <c r="E688" s="64">
        <v>0</v>
      </c>
      <c r="F688" s="38">
        <v>2</v>
      </c>
      <c r="G688" s="35">
        <v>21666.650559999998</v>
      </c>
      <c r="H688" s="35">
        <v>4000</v>
      </c>
      <c r="I688" s="35">
        <v>4000</v>
      </c>
      <c r="J688" s="38">
        <v>0</v>
      </c>
      <c r="K688" s="40">
        <v>1</v>
      </c>
      <c r="L688" s="38"/>
      <c r="M688" s="35">
        <v>8511.1342540000005</v>
      </c>
      <c r="N688" s="35">
        <v>5545.0151100000003</v>
      </c>
      <c r="O688" s="35">
        <v>2050.8269829999999</v>
      </c>
      <c r="P688" s="35">
        <v>606.80188980000003</v>
      </c>
      <c r="Q688" s="35">
        <v>952.87231919999999</v>
      </c>
      <c r="R688" s="38">
        <v>4</v>
      </c>
      <c r="S688" s="40">
        <v>0.84140465799999997</v>
      </c>
      <c r="T688" s="38">
        <v>29</v>
      </c>
      <c r="U688" s="65">
        <v>9.659483E-3</v>
      </c>
      <c r="V688" s="40" t="str">
        <f t="shared" si="10"/>
        <v/>
      </c>
    </row>
    <row r="689" spans="1:22" x14ac:dyDescent="0.35">
      <c r="A689" s="38">
        <v>4</v>
      </c>
      <c r="B689" s="38">
        <v>10</v>
      </c>
      <c r="C689" s="38">
        <v>1000</v>
      </c>
      <c r="D689" s="40">
        <v>1</v>
      </c>
      <c r="E689" s="64">
        <v>0</v>
      </c>
      <c r="F689" s="38">
        <v>3</v>
      </c>
      <c r="G689" s="35">
        <v>31367.357660000001</v>
      </c>
      <c r="H689" s="35">
        <v>6000</v>
      </c>
      <c r="I689" s="35">
        <v>6000</v>
      </c>
      <c r="J689" s="38">
        <v>0</v>
      </c>
      <c r="K689" s="40">
        <v>1</v>
      </c>
      <c r="L689" s="38"/>
      <c r="M689" s="35">
        <v>12756.72955</v>
      </c>
      <c r="N689" s="35">
        <v>5826.2695050000002</v>
      </c>
      <c r="O689" s="35">
        <v>5025.9927429999998</v>
      </c>
      <c r="P689" s="35">
        <v>606.80188980000003</v>
      </c>
      <c r="Q689" s="35">
        <v>1151.5639719999999</v>
      </c>
      <c r="R689" s="38">
        <v>6</v>
      </c>
      <c r="S689" s="40">
        <v>0.88408240599999999</v>
      </c>
      <c r="T689" s="38">
        <v>13</v>
      </c>
      <c r="U689" s="65">
        <v>4.5063380000000004E-3</v>
      </c>
      <c r="V689" s="40">
        <f t="shared" si="10"/>
        <v>0.2797872725032346</v>
      </c>
    </row>
    <row r="690" spans="1:22" x14ac:dyDescent="0.35">
      <c r="A690" s="38">
        <v>4</v>
      </c>
      <c r="B690" s="38">
        <v>10</v>
      </c>
      <c r="C690" s="38">
        <v>2000</v>
      </c>
      <c r="D690" s="40">
        <v>1</v>
      </c>
      <c r="E690" s="64">
        <v>0</v>
      </c>
      <c r="F690" s="38">
        <v>1</v>
      </c>
      <c r="G690" s="35">
        <v>25974.632720000001</v>
      </c>
      <c r="H690" s="35">
        <v>8000</v>
      </c>
      <c r="I690" s="35">
        <v>8000</v>
      </c>
      <c r="J690" s="38">
        <v>0</v>
      </c>
      <c r="K690" s="40">
        <v>1</v>
      </c>
      <c r="L690" s="38"/>
      <c r="M690" s="35">
        <v>8660.1809020000001</v>
      </c>
      <c r="N690" s="35">
        <v>5627.8630510000003</v>
      </c>
      <c r="O690" s="35">
        <v>2123.708666</v>
      </c>
      <c r="P690" s="35">
        <v>606.80188980000003</v>
      </c>
      <c r="Q690" s="35">
        <v>956.07820800000002</v>
      </c>
      <c r="R690" s="38">
        <v>4</v>
      </c>
      <c r="S690" s="40">
        <v>0.85397606500000001</v>
      </c>
      <c r="T690" s="38">
        <v>10</v>
      </c>
      <c r="U690" s="65">
        <v>8.3944750000000002E-3</v>
      </c>
      <c r="V690" s="40" t="str">
        <f t="shared" si="10"/>
        <v/>
      </c>
    </row>
    <row r="691" spans="1:22" x14ac:dyDescent="0.35">
      <c r="A691" s="38">
        <v>4</v>
      </c>
      <c r="B691" s="38">
        <v>10</v>
      </c>
      <c r="C691" s="38">
        <v>2000</v>
      </c>
      <c r="D691" s="40">
        <v>1</v>
      </c>
      <c r="E691" s="64">
        <v>0</v>
      </c>
      <c r="F691" s="38">
        <v>2</v>
      </c>
      <c r="G691" s="35">
        <v>25588.37023</v>
      </c>
      <c r="H691" s="35">
        <v>8000</v>
      </c>
      <c r="I691" s="35">
        <v>8000</v>
      </c>
      <c r="J691" s="38">
        <v>0</v>
      </c>
      <c r="K691" s="40">
        <v>1</v>
      </c>
      <c r="L691" s="38"/>
      <c r="M691" s="35">
        <v>8465.7794819999999</v>
      </c>
      <c r="N691" s="35">
        <v>5518.8211309999997</v>
      </c>
      <c r="O691" s="35">
        <v>2046.0532040000001</v>
      </c>
      <c r="P691" s="35">
        <v>606.80188980000003</v>
      </c>
      <c r="Q691" s="35">
        <v>950.91452460000005</v>
      </c>
      <c r="R691" s="38">
        <v>4</v>
      </c>
      <c r="S691" s="40">
        <v>0.83742996400000003</v>
      </c>
      <c r="T691" s="38">
        <v>16</v>
      </c>
      <c r="U691" s="65">
        <v>7.4731290000000002E-3</v>
      </c>
      <c r="V691" s="40" t="str">
        <f t="shared" si="10"/>
        <v/>
      </c>
    </row>
    <row r="692" spans="1:22" x14ac:dyDescent="0.35">
      <c r="A692" s="38">
        <v>4</v>
      </c>
      <c r="B692" s="38">
        <v>10</v>
      </c>
      <c r="C692" s="38">
        <v>2000</v>
      </c>
      <c r="D692" s="40">
        <v>1</v>
      </c>
      <c r="E692" s="64">
        <v>0</v>
      </c>
      <c r="F692" s="38">
        <v>3</v>
      </c>
      <c r="G692" s="35">
        <v>36363.661760000003</v>
      </c>
      <c r="H692" s="35">
        <v>10000</v>
      </c>
      <c r="I692" s="35">
        <v>10000</v>
      </c>
      <c r="J692" s="38">
        <v>0</v>
      </c>
      <c r="K692" s="40">
        <v>1</v>
      </c>
      <c r="L692" s="38"/>
      <c r="M692" s="35">
        <v>14091.976619999999</v>
      </c>
      <c r="N692" s="35">
        <v>5934.2376270000004</v>
      </c>
      <c r="O692" s="35">
        <v>4661.1863940000003</v>
      </c>
      <c r="P692" s="35">
        <v>606.80188980000003</v>
      </c>
      <c r="Q692" s="35">
        <v>1069.4592259999999</v>
      </c>
      <c r="R692" s="38">
        <v>5</v>
      </c>
      <c r="S692" s="40">
        <v>0.90046556799999999</v>
      </c>
      <c r="T692" s="38">
        <v>7</v>
      </c>
      <c r="U692" s="65">
        <v>2.2705410000000001E-3</v>
      </c>
      <c r="V692" s="40">
        <f t="shared" si="10"/>
        <v>0.29477222660477337</v>
      </c>
    </row>
    <row r="693" spans="1:22" x14ac:dyDescent="0.35">
      <c r="A693" s="38">
        <v>4</v>
      </c>
      <c r="B693" s="38">
        <v>10</v>
      </c>
      <c r="C693" s="38">
        <v>4000</v>
      </c>
      <c r="D693" s="40">
        <v>1</v>
      </c>
      <c r="E693" s="64">
        <v>0</v>
      </c>
      <c r="F693" s="38">
        <v>1</v>
      </c>
      <c r="G693" s="35">
        <v>30812.652839999999</v>
      </c>
      <c r="H693" s="35">
        <v>8000</v>
      </c>
      <c r="I693" s="35">
        <v>8000</v>
      </c>
      <c r="J693" s="38">
        <v>0</v>
      </c>
      <c r="K693" s="40">
        <v>1</v>
      </c>
      <c r="L693" s="38"/>
      <c r="M693" s="35">
        <v>13899.935960000001</v>
      </c>
      <c r="N693" s="35">
        <v>6135.0180319999999</v>
      </c>
      <c r="O693" s="35">
        <v>1497.068407</v>
      </c>
      <c r="P693" s="35">
        <v>606.80188980000003</v>
      </c>
      <c r="Q693" s="35">
        <v>673.8285568</v>
      </c>
      <c r="R693" s="38">
        <v>2</v>
      </c>
      <c r="S693" s="40">
        <v>0.93093213399999997</v>
      </c>
      <c r="T693" s="38">
        <v>8</v>
      </c>
      <c r="U693" s="65">
        <v>8.6765269999999999E-3</v>
      </c>
      <c r="V693" s="40" t="str">
        <f t="shared" si="10"/>
        <v/>
      </c>
    </row>
    <row r="694" spans="1:22" x14ac:dyDescent="0.35">
      <c r="A694" s="38">
        <v>4</v>
      </c>
      <c r="B694" s="38">
        <v>10</v>
      </c>
      <c r="C694" s="38">
        <v>4000</v>
      </c>
      <c r="D694" s="40">
        <v>1</v>
      </c>
      <c r="E694" s="64">
        <v>0</v>
      </c>
      <c r="F694" s="38">
        <v>2</v>
      </c>
      <c r="G694" s="35">
        <v>30036.796729999998</v>
      </c>
      <c r="H694" s="35">
        <v>8000</v>
      </c>
      <c r="I694" s="35">
        <v>8000</v>
      </c>
      <c r="J694" s="38">
        <v>0</v>
      </c>
      <c r="K694" s="40">
        <v>1</v>
      </c>
      <c r="L694" s="38"/>
      <c r="M694" s="35">
        <v>13190.76391</v>
      </c>
      <c r="N694" s="35">
        <v>6116.908977</v>
      </c>
      <c r="O694" s="35">
        <v>1448.497241</v>
      </c>
      <c r="P694" s="35">
        <v>606.80188980000003</v>
      </c>
      <c r="Q694" s="35">
        <v>673.8247179</v>
      </c>
      <c r="R694" s="38">
        <v>2</v>
      </c>
      <c r="S694" s="40">
        <v>0.92818425199999999</v>
      </c>
      <c r="T694" s="38">
        <v>19</v>
      </c>
      <c r="U694" s="65">
        <v>9.5775299999999993E-7</v>
      </c>
      <c r="V694" s="40" t="str">
        <f t="shared" si="10"/>
        <v/>
      </c>
    </row>
    <row r="695" spans="1:22" x14ac:dyDescent="0.35">
      <c r="A695" s="38">
        <v>4</v>
      </c>
      <c r="B695" s="38">
        <v>10</v>
      </c>
      <c r="C695" s="38">
        <v>4000</v>
      </c>
      <c r="D695" s="40">
        <v>1</v>
      </c>
      <c r="E695" s="64">
        <v>0</v>
      </c>
      <c r="F695" s="38">
        <v>3</v>
      </c>
      <c r="G695" s="35">
        <v>44597.574639999999</v>
      </c>
      <c r="H695" s="35">
        <v>16000</v>
      </c>
      <c r="I695" s="35">
        <v>16000</v>
      </c>
      <c r="J695" s="38">
        <v>0</v>
      </c>
      <c r="K695" s="40">
        <v>1</v>
      </c>
      <c r="L695" s="38"/>
      <c r="M695" s="35">
        <v>16768.150229999999</v>
      </c>
      <c r="N695" s="35">
        <v>6090.6220599999997</v>
      </c>
      <c r="O695" s="35">
        <v>4175.9212950000001</v>
      </c>
      <c r="P695" s="35">
        <v>606.80188980000003</v>
      </c>
      <c r="Q695" s="35">
        <v>956.07916209999996</v>
      </c>
      <c r="R695" s="38">
        <v>4</v>
      </c>
      <c r="S695" s="40">
        <v>0.92419545599999997</v>
      </c>
      <c r="T695" s="38">
        <v>18</v>
      </c>
      <c r="U695" s="65">
        <v>8.5795750000000007E-3</v>
      </c>
      <c r="V695" s="40">
        <f t="shared" si="10"/>
        <v>0.2670833515314574</v>
      </c>
    </row>
    <row r="696" spans="1:22" x14ac:dyDescent="0.35">
      <c r="A696" s="38">
        <v>4</v>
      </c>
      <c r="B696" s="38">
        <v>10</v>
      </c>
      <c r="C696" s="38">
        <v>8000</v>
      </c>
      <c r="D696" s="40">
        <v>1</v>
      </c>
      <c r="E696" s="64">
        <v>0</v>
      </c>
      <c r="F696" s="38">
        <v>1</v>
      </c>
      <c r="G696" s="35">
        <v>36082.004370000002</v>
      </c>
      <c r="H696" s="35">
        <v>8000</v>
      </c>
      <c r="I696" s="35">
        <v>8000</v>
      </c>
      <c r="J696" s="38">
        <v>0</v>
      </c>
      <c r="K696" s="40">
        <v>1</v>
      </c>
      <c r="L696" s="38"/>
      <c r="M696" s="35">
        <v>19463.229179999998</v>
      </c>
      <c r="N696" s="35">
        <v>6469.1119179999996</v>
      </c>
      <c r="O696" s="35">
        <v>1063.7292170000001</v>
      </c>
      <c r="P696" s="35">
        <v>606.80188980000003</v>
      </c>
      <c r="Q696" s="35">
        <v>479.13216799999998</v>
      </c>
      <c r="R696" s="38">
        <v>1</v>
      </c>
      <c r="S696" s="40">
        <v>0.98162778500000003</v>
      </c>
      <c r="T696" s="38">
        <v>5</v>
      </c>
      <c r="U696" s="65">
        <v>8.5845420000000006E-3</v>
      </c>
      <c r="V696" s="40" t="str">
        <f t="shared" si="10"/>
        <v/>
      </c>
    </row>
    <row r="697" spans="1:22" x14ac:dyDescent="0.35">
      <c r="A697" s="38">
        <v>4</v>
      </c>
      <c r="B697" s="38">
        <v>10</v>
      </c>
      <c r="C697" s="38">
        <v>8000</v>
      </c>
      <c r="D697" s="40">
        <v>1</v>
      </c>
      <c r="E697" s="64">
        <v>0</v>
      </c>
      <c r="F697" s="38">
        <v>2</v>
      </c>
      <c r="G697" s="35">
        <v>35373.80298</v>
      </c>
      <c r="H697" s="35">
        <v>8000</v>
      </c>
      <c r="I697" s="35">
        <v>8000</v>
      </c>
      <c r="J697" s="38">
        <v>0</v>
      </c>
      <c r="K697" s="40">
        <v>1</v>
      </c>
      <c r="L697" s="38"/>
      <c r="M697" s="35">
        <v>18844.29033</v>
      </c>
      <c r="N697" s="35">
        <v>6416.3834829999996</v>
      </c>
      <c r="O697" s="35">
        <v>1027.2020789999999</v>
      </c>
      <c r="P697" s="35">
        <v>606.80188980000003</v>
      </c>
      <c r="Q697" s="35">
        <v>479.1251992</v>
      </c>
      <c r="R697" s="38">
        <v>1</v>
      </c>
      <c r="S697" s="40">
        <v>0.97362673300000002</v>
      </c>
      <c r="T697" s="38">
        <v>6</v>
      </c>
      <c r="U697" s="65">
        <v>8.5462709999999994E-3</v>
      </c>
      <c r="V697" s="40" t="str">
        <f t="shared" si="10"/>
        <v/>
      </c>
    </row>
    <row r="698" spans="1:22" x14ac:dyDescent="0.35">
      <c r="A698" s="38">
        <v>4</v>
      </c>
      <c r="B698" s="38">
        <v>10</v>
      </c>
      <c r="C698" s="38">
        <v>8000</v>
      </c>
      <c r="D698" s="40">
        <v>1</v>
      </c>
      <c r="E698" s="64">
        <v>0</v>
      </c>
      <c r="F698" s="38">
        <v>3</v>
      </c>
      <c r="G698" s="35">
        <v>53300.442040000002</v>
      </c>
      <c r="H698" s="35">
        <v>16000</v>
      </c>
      <c r="I698" s="35">
        <v>16000</v>
      </c>
      <c r="J698" s="38">
        <v>0</v>
      </c>
      <c r="K698" s="40">
        <v>1</v>
      </c>
      <c r="L698" s="38"/>
      <c r="M698" s="35">
        <v>26711.70032</v>
      </c>
      <c r="N698" s="35">
        <v>6362.5518849999999</v>
      </c>
      <c r="O698" s="35">
        <v>2945.5634850000001</v>
      </c>
      <c r="P698" s="35">
        <v>606.80188980000003</v>
      </c>
      <c r="Q698" s="35">
        <v>673.82445819999998</v>
      </c>
      <c r="R698" s="38">
        <v>2</v>
      </c>
      <c r="S698" s="40">
        <v>0.96545828700000003</v>
      </c>
      <c r="T698" s="38">
        <v>5</v>
      </c>
      <c r="U698" s="65">
        <v>6.2793899999999997E-15</v>
      </c>
      <c r="V698" s="40">
        <f t="shared" si="10"/>
        <v>0.25407823357271186</v>
      </c>
    </row>
    <row r="699" spans="1:22" x14ac:dyDescent="0.35">
      <c r="A699" s="38">
        <v>4</v>
      </c>
      <c r="B699" s="38">
        <v>40</v>
      </c>
      <c r="C699" s="38">
        <v>1000</v>
      </c>
      <c r="D699" s="40">
        <v>1</v>
      </c>
      <c r="E699" s="64">
        <v>0</v>
      </c>
      <c r="F699" s="38">
        <v>1</v>
      </c>
      <c r="G699" s="35">
        <v>21341.03513</v>
      </c>
      <c r="H699" s="35">
        <v>4000</v>
      </c>
      <c r="I699" s="35">
        <v>4000</v>
      </c>
      <c r="J699" s="38">
        <v>0</v>
      </c>
      <c r="K699" s="40">
        <v>1</v>
      </c>
      <c r="L699" s="38"/>
      <c r="M699" s="35">
        <v>6897.777838</v>
      </c>
      <c r="N699" s="35">
        <v>6760.5009140000002</v>
      </c>
      <c r="O699" s="35">
        <v>2120.3150500000002</v>
      </c>
      <c r="P699" s="35">
        <v>606.80188980000003</v>
      </c>
      <c r="Q699" s="35">
        <v>955.63943619999998</v>
      </c>
      <c r="R699" s="38">
        <v>4</v>
      </c>
      <c r="S699" s="40">
        <v>0.61961856999999998</v>
      </c>
      <c r="T699" s="38">
        <v>25</v>
      </c>
      <c r="U699" s="65">
        <v>5.3669529999999998E-3</v>
      </c>
      <c r="V699" s="40" t="str">
        <f t="shared" si="10"/>
        <v/>
      </c>
    </row>
    <row r="700" spans="1:22" x14ac:dyDescent="0.35">
      <c r="A700" s="38">
        <v>4</v>
      </c>
      <c r="B700" s="38">
        <v>40</v>
      </c>
      <c r="C700" s="38">
        <v>1000</v>
      </c>
      <c r="D700" s="40">
        <v>1</v>
      </c>
      <c r="E700" s="64">
        <v>0</v>
      </c>
      <c r="F700" s="38">
        <v>2</v>
      </c>
      <c r="G700" s="35">
        <v>20976.510269999999</v>
      </c>
      <c r="H700" s="35">
        <v>4000</v>
      </c>
      <c r="I700" s="35">
        <v>4000</v>
      </c>
      <c r="J700" s="38">
        <v>0</v>
      </c>
      <c r="K700" s="40">
        <v>1</v>
      </c>
      <c r="L700" s="38"/>
      <c r="M700" s="35">
        <v>6704.5354559999996</v>
      </c>
      <c r="N700" s="35">
        <v>6657.6883390000003</v>
      </c>
      <c r="O700" s="35">
        <v>2052.5967019999998</v>
      </c>
      <c r="P700" s="35">
        <v>606.80188980000003</v>
      </c>
      <c r="Q700" s="35">
        <v>954.88788079999995</v>
      </c>
      <c r="R700" s="38">
        <v>4</v>
      </c>
      <c r="S700" s="40">
        <v>0.61019551400000005</v>
      </c>
      <c r="T700" s="38">
        <v>13</v>
      </c>
      <c r="U700" s="65">
        <v>9.3376440000000008E-3</v>
      </c>
      <c r="V700" s="40" t="str">
        <f t="shared" si="10"/>
        <v/>
      </c>
    </row>
    <row r="701" spans="1:22" x14ac:dyDescent="0.35">
      <c r="A701" s="38">
        <v>4</v>
      </c>
      <c r="B701" s="38">
        <v>40</v>
      </c>
      <c r="C701" s="38">
        <v>1000</v>
      </c>
      <c r="D701" s="40">
        <v>1</v>
      </c>
      <c r="E701" s="64">
        <v>0</v>
      </c>
      <c r="F701" s="38">
        <v>3</v>
      </c>
      <c r="G701" s="35">
        <v>29301.03829</v>
      </c>
      <c r="H701" s="35">
        <v>5000</v>
      </c>
      <c r="I701" s="35">
        <v>5000</v>
      </c>
      <c r="J701" s="38">
        <v>0</v>
      </c>
      <c r="K701" s="40">
        <v>1</v>
      </c>
      <c r="L701" s="38"/>
      <c r="M701" s="35">
        <v>9674.9697520000009</v>
      </c>
      <c r="N701" s="35">
        <v>8306.0322219999998</v>
      </c>
      <c r="O701" s="35">
        <v>4646.6610559999999</v>
      </c>
      <c r="P701" s="35">
        <v>606.80188980000003</v>
      </c>
      <c r="Q701" s="35">
        <v>1066.573365</v>
      </c>
      <c r="R701" s="38">
        <v>5</v>
      </c>
      <c r="S701" s="40">
        <v>0.76127078100000001</v>
      </c>
      <c r="T701" s="38">
        <v>16</v>
      </c>
      <c r="U701" s="65">
        <v>9.341528E-3</v>
      </c>
      <c r="V701" s="40">
        <f t="shared" si="10"/>
        <v>0.3075912600072499</v>
      </c>
    </row>
    <row r="702" spans="1:22" x14ac:dyDescent="0.35">
      <c r="A702" s="38">
        <v>4</v>
      </c>
      <c r="B702" s="38">
        <v>40</v>
      </c>
      <c r="C702" s="38">
        <v>2000</v>
      </c>
      <c r="D702" s="40">
        <v>1</v>
      </c>
      <c r="E702" s="64">
        <v>0</v>
      </c>
      <c r="F702" s="38">
        <v>1</v>
      </c>
      <c r="G702" s="35">
        <v>24790.761750000001</v>
      </c>
      <c r="H702" s="35">
        <v>4000</v>
      </c>
      <c r="I702" s="35">
        <v>4000</v>
      </c>
      <c r="J702" s="38">
        <v>0</v>
      </c>
      <c r="K702" s="40">
        <v>1</v>
      </c>
      <c r="L702" s="38"/>
      <c r="M702" s="35">
        <v>9601.3295369999996</v>
      </c>
      <c r="N702" s="35">
        <v>8411.7371330000005</v>
      </c>
      <c r="O702" s="35">
        <v>1497.0671830000001</v>
      </c>
      <c r="P702" s="35">
        <v>606.80188980000003</v>
      </c>
      <c r="Q702" s="35">
        <v>673.82600319999995</v>
      </c>
      <c r="R702" s="38">
        <v>2</v>
      </c>
      <c r="S702" s="40">
        <v>0.77095892799999999</v>
      </c>
      <c r="T702" s="38">
        <v>40</v>
      </c>
      <c r="U702" s="65">
        <v>4.9999729999999996E-3</v>
      </c>
      <c r="V702" s="40" t="str">
        <f t="shared" si="10"/>
        <v/>
      </c>
    </row>
    <row r="703" spans="1:22" x14ac:dyDescent="0.35">
      <c r="A703" s="38">
        <v>4</v>
      </c>
      <c r="B703" s="38">
        <v>40</v>
      </c>
      <c r="C703" s="38">
        <v>2000</v>
      </c>
      <c r="D703" s="40">
        <v>1</v>
      </c>
      <c r="E703" s="64">
        <v>0</v>
      </c>
      <c r="F703" s="38">
        <v>2</v>
      </c>
      <c r="G703" s="35">
        <v>24238.59446</v>
      </c>
      <c r="H703" s="35">
        <v>4000</v>
      </c>
      <c r="I703" s="35">
        <v>4000</v>
      </c>
      <c r="J703" s="38">
        <v>0</v>
      </c>
      <c r="K703" s="40">
        <v>1</v>
      </c>
      <c r="L703" s="38"/>
      <c r="M703" s="35">
        <v>9277.572596</v>
      </c>
      <c r="N703" s="35">
        <v>8231.8969570000008</v>
      </c>
      <c r="O703" s="35">
        <v>1448.4975850000001</v>
      </c>
      <c r="P703" s="35">
        <v>606.80188980000003</v>
      </c>
      <c r="Q703" s="35">
        <v>673.82542709999996</v>
      </c>
      <c r="R703" s="38">
        <v>2</v>
      </c>
      <c r="S703" s="40">
        <v>0.75447607900000002</v>
      </c>
      <c r="T703" s="38">
        <v>20</v>
      </c>
      <c r="U703" s="65">
        <v>8.6310420000000002E-3</v>
      </c>
      <c r="V703" s="40" t="str">
        <f t="shared" si="10"/>
        <v/>
      </c>
    </row>
    <row r="704" spans="1:22" x14ac:dyDescent="0.35">
      <c r="A704" s="38">
        <v>4</v>
      </c>
      <c r="B704" s="38">
        <v>40</v>
      </c>
      <c r="C704" s="38">
        <v>2000</v>
      </c>
      <c r="D704" s="40">
        <v>1</v>
      </c>
      <c r="E704" s="64">
        <v>0</v>
      </c>
      <c r="F704" s="38">
        <v>3</v>
      </c>
      <c r="G704" s="35">
        <v>33412.226110000003</v>
      </c>
      <c r="H704" s="35">
        <v>8000</v>
      </c>
      <c r="I704" s="35">
        <v>8000</v>
      </c>
      <c r="J704" s="38">
        <v>0</v>
      </c>
      <c r="K704" s="40">
        <v>1</v>
      </c>
      <c r="L704" s="38"/>
      <c r="M704" s="35">
        <v>10951.360629999999</v>
      </c>
      <c r="N704" s="35">
        <v>8725.7595440000005</v>
      </c>
      <c r="O704" s="35">
        <v>4172.320984</v>
      </c>
      <c r="P704" s="35">
        <v>606.80188980000003</v>
      </c>
      <c r="Q704" s="35">
        <v>955.9830637</v>
      </c>
      <c r="R704" s="38">
        <v>4</v>
      </c>
      <c r="S704" s="40">
        <v>0.79973994900000001</v>
      </c>
      <c r="T704" s="38">
        <v>27</v>
      </c>
      <c r="U704" s="65">
        <v>5.7843510000000001E-3</v>
      </c>
      <c r="V704" s="40">
        <f t="shared" si="10"/>
        <v>0.31852610980877483</v>
      </c>
    </row>
    <row r="705" spans="1:22" x14ac:dyDescent="0.35">
      <c r="A705" s="38">
        <v>4</v>
      </c>
      <c r="B705" s="38">
        <v>40</v>
      </c>
      <c r="C705" s="38">
        <v>4000</v>
      </c>
      <c r="D705" s="40">
        <v>1</v>
      </c>
      <c r="E705" s="64">
        <v>0</v>
      </c>
      <c r="F705" s="38">
        <v>1</v>
      </c>
      <c r="G705" s="35">
        <v>28307.021789999999</v>
      </c>
      <c r="H705" s="35">
        <v>4000</v>
      </c>
      <c r="I705" s="35">
        <v>4000</v>
      </c>
      <c r="J705" s="38">
        <v>0</v>
      </c>
      <c r="K705" s="40">
        <v>1</v>
      </c>
      <c r="L705" s="38"/>
      <c r="M705" s="35">
        <v>12496.00397</v>
      </c>
      <c r="N705" s="35">
        <v>9661.3741840000002</v>
      </c>
      <c r="O705" s="35">
        <v>1063.722497</v>
      </c>
      <c r="P705" s="35">
        <v>606.80188980000003</v>
      </c>
      <c r="Q705" s="35">
        <v>479.11924800000003</v>
      </c>
      <c r="R705" s="38">
        <v>1</v>
      </c>
      <c r="S705" s="40">
        <v>0.88549161300000001</v>
      </c>
      <c r="T705" s="38">
        <v>17</v>
      </c>
      <c r="U705" s="65">
        <v>9.5230200000000001E-3</v>
      </c>
      <c r="V705" s="40" t="str">
        <f t="shared" si="10"/>
        <v/>
      </c>
    </row>
    <row r="706" spans="1:22" x14ac:dyDescent="0.35">
      <c r="A706" s="38">
        <v>4</v>
      </c>
      <c r="B706" s="38">
        <v>40</v>
      </c>
      <c r="C706" s="38">
        <v>4000</v>
      </c>
      <c r="D706" s="40">
        <v>1</v>
      </c>
      <c r="E706" s="64">
        <v>0</v>
      </c>
      <c r="F706" s="38">
        <v>2</v>
      </c>
      <c r="G706" s="35">
        <v>27587.65006</v>
      </c>
      <c r="H706" s="35">
        <v>4000</v>
      </c>
      <c r="I706" s="35">
        <v>4000</v>
      </c>
      <c r="J706" s="38">
        <v>0</v>
      </c>
      <c r="K706" s="40">
        <v>1</v>
      </c>
      <c r="L706" s="38"/>
      <c r="M706" s="35">
        <v>12092.30818</v>
      </c>
      <c r="N706" s="35">
        <v>9382.2350370000004</v>
      </c>
      <c r="O706" s="35">
        <v>1027.1927760000001</v>
      </c>
      <c r="P706" s="35">
        <v>606.80188980000003</v>
      </c>
      <c r="Q706" s="35">
        <v>479.11217670000002</v>
      </c>
      <c r="R706" s="38">
        <v>1</v>
      </c>
      <c r="S706" s="40">
        <v>0.85990774000000003</v>
      </c>
      <c r="T706" s="38">
        <v>15</v>
      </c>
      <c r="U706" s="65">
        <v>1.3187000000000001E-16</v>
      </c>
      <c r="V706" s="40" t="str">
        <f t="shared" si="10"/>
        <v/>
      </c>
    </row>
    <row r="707" spans="1:22" x14ac:dyDescent="0.35">
      <c r="A707" s="38">
        <v>4</v>
      </c>
      <c r="B707" s="38">
        <v>40</v>
      </c>
      <c r="C707" s="38">
        <v>4000</v>
      </c>
      <c r="D707" s="40">
        <v>1</v>
      </c>
      <c r="E707" s="64">
        <v>0</v>
      </c>
      <c r="F707" s="38">
        <v>3</v>
      </c>
      <c r="G707" s="35">
        <v>38775.648549999998</v>
      </c>
      <c r="H707" s="35">
        <v>8000</v>
      </c>
      <c r="I707" s="35">
        <v>8000</v>
      </c>
      <c r="J707" s="38">
        <v>0</v>
      </c>
      <c r="K707" s="40">
        <v>1</v>
      </c>
      <c r="L707" s="38"/>
      <c r="M707" s="35">
        <v>16561.88565</v>
      </c>
      <c r="N707" s="35">
        <v>9981.4902880000009</v>
      </c>
      <c r="O707" s="35">
        <v>2950.2288579999999</v>
      </c>
      <c r="P707" s="35">
        <v>606.80188980000003</v>
      </c>
      <c r="Q707" s="35">
        <v>675.24185990000001</v>
      </c>
      <c r="R707" s="38">
        <v>2</v>
      </c>
      <c r="S707" s="40">
        <v>0.91483113800000004</v>
      </c>
      <c r="T707" s="38">
        <v>12</v>
      </c>
      <c r="U707" s="65">
        <v>1.500948E-3</v>
      </c>
      <c r="V707" s="40">
        <f t="shared" ref="V707:V770" si="11">IF($F707&lt;&gt;3,"",(
SUMIFS($G:$G,$A:$A,$A707,$B:$B,$B707,$C:$C,$C707,$D:$D,$D707,$E:$E,$E707,$F:$F,1)
+
SUMIFS($G:$G,$A:$A,$A707,$B:$B,$B707,$C:$C,$C707,$D:$D,$D707,$E:$E,$E707,$F:$F,2)
-
$G707
)
/
(
SUMIFS($G:$G,$A:$A,$A707,$B:$B,$B707,$C:$C,$C707,$D:$D,$D707,$E:$E,$E707,$F:$F,1)
+
SUMIFS($G:$G,$A:$A,$A707,$B:$B,$B707,$C:$C,$C707,$D:$D,$D707,$E:$E,$E707,$F:$F,2)
))</f>
        <v>0.30627290103680965</v>
      </c>
    </row>
    <row r="708" spans="1:22" x14ac:dyDescent="0.35">
      <c r="A708" s="38">
        <v>4</v>
      </c>
      <c r="B708" s="38">
        <v>40</v>
      </c>
      <c r="C708" s="38">
        <v>8000</v>
      </c>
      <c r="D708" s="40">
        <v>1</v>
      </c>
      <c r="E708" s="64">
        <v>0</v>
      </c>
      <c r="F708" s="38">
        <v>1</v>
      </c>
      <c r="G708" s="35">
        <v>32307.020329999999</v>
      </c>
      <c r="H708" s="35">
        <v>8000</v>
      </c>
      <c r="I708" s="35">
        <v>8000</v>
      </c>
      <c r="J708" s="38">
        <v>0</v>
      </c>
      <c r="K708" s="40">
        <v>1</v>
      </c>
      <c r="L708" s="38"/>
      <c r="M708" s="35">
        <v>12496.00397</v>
      </c>
      <c r="N708" s="35">
        <v>9661.3741840000002</v>
      </c>
      <c r="O708" s="35">
        <v>1063.721845</v>
      </c>
      <c r="P708" s="35">
        <v>606.80188980000003</v>
      </c>
      <c r="Q708" s="35">
        <v>479.11844150000002</v>
      </c>
      <c r="R708" s="38">
        <v>1</v>
      </c>
      <c r="S708" s="40">
        <v>0.88549161300000001</v>
      </c>
      <c r="T708" s="38">
        <v>6</v>
      </c>
      <c r="U708" s="65">
        <v>4.7607980000000001E-3</v>
      </c>
      <c r="V708" s="40" t="str">
        <f t="shared" si="11"/>
        <v/>
      </c>
    </row>
    <row r="709" spans="1:22" x14ac:dyDescent="0.35">
      <c r="A709" s="38">
        <v>4</v>
      </c>
      <c r="B709" s="38">
        <v>40</v>
      </c>
      <c r="C709" s="38">
        <v>8000</v>
      </c>
      <c r="D709" s="40">
        <v>1</v>
      </c>
      <c r="E709" s="64">
        <v>0</v>
      </c>
      <c r="F709" s="38">
        <v>2</v>
      </c>
      <c r="G709" s="35">
        <v>31754.586729999999</v>
      </c>
      <c r="H709" s="35">
        <v>8000</v>
      </c>
      <c r="I709" s="35">
        <v>8000</v>
      </c>
      <c r="J709" s="38">
        <v>0</v>
      </c>
      <c r="K709" s="40">
        <v>1</v>
      </c>
      <c r="L709" s="38"/>
      <c r="M709" s="35">
        <v>12268.708989999999</v>
      </c>
      <c r="N709" s="35">
        <v>9372.7649739999997</v>
      </c>
      <c r="O709" s="35">
        <v>1027.193381</v>
      </c>
      <c r="P709" s="35">
        <v>606.80188980000003</v>
      </c>
      <c r="Q709" s="35">
        <v>479.11749980000002</v>
      </c>
      <c r="R709" s="38">
        <v>1</v>
      </c>
      <c r="S709" s="40">
        <v>0.85903978199999997</v>
      </c>
      <c r="T709" s="38">
        <v>6</v>
      </c>
      <c r="U709" s="65">
        <v>9.0418640000000002E-3</v>
      </c>
      <c r="V709" s="40" t="str">
        <f t="shared" si="11"/>
        <v/>
      </c>
    </row>
    <row r="710" spans="1:22" x14ac:dyDescent="0.35">
      <c r="A710" s="38">
        <v>4</v>
      </c>
      <c r="B710" s="38">
        <v>40</v>
      </c>
      <c r="C710" s="38">
        <v>8000</v>
      </c>
      <c r="D710" s="40">
        <v>1</v>
      </c>
      <c r="E710" s="64">
        <v>0</v>
      </c>
      <c r="F710" s="38">
        <v>3</v>
      </c>
      <c r="G710" s="35">
        <v>44978.519820000001</v>
      </c>
      <c r="H710" s="35">
        <v>8000</v>
      </c>
      <c r="I710" s="35">
        <v>8000</v>
      </c>
      <c r="J710" s="38">
        <v>0</v>
      </c>
      <c r="K710" s="40">
        <v>1</v>
      </c>
      <c r="L710" s="38"/>
      <c r="M710" s="35">
        <v>23222.95088</v>
      </c>
      <c r="N710" s="35">
        <v>10578.726989999999</v>
      </c>
      <c r="O710" s="35">
        <v>2090.9156010000002</v>
      </c>
      <c r="P710" s="35">
        <v>606.80188980000003</v>
      </c>
      <c r="Q710" s="35">
        <v>479.1244658</v>
      </c>
      <c r="R710" s="38">
        <v>1</v>
      </c>
      <c r="S710" s="40">
        <v>0.96956953000000001</v>
      </c>
      <c r="T710" s="38">
        <v>8</v>
      </c>
      <c r="U710" s="65">
        <v>7.9328579999999992E-3</v>
      </c>
      <c r="V710" s="40">
        <f t="shared" si="11"/>
        <v>0.29788648951823526</v>
      </c>
    </row>
    <row r="711" spans="1:22" x14ac:dyDescent="0.35">
      <c r="A711" s="38">
        <v>4</v>
      </c>
      <c r="B711" s="38">
        <v>70</v>
      </c>
      <c r="C711" s="38">
        <v>1000</v>
      </c>
      <c r="D711" s="40">
        <v>1</v>
      </c>
      <c r="E711" s="64">
        <v>0</v>
      </c>
      <c r="F711" s="38">
        <v>1</v>
      </c>
      <c r="G711" s="35">
        <v>21378.082200000001</v>
      </c>
      <c r="H711" s="35">
        <v>4000</v>
      </c>
      <c r="I711" s="35">
        <v>4000</v>
      </c>
      <c r="J711" s="38">
        <v>0</v>
      </c>
      <c r="K711" s="40">
        <v>1</v>
      </c>
      <c r="L711" s="38"/>
      <c r="M711" s="35">
        <v>6816.3548870000004</v>
      </c>
      <c r="N711" s="35">
        <v>6875.4280749999998</v>
      </c>
      <c r="O711" s="35">
        <v>2123.5699180000001</v>
      </c>
      <c r="P711" s="35">
        <v>606.80188980000003</v>
      </c>
      <c r="Q711" s="35">
        <v>955.92743240000004</v>
      </c>
      <c r="R711" s="38">
        <v>4</v>
      </c>
      <c r="S711" s="40">
        <v>0.471329149</v>
      </c>
      <c r="T711" s="38">
        <v>20</v>
      </c>
      <c r="U711" s="65">
        <v>9.3981580000000002E-3</v>
      </c>
      <c r="V711" s="40" t="str">
        <f t="shared" si="11"/>
        <v/>
      </c>
    </row>
    <row r="712" spans="1:22" x14ac:dyDescent="0.35">
      <c r="A712" s="38">
        <v>4</v>
      </c>
      <c r="B712" s="38">
        <v>70</v>
      </c>
      <c r="C712" s="38">
        <v>1000</v>
      </c>
      <c r="D712" s="40">
        <v>1</v>
      </c>
      <c r="E712" s="64">
        <v>0</v>
      </c>
      <c r="F712" s="38">
        <v>2</v>
      </c>
      <c r="G712" s="35">
        <v>21011.697749999999</v>
      </c>
      <c r="H712" s="35">
        <v>4000</v>
      </c>
      <c r="I712" s="35">
        <v>4000</v>
      </c>
      <c r="J712" s="38">
        <v>0</v>
      </c>
      <c r="K712" s="40">
        <v>1</v>
      </c>
      <c r="L712" s="38"/>
      <c r="M712" s="35">
        <v>6674.2477699999999</v>
      </c>
      <c r="N712" s="35">
        <v>6722.5340230000002</v>
      </c>
      <c r="O712" s="35">
        <v>2053.037828</v>
      </c>
      <c r="P712" s="35">
        <v>606.80188980000003</v>
      </c>
      <c r="Q712" s="35">
        <v>955.07624410000005</v>
      </c>
      <c r="R712" s="38">
        <v>4</v>
      </c>
      <c r="S712" s="40">
        <v>0.46084784899999998</v>
      </c>
      <c r="T712" s="38">
        <v>17</v>
      </c>
      <c r="U712" s="65">
        <v>9.7127099999999994E-3</v>
      </c>
      <c r="V712" s="40" t="str">
        <f t="shared" si="11"/>
        <v/>
      </c>
    </row>
    <row r="713" spans="1:22" x14ac:dyDescent="0.35">
      <c r="A713" s="38">
        <v>4</v>
      </c>
      <c r="B713" s="38">
        <v>70</v>
      </c>
      <c r="C713" s="38">
        <v>1000</v>
      </c>
      <c r="D713" s="40">
        <v>1</v>
      </c>
      <c r="E713" s="64">
        <v>0</v>
      </c>
      <c r="F713" s="38">
        <v>3</v>
      </c>
      <c r="G713" s="35">
        <v>29040.707890000001</v>
      </c>
      <c r="H713" s="35">
        <v>5000</v>
      </c>
      <c r="I713" s="35">
        <v>5000</v>
      </c>
      <c r="J713" s="38">
        <v>0</v>
      </c>
      <c r="K713" s="40">
        <v>1</v>
      </c>
      <c r="L713" s="38"/>
      <c r="M713" s="35">
        <v>8849.1824670000005</v>
      </c>
      <c r="N713" s="35">
        <v>8857.6777320000001</v>
      </c>
      <c r="O713" s="35">
        <v>4657.9316680000002</v>
      </c>
      <c r="P713" s="35">
        <v>606.80188980000003</v>
      </c>
      <c r="Q713" s="35">
        <v>1069.114131</v>
      </c>
      <c r="R713" s="38">
        <v>5</v>
      </c>
      <c r="S713" s="40">
        <v>0.60721771300000005</v>
      </c>
      <c r="T713" s="38">
        <v>40</v>
      </c>
      <c r="U713" s="65">
        <v>5.1261420000000002E-3</v>
      </c>
      <c r="V713" s="40">
        <f t="shared" si="11"/>
        <v>0.31491251135876669</v>
      </c>
    </row>
    <row r="714" spans="1:22" x14ac:dyDescent="0.35">
      <c r="A714" s="38">
        <v>4</v>
      </c>
      <c r="B714" s="38">
        <v>70</v>
      </c>
      <c r="C714" s="38">
        <v>2000</v>
      </c>
      <c r="D714" s="40">
        <v>1</v>
      </c>
      <c r="E714" s="64">
        <v>0</v>
      </c>
      <c r="F714" s="38">
        <v>1</v>
      </c>
      <c r="G714" s="35">
        <v>24659.108130000001</v>
      </c>
      <c r="H714" s="35">
        <v>4000.000912</v>
      </c>
      <c r="I714" s="35">
        <v>4000.000912</v>
      </c>
      <c r="J714" s="38">
        <v>0</v>
      </c>
      <c r="K714" s="40">
        <v>1</v>
      </c>
      <c r="L714" s="38"/>
      <c r="M714" s="35">
        <v>8956.2170740000001</v>
      </c>
      <c r="N714" s="35">
        <v>8925.1970120000005</v>
      </c>
      <c r="O714" s="35">
        <v>1497.0664790000001</v>
      </c>
      <c r="P714" s="35">
        <v>606.80188989999999</v>
      </c>
      <c r="Q714" s="35">
        <v>673.82476050000002</v>
      </c>
      <c r="R714" s="38">
        <v>2</v>
      </c>
      <c r="S714" s="40">
        <v>0.61184635499999995</v>
      </c>
      <c r="T714" s="38">
        <v>28</v>
      </c>
      <c r="U714" s="65">
        <v>4.1823300000000003E-5</v>
      </c>
      <c r="V714" s="40" t="str">
        <f t="shared" si="11"/>
        <v/>
      </c>
    </row>
    <row r="715" spans="1:22" x14ac:dyDescent="0.35">
      <c r="A715" s="38">
        <v>4</v>
      </c>
      <c r="B715" s="38">
        <v>70</v>
      </c>
      <c r="C715" s="38">
        <v>2000</v>
      </c>
      <c r="D715" s="40">
        <v>1</v>
      </c>
      <c r="E715" s="64">
        <v>0</v>
      </c>
      <c r="F715" s="38">
        <v>2</v>
      </c>
      <c r="G715" s="35">
        <v>24173.927629999998</v>
      </c>
      <c r="H715" s="35">
        <v>4000</v>
      </c>
      <c r="I715" s="35">
        <v>4000</v>
      </c>
      <c r="J715" s="38">
        <v>0</v>
      </c>
      <c r="K715" s="40">
        <v>1</v>
      </c>
      <c r="L715" s="38"/>
      <c r="M715" s="35">
        <v>8769.9006489999992</v>
      </c>
      <c r="N715" s="35">
        <v>8674.9035220000005</v>
      </c>
      <c r="O715" s="35">
        <v>1448.4971089999999</v>
      </c>
      <c r="P715" s="35">
        <v>606.80188980000003</v>
      </c>
      <c r="Q715" s="35">
        <v>673.82445859999996</v>
      </c>
      <c r="R715" s="38">
        <v>2</v>
      </c>
      <c r="S715" s="40">
        <v>0.594688047</v>
      </c>
      <c r="T715" s="38">
        <v>23</v>
      </c>
      <c r="U715" s="65">
        <v>8.9861539999999997E-3</v>
      </c>
      <c r="V715" s="40" t="str">
        <f t="shared" si="11"/>
        <v/>
      </c>
    </row>
    <row r="716" spans="1:22" x14ac:dyDescent="0.35">
      <c r="A716" s="38">
        <v>4</v>
      </c>
      <c r="B716" s="38">
        <v>70</v>
      </c>
      <c r="C716" s="38">
        <v>2000</v>
      </c>
      <c r="D716" s="40">
        <v>1</v>
      </c>
      <c r="E716" s="64">
        <v>0</v>
      </c>
      <c r="F716" s="38">
        <v>3</v>
      </c>
      <c r="G716" s="35">
        <v>33260.758809999999</v>
      </c>
      <c r="H716" s="35">
        <v>8000</v>
      </c>
      <c r="I716" s="35">
        <v>8000</v>
      </c>
      <c r="J716" s="38">
        <v>0</v>
      </c>
      <c r="K716" s="40">
        <v>1</v>
      </c>
      <c r="L716" s="38"/>
      <c r="M716" s="35">
        <v>9893.7050450000006</v>
      </c>
      <c r="N716" s="35">
        <v>9632.0428599999996</v>
      </c>
      <c r="O716" s="35">
        <v>4172.2707069999997</v>
      </c>
      <c r="P716" s="35">
        <v>606.80188980000003</v>
      </c>
      <c r="Q716" s="35">
        <v>955.93830509999998</v>
      </c>
      <c r="R716" s="38">
        <v>4</v>
      </c>
      <c r="S716" s="40">
        <v>0.660302532</v>
      </c>
      <c r="T716" s="38">
        <v>45</v>
      </c>
      <c r="U716" s="65">
        <v>9.2401540000000004E-3</v>
      </c>
      <c r="V716" s="40">
        <f t="shared" si="11"/>
        <v>0.31888816059958175</v>
      </c>
    </row>
    <row r="717" spans="1:22" x14ac:dyDescent="0.35">
      <c r="A717" s="38">
        <v>4</v>
      </c>
      <c r="B717" s="38">
        <v>70</v>
      </c>
      <c r="C717" s="38">
        <v>4000</v>
      </c>
      <c r="D717" s="40">
        <v>1</v>
      </c>
      <c r="E717" s="64">
        <v>0</v>
      </c>
      <c r="F717" s="38">
        <v>1</v>
      </c>
      <c r="G717" s="35">
        <v>27915.80099</v>
      </c>
      <c r="H717" s="35">
        <v>4000</v>
      </c>
      <c r="I717" s="35">
        <v>4000</v>
      </c>
      <c r="J717" s="38">
        <v>0</v>
      </c>
      <c r="K717" s="40">
        <v>1</v>
      </c>
      <c r="L717" s="38"/>
      <c r="M717" s="35">
        <v>11061.62127</v>
      </c>
      <c r="N717" s="35">
        <v>10704.54177</v>
      </c>
      <c r="O717" s="35">
        <v>1063.7212500000001</v>
      </c>
      <c r="P717" s="35">
        <v>606.80188980000003</v>
      </c>
      <c r="Q717" s="35">
        <v>479.11481550000002</v>
      </c>
      <c r="R717" s="38">
        <v>1</v>
      </c>
      <c r="S717" s="40">
        <v>0.733825226</v>
      </c>
      <c r="T717" s="38">
        <v>6</v>
      </c>
      <c r="U717" s="65">
        <v>5.0549760000000001E-3</v>
      </c>
      <c r="V717" s="40" t="str">
        <f t="shared" si="11"/>
        <v/>
      </c>
    </row>
    <row r="718" spans="1:22" x14ac:dyDescent="0.35">
      <c r="A718" s="38">
        <v>4</v>
      </c>
      <c r="B718" s="38">
        <v>70</v>
      </c>
      <c r="C718" s="38">
        <v>4000</v>
      </c>
      <c r="D718" s="40">
        <v>1</v>
      </c>
      <c r="E718" s="64">
        <v>0</v>
      </c>
      <c r="F718" s="38">
        <v>2</v>
      </c>
      <c r="G718" s="35">
        <v>27320.918409999998</v>
      </c>
      <c r="H718" s="35">
        <v>4000</v>
      </c>
      <c r="I718" s="35">
        <v>4000</v>
      </c>
      <c r="J718" s="38">
        <v>0</v>
      </c>
      <c r="K718" s="40">
        <v>1</v>
      </c>
      <c r="L718" s="38"/>
      <c r="M718" s="35">
        <v>10834.333430000001</v>
      </c>
      <c r="N718" s="35">
        <v>10373.455809999999</v>
      </c>
      <c r="O718" s="35">
        <v>1027.2020789999999</v>
      </c>
      <c r="P718" s="35">
        <v>606.80188980000003</v>
      </c>
      <c r="Q718" s="35">
        <v>479.1251992</v>
      </c>
      <c r="R718" s="38">
        <v>1</v>
      </c>
      <c r="S718" s="40">
        <v>0.71112839000000005</v>
      </c>
      <c r="T718" s="38">
        <v>7</v>
      </c>
      <c r="U718" s="65">
        <v>4.3923060000000003E-3</v>
      </c>
      <c r="V718" s="40" t="str">
        <f t="shared" si="11"/>
        <v/>
      </c>
    </row>
    <row r="719" spans="1:22" x14ac:dyDescent="0.35">
      <c r="A719" s="38">
        <v>4</v>
      </c>
      <c r="B719" s="38">
        <v>70</v>
      </c>
      <c r="C719" s="38">
        <v>4000</v>
      </c>
      <c r="D719" s="40">
        <v>1</v>
      </c>
      <c r="E719" s="64">
        <v>0</v>
      </c>
      <c r="F719" s="38">
        <v>3</v>
      </c>
      <c r="G719" s="35">
        <v>37719.607389999997</v>
      </c>
      <c r="H719" s="35">
        <v>8000</v>
      </c>
      <c r="I719" s="35">
        <v>8000</v>
      </c>
      <c r="J719" s="38">
        <v>0</v>
      </c>
      <c r="K719" s="40">
        <v>1</v>
      </c>
      <c r="L719" s="38"/>
      <c r="M719" s="35">
        <v>13702.45708</v>
      </c>
      <c r="N719" s="35">
        <v>11790.96039</v>
      </c>
      <c r="O719" s="35">
        <v>2945.5635240000001</v>
      </c>
      <c r="P719" s="35">
        <v>606.80188980000003</v>
      </c>
      <c r="Q719" s="35">
        <v>673.82450840000001</v>
      </c>
      <c r="R719" s="38">
        <v>2</v>
      </c>
      <c r="S719" s="40">
        <v>0.80830215400000005</v>
      </c>
      <c r="T719" s="38">
        <v>45</v>
      </c>
      <c r="U719" s="65">
        <v>3.3553900000000002E-3</v>
      </c>
      <c r="V719" s="40">
        <f t="shared" si="11"/>
        <v>0.31712803005458728</v>
      </c>
    </row>
    <row r="720" spans="1:22" x14ac:dyDescent="0.35">
      <c r="A720" s="38">
        <v>4</v>
      </c>
      <c r="B720" s="38">
        <v>70</v>
      </c>
      <c r="C720" s="38">
        <v>8000</v>
      </c>
      <c r="D720" s="40">
        <v>1</v>
      </c>
      <c r="E720" s="64">
        <v>0</v>
      </c>
      <c r="F720" s="38">
        <v>1</v>
      </c>
      <c r="G720" s="35">
        <v>31915.800210000001</v>
      </c>
      <c r="H720" s="35">
        <v>8000</v>
      </c>
      <c r="I720" s="35">
        <v>8000</v>
      </c>
      <c r="J720" s="38">
        <v>0</v>
      </c>
      <c r="K720" s="40">
        <v>1</v>
      </c>
      <c r="L720" s="38"/>
      <c r="M720" s="35">
        <v>11061.62127</v>
      </c>
      <c r="N720" s="35">
        <v>10704.54177</v>
      </c>
      <c r="O720" s="35">
        <v>1063.720961</v>
      </c>
      <c r="P720" s="35">
        <v>606.80188980000003</v>
      </c>
      <c r="Q720" s="35">
        <v>479.1143194</v>
      </c>
      <c r="R720" s="38">
        <v>1</v>
      </c>
      <c r="S720" s="40">
        <v>0.733825226</v>
      </c>
      <c r="T720" s="38">
        <v>7</v>
      </c>
      <c r="U720" s="65">
        <v>6.4060710000000002E-3</v>
      </c>
      <c r="V720" s="40" t="str">
        <f t="shared" si="11"/>
        <v/>
      </c>
    </row>
    <row r="721" spans="1:22" x14ac:dyDescent="0.35">
      <c r="A721" s="38">
        <v>4</v>
      </c>
      <c r="B721" s="38">
        <v>70</v>
      </c>
      <c r="C721" s="38">
        <v>8000</v>
      </c>
      <c r="D721" s="40">
        <v>1</v>
      </c>
      <c r="E721" s="64">
        <v>0</v>
      </c>
      <c r="F721" s="38">
        <v>2</v>
      </c>
      <c r="G721" s="35">
        <v>31320.918409999998</v>
      </c>
      <c r="H721" s="35">
        <v>8000</v>
      </c>
      <c r="I721" s="35">
        <v>8000</v>
      </c>
      <c r="J721" s="38">
        <v>0</v>
      </c>
      <c r="K721" s="40">
        <v>1</v>
      </c>
      <c r="L721" s="38"/>
      <c r="M721" s="35">
        <v>10834.333430000001</v>
      </c>
      <c r="N721" s="35">
        <v>10373.455809999999</v>
      </c>
      <c r="O721" s="35">
        <v>1027.2020789999999</v>
      </c>
      <c r="P721" s="35">
        <v>606.80188980000003</v>
      </c>
      <c r="Q721" s="35">
        <v>479.1251992</v>
      </c>
      <c r="R721" s="38">
        <v>1</v>
      </c>
      <c r="S721" s="40">
        <v>0.71112839000000005</v>
      </c>
      <c r="T721" s="38">
        <v>6</v>
      </c>
      <c r="U721" s="65">
        <v>7.9565E-3</v>
      </c>
      <c r="V721" s="40" t="str">
        <f t="shared" si="11"/>
        <v/>
      </c>
    </row>
    <row r="722" spans="1:22" x14ac:dyDescent="0.35">
      <c r="A722" s="38">
        <v>4</v>
      </c>
      <c r="B722" s="38">
        <v>70</v>
      </c>
      <c r="C722" s="38">
        <v>8000</v>
      </c>
      <c r="D722" s="40">
        <v>1</v>
      </c>
      <c r="E722" s="64">
        <v>0</v>
      </c>
      <c r="F722" s="38">
        <v>3</v>
      </c>
      <c r="G722" s="35">
        <v>42537.073790000002</v>
      </c>
      <c r="H722" s="35">
        <v>8000</v>
      </c>
      <c r="I722" s="35">
        <v>8000</v>
      </c>
      <c r="J722" s="38">
        <v>0</v>
      </c>
      <c r="K722" s="40">
        <v>1</v>
      </c>
      <c r="L722" s="38"/>
      <c r="M722" s="35">
        <v>17990.4908</v>
      </c>
      <c r="N722" s="35">
        <v>13369.741040000001</v>
      </c>
      <c r="O722" s="35">
        <v>2090.9156010000002</v>
      </c>
      <c r="P722" s="35">
        <v>606.80188980000003</v>
      </c>
      <c r="Q722" s="35">
        <v>479.1244658</v>
      </c>
      <c r="R722" s="38">
        <v>1</v>
      </c>
      <c r="S722" s="40">
        <v>0.91653182899999996</v>
      </c>
      <c r="T722" s="38">
        <v>11</v>
      </c>
      <c r="U722" s="65">
        <v>5.7082319999999997E-3</v>
      </c>
      <c r="V722" s="40">
        <f t="shared" si="11"/>
        <v>0.32733584666825644</v>
      </c>
    </row>
    <row r="723" spans="1:22" x14ac:dyDescent="0.35">
      <c r="A723" s="38">
        <v>4</v>
      </c>
      <c r="B723" s="38">
        <v>100</v>
      </c>
      <c r="C723" s="38">
        <v>1000</v>
      </c>
      <c r="D723" s="40">
        <v>1</v>
      </c>
      <c r="E723" s="64">
        <v>0</v>
      </c>
      <c r="F723" s="38">
        <v>1</v>
      </c>
      <c r="G723" s="35">
        <v>21347.443719999999</v>
      </c>
      <c r="H723" s="35">
        <v>4000</v>
      </c>
      <c r="I723" s="35">
        <v>4000</v>
      </c>
      <c r="J723" s="38">
        <v>0</v>
      </c>
      <c r="K723" s="40">
        <v>1</v>
      </c>
      <c r="L723" s="38"/>
      <c r="M723" s="35">
        <v>6804.5250489999999</v>
      </c>
      <c r="N723" s="35">
        <v>6861.6232959999998</v>
      </c>
      <c r="O723" s="35">
        <v>2119.3627660000002</v>
      </c>
      <c r="P723" s="35">
        <v>606.80188980000003</v>
      </c>
      <c r="Q723" s="35">
        <v>955.13071790000004</v>
      </c>
      <c r="R723" s="38">
        <v>4</v>
      </c>
      <c r="S723" s="40">
        <v>0.25979207700000001</v>
      </c>
      <c r="T723" s="38">
        <v>39</v>
      </c>
      <c r="U723" s="65">
        <v>9.0181930000000007E-3</v>
      </c>
      <c r="V723" s="40" t="str">
        <f t="shared" si="11"/>
        <v/>
      </c>
    </row>
    <row r="724" spans="1:22" x14ac:dyDescent="0.35">
      <c r="A724" s="38">
        <v>4</v>
      </c>
      <c r="B724" s="38">
        <v>100</v>
      </c>
      <c r="C724" s="38">
        <v>1000</v>
      </c>
      <c r="D724" s="40">
        <v>1</v>
      </c>
      <c r="E724" s="64">
        <v>0</v>
      </c>
      <c r="F724" s="38">
        <v>2</v>
      </c>
      <c r="G724" s="35">
        <v>21061.671419999999</v>
      </c>
      <c r="H724" s="35">
        <v>4000</v>
      </c>
      <c r="I724" s="35">
        <v>4000</v>
      </c>
      <c r="J724" s="38">
        <v>0</v>
      </c>
      <c r="K724" s="40">
        <v>1</v>
      </c>
      <c r="L724" s="38"/>
      <c r="M724" s="35">
        <v>6697.1678069999998</v>
      </c>
      <c r="N724" s="35">
        <v>6758.9703410000002</v>
      </c>
      <c r="O724" s="35">
        <v>2047.6102089999999</v>
      </c>
      <c r="P724" s="35">
        <v>606.80188980000003</v>
      </c>
      <c r="Q724" s="35">
        <v>951.12117279999995</v>
      </c>
      <c r="R724" s="38">
        <v>4</v>
      </c>
      <c r="S724" s="40">
        <v>0.255905471</v>
      </c>
      <c r="T724" s="38">
        <v>29</v>
      </c>
      <c r="U724" s="65">
        <v>8.7758760000000002E-3</v>
      </c>
      <c r="V724" s="40" t="str">
        <f t="shared" si="11"/>
        <v/>
      </c>
    </row>
    <row r="725" spans="1:22" x14ac:dyDescent="0.35">
      <c r="A725" s="38">
        <v>4</v>
      </c>
      <c r="B725" s="38">
        <v>100</v>
      </c>
      <c r="C725" s="38">
        <v>1000</v>
      </c>
      <c r="D725" s="40">
        <v>1</v>
      </c>
      <c r="E725" s="64">
        <v>0</v>
      </c>
      <c r="F725" s="38">
        <v>3</v>
      </c>
      <c r="G725" s="35">
        <v>29094.760849999999</v>
      </c>
      <c r="H725" s="35">
        <v>5000</v>
      </c>
      <c r="I725" s="35">
        <v>5000</v>
      </c>
      <c r="J725" s="38">
        <v>0</v>
      </c>
      <c r="K725" s="40">
        <v>1</v>
      </c>
      <c r="L725" s="38"/>
      <c r="M725" s="35">
        <v>8845.3738819999999</v>
      </c>
      <c r="N725" s="35">
        <v>8947.930762</v>
      </c>
      <c r="O725" s="35">
        <v>4632.4655059999996</v>
      </c>
      <c r="P725" s="35">
        <v>606.80188980000003</v>
      </c>
      <c r="Q725" s="35">
        <v>1062.188811</v>
      </c>
      <c r="R725" s="38">
        <v>5</v>
      </c>
      <c r="S725" s="40">
        <v>0.33878302799999999</v>
      </c>
      <c r="T725" s="38">
        <v>55</v>
      </c>
      <c r="U725" s="65">
        <v>6.838467E-3</v>
      </c>
      <c r="V725" s="40">
        <f t="shared" si="11"/>
        <v>0.31395029691251414</v>
      </c>
    </row>
    <row r="726" spans="1:22" x14ac:dyDescent="0.35">
      <c r="A726" s="38">
        <v>4</v>
      </c>
      <c r="B726" s="38">
        <v>100</v>
      </c>
      <c r="C726" s="38">
        <v>2000</v>
      </c>
      <c r="D726" s="40">
        <v>1</v>
      </c>
      <c r="E726" s="64">
        <v>0</v>
      </c>
      <c r="F726" s="38">
        <v>1</v>
      </c>
      <c r="G726" s="35">
        <v>24714.725439999998</v>
      </c>
      <c r="H726" s="35">
        <v>4000</v>
      </c>
      <c r="I726" s="35">
        <v>4000</v>
      </c>
      <c r="J726" s="38">
        <v>0</v>
      </c>
      <c r="K726" s="40">
        <v>1</v>
      </c>
      <c r="L726" s="38"/>
      <c r="M726" s="35">
        <v>8953.7658429999992</v>
      </c>
      <c r="N726" s="35">
        <v>8978.8143610000006</v>
      </c>
      <c r="O726" s="35">
        <v>1500.1286170000001</v>
      </c>
      <c r="P726" s="35">
        <v>606.80188980000003</v>
      </c>
      <c r="Q726" s="35">
        <v>675.21472540000002</v>
      </c>
      <c r="R726" s="38">
        <v>2</v>
      </c>
      <c r="S726" s="40">
        <v>0.339952331</v>
      </c>
      <c r="T726" s="38">
        <v>17</v>
      </c>
      <c r="U726" s="65">
        <v>6.5064500000000004E-3</v>
      </c>
      <c r="V726" s="40" t="str">
        <f t="shared" si="11"/>
        <v/>
      </c>
    </row>
    <row r="727" spans="1:22" x14ac:dyDescent="0.35">
      <c r="A727" s="38">
        <v>4</v>
      </c>
      <c r="B727" s="38">
        <v>100</v>
      </c>
      <c r="C727" s="38">
        <v>2000</v>
      </c>
      <c r="D727" s="40">
        <v>1</v>
      </c>
      <c r="E727" s="64">
        <v>0</v>
      </c>
      <c r="F727" s="38">
        <v>2</v>
      </c>
      <c r="G727" s="35">
        <v>24095.61306</v>
      </c>
      <c r="H727" s="35">
        <v>4000</v>
      </c>
      <c r="I727" s="35">
        <v>4000</v>
      </c>
      <c r="J727" s="38">
        <v>0</v>
      </c>
      <c r="K727" s="40">
        <v>1</v>
      </c>
      <c r="L727" s="38"/>
      <c r="M727" s="35">
        <v>8669.3819480000002</v>
      </c>
      <c r="N727" s="35">
        <v>8697.1052149999996</v>
      </c>
      <c r="O727" s="35">
        <v>1448.4979000000001</v>
      </c>
      <c r="P727" s="35">
        <v>606.80188980000003</v>
      </c>
      <c r="Q727" s="35">
        <v>673.82610910000005</v>
      </c>
      <c r="R727" s="38">
        <v>2</v>
      </c>
      <c r="S727" s="40">
        <v>0.32928636999999999</v>
      </c>
      <c r="T727" s="38">
        <v>39</v>
      </c>
      <c r="U727" s="65">
        <v>1.495789E-3</v>
      </c>
      <c r="V727" s="40" t="str">
        <f t="shared" si="11"/>
        <v/>
      </c>
    </row>
    <row r="728" spans="1:22" x14ac:dyDescent="0.35">
      <c r="A728" s="38">
        <v>4</v>
      </c>
      <c r="B728" s="38">
        <v>100</v>
      </c>
      <c r="C728" s="38">
        <v>2000</v>
      </c>
      <c r="D728" s="40">
        <v>1</v>
      </c>
      <c r="E728" s="64">
        <v>0</v>
      </c>
      <c r="F728" s="38">
        <v>3</v>
      </c>
      <c r="G728" s="35">
        <v>33241.650110000002</v>
      </c>
      <c r="H728" s="35">
        <v>8000</v>
      </c>
      <c r="I728" s="35">
        <v>8000</v>
      </c>
      <c r="J728" s="38">
        <v>0</v>
      </c>
      <c r="K728" s="40">
        <v>1</v>
      </c>
      <c r="L728" s="38"/>
      <c r="M728" s="35">
        <v>9715.8958199999997</v>
      </c>
      <c r="N728" s="35">
        <v>9790.7433939999992</v>
      </c>
      <c r="O728" s="35">
        <v>4172.2707069999997</v>
      </c>
      <c r="P728" s="35">
        <v>606.80188980000003</v>
      </c>
      <c r="Q728" s="35">
        <v>955.93830509999998</v>
      </c>
      <c r="R728" s="38">
        <v>4</v>
      </c>
      <c r="S728" s="40">
        <v>0.37069326800000002</v>
      </c>
      <c r="T728" s="38">
        <v>305</v>
      </c>
      <c r="U728" s="65">
        <v>3.8147917000000003E-2</v>
      </c>
      <c r="V728" s="40">
        <f t="shared" si="11"/>
        <v>0.31896292606124821</v>
      </c>
    </row>
    <row r="729" spans="1:22" x14ac:dyDescent="0.35">
      <c r="A729" s="38">
        <v>4</v>
      </c>
      <c r="B729" s="38">
        <v>100</v>
      </c>
      <c r="C729" s="38">
        <v>4000</v>
      </c>
      <c r="D729" s="40">
        <v>1</v>
      </c>
      <c r="E729" s="64">
        <v>0</v>
      </c>
      <c r="F729" s="38">
        <v>1</v>
      </c>
      <c r="G729" s="35">
        <v>27888.46646</v>
      </c>
      <c r="H729" s="35">
        <v>4000</v>
      </c>
      <c r="I729" s="35">
        <v>4000</v>
      </c>
      <c r="J729" s="38">
        <v>0</v>
      </c>
      <c r="K729" s="40">
        <v>1</v>
      </c>
      <c r="L729" s="38"/>
      <c r="M729" s="35">
        <v>10861.87364</v>
      </c>
      <c r="N729" s="35">
        <v>10876.956749999999</v>
      </c>
      <c r="O729" s="35">
        <v>1063.72029</v>
      </c>
      <c r="P729" s="35">
        <v>606.80188980000003</v>
      </c>
      <c r="Q729" s="35">
        <v>479.11389109999999</v>
      </c>
      <c r="R729" s="38">
        <v>1</v>
      </c>
      <c r="S729" s="40">
        <v>0.41181905000000002</v>
      </c>
      <c r="T729" s="38">
        <v>6</v>
      </c>
      <c r="U729" s="65">
        <v>9.5232609999999999E-3</v>
      </c>
      <c r="V729" s="40" t="str">
        <f t="shared" si="11"/>
        <v/>
      </c>
    </row>
    <row r="730" spans="1:22" x14ac:dyDescent="0.35">
      <c r="A730" s="38">
        <v>4</v>
      </c>
      <c r="B730" s="38">
        <v>100</v>
      </c>
      <c r="C730" s="38">
        <v>4000</v>
      </c>
      <c r="D730" s="40">
        <v>1</v>
      </c>
      <c r="E730" s="64">
        <v>0</v>
      </c>
      <c r="F730" s="38">
        <v>2</v>
      </c>
      <c r="G730" s="35">
        <v>27290.160650000002</v>
      </c>
      <c r="H730" s="35">
        <v>4000</v>
      </c>
      <c r="I730" s="35">
        <v>4000</v>
      </c>
      <c r="J730" s="38">
        <v>0</v>
      </c>
      <c r="K730" s="40">
        <v>1</v>
      </c>
      <c r="L730" s="38"/>
      <c r="M730" s="35">
        <v>10581.62372</v>
      </c>
      <c r="N730" s="35">
        <v>10595.40776</v>
      </c>
      <c r="O730" s="35">
        <v>1027.2020789999999</v>
      </c>
      <c r="P730" s="35">
        <v>606.80188980000003</v>
      </c>
      <c r="Q730" s="35">
        <v>479.1251992</v>
      </c>
      <c r="R730" s="38">
        <v>1</v>
      </c>
      <c r="S730" s="40">
        <v>0.40115915299999999</v>
      </c>
      <c r="T730" s="38">
        <v>9</v>
      </c>
      <c r="U730" s="65">
        <v>4.1236729999999996E-3</v>
      </c>
      <c r="V730" s="40" t="str">
        <f t="shared" si="11"/>
        <v/>
      </c>
    </row>
    <row r="731" spans="1:22" x14ac:dyDescent="0.35">
      <c r="A731" s="38">
        <v>4</v>
      </c>
      <c r="B731" s="38">
        <v>100</v>
      </c>
      <c r="C731" s="38">
        <v>4000</v>
      </c>
      <c r="D731" s="40">
        <v>1</v>
      </c>
      <c r="E731" s="64">
        <v>0</v>
      </c>
      <c r="F731" s="38">
        <v>3</v>
      </c>
      <c r="G731" s="35">
        <v>37456.097020000001</v>
      </c>
      <c r="H731" s="35">
        <v>8000</v>
      </c>
      <c r="I731" s="35">
        <v>8000</v>
      </c>
      <c r="J731" s="38">
        <v>0</v>
      </c>
      <c r="K731" s="40">
        <v>1</v>
      </c>
      <c r="L731" s="38"/>
      <c r="M731" s="35">
        <v>12594.60598</v>
      </c>
      <c r="N731" s="35">
        <v>12635.154839999999</v>
      </c>
      <c r="O731" s="35">
        <v>2945.636739</v>
      </c>
      <c r="P731" s="35">
        <v>606.80188980000003</v>
      </c>
      <c r="Q731" s="35">
        <v>673.89756969999996</v>
      </c>
      <c r="R731" s="38">
        <v>2</v>
      </c>
      <c r="S731" s="40">
        <v>0.47838725300000001</v>
      </c>
      <c r="T731" s="38">
        <v>47</v>
      </c>
      <c r="U731" s="65">
        <v>7.6171269999999996E-3</v>
      </c>
      <c r="V731" s="40">
        <f t="shared" si="11"/>
        <v>0.32118468722807625</v>
      </c>
    </row>
    <row r="732" spans="1:22" x14ac:dyDescent="0.35">
      <c r="A732" s="38">
        <v>4</v>
      </c>
      <c r="B732" s="38">
        <v>100</v>
      </c>
      <c r="C732" s="38">
        <v>8000</v>
      </c>
      <c r="D732" s="40">
        <v>1</v>
      </c>
      <c r="E732" s="64">
        <v>0</v>
      </c>
      <c r="F732" s="38">
        <v>1</v>
      </c>
      <c r="G732" s="35">
        <v>31888.48993</v>
      </c>
      <c r="H732" s="35">
        <v>8000</v>
      </c>
      <c r="I732" s="35">
        <v>8000</v>
      </c>
      <c r="J732" s="38">
        <v>0</v>
      </c>
      <c r="K732" s="40">
        <v>1</v>
      </c>
      <c r="L732" s="38"/>
      <c r="M732" s="35">
        <v>10861.87364</v>
      </c>
      <c r="N732" s="35">
        <v>10876.956749999999</v>
      </c>
      <c r="O732" s="35">
        <v>1063.7249059999999</v>
      </c>
      <c r="P732" s="35">
        <v>606.80188980000003</v>
      </c>
      <c r="Q732" s="35">
        <v>479.13275019999998</v>
      </c>
      <c r="R732" s="38">
        <v>1</v>
      </c>
      <c r="S732" s="40">
        <v>0.41181905000000002</v>
      </c>
      <c r="T732" s="38">
        <v>5</v>
      </c>
      <c r="U732" s="65">
        <v>9.0048219999999991E-3</v>
      </c>
      <c r="V732" s="40" t="str">
        <f t="shared" si="11"/>
        <v/>
      </c>
    </row>
    <row r="733" spans="1:22" x14ac:dyDescent="0.35">
      <c r="A733" s="38">
        <v>4</v>
      </c>
      <c r="B733" s="38">
        <v>100</v>
      </c>
      <c r="C733" s="38">
        <v>8000</v>
      </c>
      <c r="D733" s="40">
        <v>1</v>
      </c>
      <c r="E733" s="64">
        <v>0</v>
      </c>
      <c r="F733" s="38">
        <v>2</v>
      </c>
      <c r="G733" s="35">
        <v>31290.160650000002</v>
      </c>
      <c r="H733" s="35">
        <v>8000</v>
      </c>
      <c r="I733" s="35">
        <v>8000</v>
      </c>
      <c r="J733" s="38">
        <v>0</v>
      </c>
      <c r="K733" s="40">
        <v>1</v>
      </c>
      <c r="L733" s="38"/>
      <c r="M733" s="35">
        <v>10581.62372</v>
      </c>
      <c r="N733" s="35">
        <v>10595.40776</v>
      </c>
      <c r="O733" s="35">
        <v>1027.2020789999999</v>
      </c>
      <c r="P733" s="35">
        <v>606.80188980000003</v>
      </c>
      <c r="Q733" s="35">
        <v>479.1251992</v>
      </c>
      <c r="R733" s="38">
        <v>1</v>
      </c>
      <c r="S733" s="40">
        <v>0.40115915299999999</v>
      </c>
      <c r="T733" s="38">
        <v>6</v>
      </c>
      <c r="U733" s="65">
        <v>7.8289540000000008E-3</v>
      </c>
      <c r="V733" s="40" t="str">
        <f t="shared" si="11"/>
        <v/>
      </c>
    </row>
    <row r="734" spans="1:22" x14ac:dyDescent="0.35">
      <c r="A734" s="38">
        <v>4</v>
      </c>
      <c r="B734" s="38">
        <v>100</v>
      </c>
      <c r="C734" s="38">
        <v>8000</v>
      </c>
      <c r="D734" s="40">
        <v>1</v>
      </c>
      <c r="E734" s="64">
        <v>0</v>
      </c>
      <c r="F734" s="38">
        <v>3</v>
      </c>
      <c r="G734" s="35">
        <v>41863.795969999999</v>
      </c>
      <c r="H734" s="35">
        <v>8000</v>
      </c>
      <c r="I734" s="35">
        <v>8000</v>
      </c>
      <c r="J734" s="38">
        <v>0</v>
      </c>
      <c r="K734" s="40">
        <v>1</v>
      </c>
      <c r="L734" s="38"/>
      <c r="M734" s="35">
        <v>15333.2606</v>
      </c>
      <c r="N734" s="35">
        <v>15353.69341</v>
      </c>
      <c r="O734" s="35">
        <v>2090.9156010000002</v>
      </c>
      <c r="P734" s="35">
        <v>606.80188980000003</v>
      </c>
      <c r="Q734" s="35">
        <v>479.1244658</v>
      </c>
      <c r="R734" s="38">
        <v>1</v>
      </c>
      <c r="S734" s="40">
        <v>0.58131548899999996</v>
      </c>
      <c r="T734" s="38">
        <v>9</v>
      </c>
      <c r="U734" s="65">
        <v>5.0819400000000001E-3</v>
      </c>
      <c r="V734" s="40">
        <f t="shared" si="11"/>
        <v>0.33737432525580863</v>
      </c>
    </row>
    <row r="735" spans="1:22" x14ac:dyDescent="0.35">
      <c r="A735" s="38">
        <v>5</v>
      </c>
      <c r="B735" s="38">
        <v>10</v>
      </c>
      <c r="C735" s="38">
        <v>1000</v>
      </c>
      <c r="D735" s="40">
        <v>1</v>
      </c>
      <c r="E735" s="64">
        <v>0</v>
      </c>
      <c r="F735" s="38">
        <v>1</v>
      </c>
      <c r="G735" s="35">
        <v>22639.67236</v>
      </c>
      <c r="H735" s="35">
        <v>5000</v>
      </c>
      <c r="I735" s="35">
        <v>5000</v>
      </c>
      <c r="J735" s="38">
        <v>0</v>
      </c>
      <c r="K735" s="40">
        <v>1</v>
      </c>
      <c r="L735" s="38"/>
      <c r="M735" s="35">
        <v>8014.2084290000003</v>
      </c>
      <c r="N735" s="35">
        <v>5545.8392940000003</v>
      </c>
      <c r="O735" s="35">
        <v>2372.4333179999999</v>
      </c>
      <c r="P735" s="35">
        <v>613.87430119999999</v>
      </c>
      <c r="Q735" s="35">
        <v>1093.317022</v>
      </c>
      <c r="R735" s="38">
        <v>5</v>
      </c>
      <c r="S735" s="40">
        <v>0.799662926</v>
      </c>
      <c r="T735" s="38">
        <v>42</v>
      </c>
      <c r="U735" s="65">
        <v>3.2624099999999999E-3</v>
      </c>
      <c r="V735" s="40" t="str">
        <f t="shared" si="11"/>
        <v/>
      </c>
    </row>
    <row r="736" spans="1:22" x14ac:dyDescent="0.35">
      <c r="A736" s="38">
        <v>5</v>
      </c>
      <c r="B736" s="38">
        <v>10</v>
      </c>
      <c r="C736" s="38">
        <v>1000</v>
      </c>
      <c r="D736" s="40">
        <v>1</v>
      </c>
      <c r="E736" s="64">
        <v>0</v>
      </c>
      <c r="F736" s="38">
        <v>2</v>
      </c>
      <c r="G736" s="35">
        <v>22670.316330000001</v>
      </c>
      <c r="H736" s="35">
        <v>4000</v>
      </c>
      <c r="I736" s="35">
        <v>4000</v>
      </c>
      <c r="J736" s="38">
        <v>0</v>
      </c>
      <c r="K736" s="40">
        <v>1</v>
      </c>
      <c r="L736" s="38"/>
      <c r="M736" s="35">
        <v>8881.7180430000008</v>
      </c>
      <c r="N736" s="35">
        <v>6092.8332600000003</v>
      </c>
      <c r="O736" s="35">
        <v>2103.9502710000002</v>
      </c>
      <c r="P736" s="35">
        <v>613.87430119999999</v>
      </c>
      <c r="Q736" s="35">
        <v>977.94045300000005</v>
      </c>
      <c r="R736" s="38">
        <v>4</v>
      </c>
      <c r="S736" s="40">
        <v>0.87853481</v>
      </c>
      <c r="T736" s="38">
        <v>31</v>
      </c>
      <c r="U736" s="65">
        <v>9.7792959999999998E-3</v>
      </c>
      <c r="V736" s="40" t="str">
        <f t="shared" si="11"/>
        <v/>
      </c>
    </row>
    <row r="737" spans="1:22" x14ac:dyDescent="0.35">
      <c r="A737" s="38">
        <v>5</v>
      </c>
      <c r="B737" s="38">
        <v>10</v>
      </c>
      <c r="C737" s="38">
        <v>1000</v>
      </c>
      <c r="D737" s="40">
        <v>1</v>
      </c>
      <c r="E737" s="64">
        <v>0</v>
      </c>
      <c r="F737" s="38">
        <v>3</v>
      </c>
      <c r="G737" s="35">
        <v>32708.391790000001</v>
      </c>
      <c r="H737" s="35">
        <v>6000</v>
      </c>
      <c r="I737" s="35">
        <v>6000</v>
      </c>
      <c r="J737" s="38">
        <v>0</v>
      </c>
      <c r="K737" s="40">
        <v>1</v>
      </c>
      <c r="L737" s="38"/>
      <c r="M737" s="35">
        <v>13756.72478</v>
      </c>
      <c r="N737" s="35">
        <v>6002.8713109999999</v>
      </c>
      <c r="O737" s="35">
        <v>5143.9043750000001</v>
      </c>
      <c r="P737" s="35">
        <v>613.87430119999999</v>
      </c>
      <c r="Q737" s="35">
        <v>1191.0170270000001</v>
      </c>
      <c r="R737" s="38">
        <v>6</v>
      </c>
      <c r="S737" s="40">
        <v>0.86556306100000002</v>
      </c>
      <c r="T737" s="38">
        <v>30</v>
      </c>
      <c r="U737" s="65">
        <v>6.0905159999999998E-3</v>
      </c>
      <c r="V737" s="40">
        <f t="shared" si="11"/>
        <v>0.27811962139776902</v>
      </c>
    </row>
    <row r="738" spans="1:22" x14ac:dyDescent="0.35">
      <c r="A738" s="38">
        <v>5</v>
      </c>
      <c r="B738" s="38">
        <v>10</v>
      </c>
      <c r="C738" s="38">
        <v>2000</v>
      </c>
      <c r="D738" s="40">
        <v>1</v>
      </c>
      <c r="E738" s="64">
        <v>0</v>
      </c>
      <c r="F738" s="38">
        <v>1</v>
      </c>
      <c r="G738" s="35">
        <v>26378.646349999999</v>
      </c>
      <c r="H738" s="35">
        <v>6000</v>
      </c>
      <c r="I738" s="35">
        <v>6000</v>
      </c>
      <c r="J738" s="38">
        <v>0</v>
      </c>
      <c r="K738" s="40">
        <v>1</v>
      </c>
      <c r="L738" s="38"/>
      <c r="M738" s="35">
        <v>10771.39416</v>
      </c>
      <c r="N738" s="35">
        <v>6314.2235819999996</v>
      </c>
      <c r="O738" s="35">
        <v>1835.074805</v>
      </c>
      <c r="P738" s="35">
        <v>613.87430119999999</v>
      </c>
      <c r="Q738" s="35">
        <v>844.07949989999997</v>
      </c>
      <c r="R738" s="38">
        <v>3</v>
      </c>
      <c r="S738" s="40">
        <v>0.91045741400000002</v>
      </c>
      <c r="T738" s="38">
        <v>25</v>
      </c>
      <c r="U738" s="65">
        <v>9.9770640000000008E-3</v>
      </c>
      <c r="V738" s="40" t="str">
        <f t="shared" si="11"/>
        <v/>
      </c>
    </row>
    <row r="739" spans="1:22" x14ac:dyDescent="0.35">
      <c r="A739" s="38">
        <v>5</v>
      </c>
      <c r="B739" s="38">
        <v>10</v>
      </c>
      <c r="C739" s="38">
        <v>2000</v>
      </c>
      <c r="D739" s="40">
        <v>1</v>
      </c>
      <c r="E739" s="64">
        <v>0</v>
      </c>
      <c r="F739" s="38">
        <v>2</v>
      </c>
      <c r="G739" s="35">
        <v>26271.892059999998</v>
      </c>
      <c r="H739" s="35">
        <v>6000</v>
      </c>
      <c r="I739" s="35">
        <v>6000</v>
      </c>
      <c r="J739" s="38">
        <v>0</v>
      </c>
      <c r="K739" s="40">
        <v>1</v>
      </c>
      <c r="L739" s="38"/>
      <c r="M739" s="35">
        <v>10816.412319999999</v>
      </c>
      <c r="N739" s="35">
        <v>6203.5238220000001</v>
      </c>
      <c r="O739" s="35">
        <v>1804.5706990000001</v>
      </c>
      <c r="P739" s="35">
        <v>613.87430119999999</v>
      </c>
      <c r="Q739" s="35">
        <v>833.51091559999998</v>
      </c>
      <c r="R739" s="38">
        <v>3</v>
      </c>
      <c r="S739" s="40">
        <v>0.894495449</v>
      </c>
      <c r="T739" s="38">
        <v>42</v>
      </c>
      <c r="U739" s="65">
        <v>9.9804400000000001E-3</v>
      </c>
      <c r="V739" s="40" t="str">
        <f t="shared" si="11"/>
        <v/>
      </c>
    </row>
    <row r="740" spans="1:22" x14ac:dyDescent="0.35">
      <c r="A740" s="38">
        <v>5</v>
      </c>
      <c r="B740" s="38">
        <v>10</v>
      </c>
      <c r="C740" s="38">
        <v>2000</v>
      </c>
      <c r="D740" s="40">
        <v>1</v>
      </c>
      <c r="E740" s="64">
        <v>0</v>
      </c>
      <c r="F740" s="38">
        <v>3</v>
      </c>
      <c r="G740" s="35">
        <v>37503.770989999997</v>
      </c>
      <c r="H740" s="35">
        <v>8000</v>
      </c>
      <c r="I740" s="35">
        <v>8000</v>
      </c>
      <c r="J740" s="38">
        <v>0</v>
      </c>
      <c r="K740" s="40">
        <v>1</v>
      </c>
      <c r="L740" s="38"/>
      <c r="M740" s="35">
        <v>17149.26957</v>
      </c>
      <c r="N740" s="35">
        <v>6538.3178619999999</v>
      </c>
      <c r="O740" s="35">
        <v>4224.6778999999997</v>
      </c>
      <c r="P740" s="35">
        <v>613.87430119999999</v>
      </c>
      <c r="Q740" s="35">
        <v>977.63135929999999</v>
      </c>
      <c r="R740" s="38">
        <v>4</v>
      </c>
      <c r="S740" s="40">
        <v>0.94276990599999999</v>
      </c>
      <c r="T740" s="38">
        <v>23</v>
      </c>
      <c r="U740" s="65">
        <v>3.455825E-3</v>
      </c>
      <c r="V740" s="40">
        <f t="shared" si="11"/>
        <v>0.28768494829149077</v>
      </c>
    </row>
    <row r="741" spans="1:22" x14ac:dyDescent="0.35">
      <c r="A741" s="38">
        <v>5</v>
      </c>
      <c r="B741" s="38">
        <v>10</v>
      </c>
      <c r="C741" s="38">
        <v>4000</v>
      </c>
      <c r="D741" s="40">
        <v>1</v>
      </c>
      <c r="E741" s="64">
        <v>0</v>
      </c>
      <c r="F741" s="38">
        <v>1</v>
      </c>
      <c r="G741" s="35">
        <v>30933.420170000001</v>
      </c>
      <c r="H741" s="35">
        <v>8000</v>
      </c>
      <c r="I741" s="35">
        <v>8000</v>
      </c>
      <c r="J741" s="38">
        <v>0</v>
      </c>
      <c r="K741" s="40">
        <v>1</v>
      </c>
      <c r="L741" s="38"/>
      <c r="M741" s="35">
        <v>13682.886420000001</v>
      </c>
      <c r="N741" s="35">
        <v>6447.4131859999998</v>
      </c>
      <c r="O741" s="35">
        <v>1498.3589850000001</v>
      </c>
      <c r="P741" s="35">
        <v>613.87430119999999</v>
      </c>
      <c r="Q741" s="35">
        <v>690.88726989999998</v>
      </c>
      <c r="R741" s="38">
        <v>2</v>
      </c>
      <c r="S741" s="40">
        <v>0.92966222399999998</v>
      </c>
      <c r="T741" s="38">
        <v>13</v>
      </c>
      <c r="U741" s="65">
        <v>8.7846109999999995E-3</v>
      </c>
      <c r="V741" s="40" t="str">
        <f t="shared" si="11"/>
        <v/>
      </c>
    </row>
    <row r="742" spans="1:22" x14ac:dyDescent="0.35">
      <c r="A742" s="38">
        <v>5</v>
      </c>
      <c r="B742" s="38">
        <v>10</v>
      </c>
      <c r="C742" s="38">
        <v>4000</v>
      </c>
      <c r="D742" s="40">
        <v>1</v>
      </c>
      <c r="E742" s="64">
        <v>0</v>
      </c>
      <c r="F742" s="38">
        <v>2</v>
      </c>
      <c r="G742" s="35">
        <v>30434.441070000001</v>
      </c>
      <c r="H742" s="35">
        <v>8000</v>
      </c>
      <c r="I742" s="35">
        <v>8000</v>
      </c>
      <c r="J742" s="38">
        <v>0</v>
      </c>
      <c r="K742" s="40">
        <v>1</v>
      </c>
      <c r="L742" s="38"/>
      <c r="M742" s="35">
        <v>13117.649450000001</v>
      </c>
      <c r="N742" s="35">
        <v>6525.8051189999996</v>
      </c>
      <c r="O742" s="35">
        <v>1487.7148589999999</v>
      </c>
      <c r="P742" s="35">
        <v>613.87430119999999</v>
      </c>
      <c r="Q742" s="35">
        <v>689.39733980000005</v>
      </c>
      <c r="R742" s="38">
        <v>2</v>
      </c>
      <c r="S742" s="40">
        <v>0.94096567499999995</v>
      </c>
      <c r="T742" s="38">
        <v>19</v>
      </c>
      <c r="U742" s="65">
        <v>8.3286679999999991E-3</v>
      </c>
      <c r="V742" s="40" t="str">
        <f t="shared" si="11"/>
        <v/>
      </c>
    </row>
    <row r="743" spans="1:22" x14ac:dyDescent="0.35">
      <c r="A743" s="38">
        <v>5</v>
      </c>
      <c r="B743" s="38">
        <v>10</v>
      </c>
      <c r="C743" s="38">
        <v>4000</v>
      </c>
      <c r="D743" s="40">
        <v>1</v>
      </c>
      <c r="E743" s="64">
        <v>0</v>
      </c>
      <c r="F743" s="38">
        <v>3</v>
      </c>
      <c r="G743" s="35">
        <v>45000.597459999997</v>
      </c>
      <c r="H743" s="35">
        <v>12000</v>
      </c>
      <c r="I743" s="35">
        <v>12000</v>
      </c>
      <c r="J743" s="38">
        <v>0</v>
      </c>
      <c r="K743" s="40">
        <v>1</v>
      </c>
      <c r="L743" s="38"/>
      <c r="M743" s="35">
        <v>21238.139009999999</v>
      </c>
      <c r="N743" s="35">
        <v>6655.39246</v>
      </c>
      <c r="O743" s="35">
        <v>3648.6338089999999</v>
      </c>
      <c r="P743" s="35">
        <v>613.87430119999999</v>
      </c>
      <c r="Q743" s="35">
        <v>844.55787039999996</v>
      </c>
      <c r="R743" s="38">
        <v>3</v>
      </c>
      <c r="S743" s="40">
        <v>0.95965106899999997</v>
      </c>
      <c r="T743" s="38">
        <v>28</v>
      </c>
      <c r="U743" s="65">
        <v>8.9302679999999999E-3</v>
      </c>
      <c r="V743" s="40">
        <f t="shared" si="11"/>
        <v>0.26670741735629699</v>
      </c>
    </row>
    <row r="744" spans="1:22" x14ac:dyDescent="0.35">
      <c r="A744" s="38">
        <v>5</v>
      </c>
      <c r="B744" s="38">
        <v>10</v>
      </c>
      <c r="C744" s="38">
        <v>8000</v>
      </c>
      <c r="D744" s="40">
        <v>1</v>
      </c>
      <c r="E744" s="64">
        <v>0</v>
      </c>
      <c r="F744" s="38">
        <v>1</v>
      </c>
      <c r="G744" s="35">
        <v>35015.295339999997</v>
      </c>
      <c r="H744" s="35">
        <v>8000</v>
      </c>
      <c r="I744" s="35">
        <v>8000</v>
      </c>
      <c r="J744" s="38">
        <v>0</v>
      </c>
      <c r="K744" s="40">
        <v>1</v>
      </c>
      <c r="L744" s="38"/>
      <c r="M744" s="35">
        <v>18213.687140000002</v>
      </c>
      <c r="N744" s="35">
        <v>6634.5124329999999</v>
      </c>
      <c r="O744" s="35">
        <v>1062.89768</v>
      </c>
      <c r="P744" s="35">
        <v>613.87430119999999</v>
      </c>
      <c r="Q744" s="35">
        <v>490.32378820000002</v>
      </c>
      <c r="R744" s="38">
        <v>1</v>
      </c>
      <c r="S744" s="40">
        <v>0.956640347</v>
      </c>
      <c r="T744" s="38">
        <v>9</v>
      </c>
      <c r="U744" s="65">
        <v>6.4262390000000003E-3</v>
      </c>
      <c r="V744" s="40" t="str">
        <f t="shared" si="11"/>
        <v/>
      </c>
    </row>
    <row r="745" spans="1:22" x14ac:dyDescent="0.35">
      <c r="A745" s="38">
        <v>5</v>
      </c>
      <c r="B745" s="38">
        <v>10</v>
      </c>
      <c r="C745" s="38">
        <v>8000</v>
      </c>
      <c r="D745" s="40">
        <v>1</v>
      </c>
      <c r="E745" s="64">
        <v>0</v>
      </c>
      <c r="F745" s="38">
        <v>2</v>
      </c>
      <c r="G745" s="35">
        <v>34871.44644</v>
      </c>
      <c r="H745" s="35">
        <v>8000</v>
      </c>
      <c r="I745" s="35">
        <v>8000</v>
      </c>
      <c r="J745" s="38">
        <v>0</v>
      </c>
      <c r="K745" s="40">
        <v>1</v>
      </c>
      <c r="L745" s="38"/>
      <c r="M745" s="35">
        <v>18089.641589999999</v>
      </c>
      <c r="N745" s="35">
        <v>6624.3359689999997</v>
      </c>
      <c r="O745" s="35">
        <v>1053.2695470000001</v>
      </c>
      <c r="P745" s="35">
        <v>613.87430119999999</v>
      </c>
      <c r="Q745" s="35">
        <v>490.32502890000001</v>
      </c>
      <c r="R745" s="38">
        <v>1</v>
      </c>
      <c r="S745" s="40">
        <v>0.95517298699999997</v>
      </c>
      <c r="T745" s="38">
        <v>11</v>
      </c>
      <c r="U745" s="65">
        <v>1.8494990000000001E-3</v>
      </c>
      <c r="V745" s="40" t="str">
        <f t="shared" si="11"/>
        <v/>
      </c>
    </row>
    <row r="746" spans="1:22" x14ac:dyDescent="0.35">
      <c r="A746" s="38">
        <v>5</v>
      </c>
      <c r="B746" s="38">
        <v>10</v>
      </c>
      <c r="C746" s="38">
        <v>8000</v>
      </c>
      <c r="D746" s="40">
        <v>1</v>
      </c>
      <c r="E746" s="64">
        <v>0</v>
      </c>
      <c r="F746" s="38">
        <v>3</v>
      </c>
      <c r="G746" s="35">
        <v>53522.960709999999</v>
      </c>
      <c r="H746" s="35">
        <v>16000</v>
      </c>
      <c r="I746" s="35">
        <v>16000</v>
      </c>
      <c r="J746" s="38">
        <v>0</v>
      </c>
      <c r="K746" s="40">
        <v>1</v>
      </c>
      <c r="L746" s="38"/>
      <c r="M746" s="35">
        <v>26494.948619999999</v>
      </c>
      <c r="N746" s="35">
        <v>6746.2752460000002</v>
      </c>
      <c r="O746" s="35">
        <v>2978.7201420000001</v>
      </c>
      <c r="P746" s="35">
        <v>613.87430119999999</v>
      </c>
      <c r="Q746" s="35">
        <v>689.14240670000004</v>
      </c>
      <c r="R746" s="38">
        <v>2</v>
      </c>
      <c r="S746" s="40">
        <v>0.97275559499999997</v>
      </c>
      <c r="T746" s="38">
        <v>21</v>
      </c>
      <c r="U746" s="65">
        <v>7.7703820000000002E-3</v>
      </c>
      <c r="V746" s="40">
        <f t="shared" si="11"/>
        <v>0.23414714512678772</v>
      </c>
    </row>
    <row r="747" spans="1:22" x14ac:dyDescent="0.35">
      <c r="A747" s="38">
        <v>5</v>
      </c>
      <c r="B747" s="38">
        <v>40</v>
      </c>
      <c r="C747" s="38">
        <v>1000</v>
      </c>
      <c r="D747" s="40">
        <v>1</v>
      </c>
      <c r="E747" s="64">
        <v>0</v>
      </c>
      <c r="F747" s="38">
        <v>1</v>
      </c>
      <c r="G747" s="35">
        <v>22087.225170000002</v>
      </c>
      <c r="H747" s="35">
        <v>4000</v>
      </c>
      <c r="I747" s="35">
        <v>4000</v>
      </c>
      <c r="J747" s="38">
        <v>0</v>
      </c>
      <c r="K747" s="40">
        <v>1</v>
      </c>
      <c r="L747" s="38"/>
      <c r="M747" s="35">
        <v>7380.5635400000001</v>
      </c>
      <c r="N747" s="35">
        <v>7026.8205170000001</v>
      </c>
      <c r="O747" s="35">
        <v>2098.3704729999999</v>
      </c>
      <c r="P747" s="35">
        <v>613.87430119999999</v>
      </c>
      <c r="Q747" s="35">
        <v>967.59634010000002</v>
      </c>
      <c r="R747" s="38">
        <v>4</v>
      </c>
      <c r="S747" s="40">
        <v>0.64190582600000001</v>
      </c>
      <c r="T747" s="38">
        <v>43</v>
      </c>
      <c r="U747" s="65">
        <v>9.9564270000000003E-3</v>
      </c>
      <c r="V747" s="40" t="str">
        <f t="shared" si="11"/>
        <v/>
      </c>
    </row>
    <row r="748" spans="1:22" x14ac:dyDescent="0.35">
      <c r="A748" s="38">
        <v>5</v>
      </c>
      <c r="B748" s="38">
        <v>40</v>
      </c>
      <c r="C748" s="38">
        <v>1000</v>
      </c>
      <c r="D748" s="40">
        <v>1</v>
      </c>
      <c r="E748" s="64">
        <v>0</v>
      </c>
      <c r="F748" s="38">
        <v>2</v>
      </c>
      <c r="G748" s="35">
        <v>22084.95721</v>
      </c>
      <c r="H748" s="35">
        <v>4000</v>
      </c>
      <c r="I748" s="35">
        <v>4000</v>
      </c>
      <c r="J748" s="38">
        <v>0</v>
      </c>
      <c r="K748" s="40">
        <v>1</v>
      </c>
      <c r="L748" s="38"/>
      <c r="M748" s="35">
        <v>7214.0118009999997</v>
      </c>
      <c r="N748" s="35">
        <v>7175.6041750000004</v>
      </c>
      <c r="O748" s="35">
        <v>2103.6700999999998</v>
      </c>
      <c r="P748" s="35">
        <v>613.87430119999999</v>
      </c>
      <c r="Q748" s="35">
        <v>977.7968343</v>
      </c>
      <c r="R748" s="38">
        <v>4</v>
      </c>
      <c r="S748" s="40">
        <v>0.65549733499999996</v>
      </c>
      <c r="T748" s="38">
        <v>34</v>
      </c>
      <c r="U748" s="65">
        <v>3.221275E-3</v>
      </c>
      <c r="V748" s="40" t="str">
        <f t="shared" si="11"/>
        <v/>
      </c>
    </row>
    <row r="749" spans="1:22" x14ac:dyDescent="0.35">
      <c r="A749" s="38">
        <v>5</v>
      </c>
      <c r="B749" s="38">
        <v>40</v>
      </c>
      <c r="C749" s="38">
        <v>1000</v>
      </c>
      <c r="D749" s="40">
        <v>1</v>
      </c>
      <c r="E749" s="64">
        <v>0</v>
      </c>
      <c r="F749" s="38">
        <v>3</v>
      </c>
      <c r="G749" s="35">
        <v>30590.113939999999</v>
      </c>
      <c r="H749" s="35">
        <v>5000</v>
      </c>
      <c r="I749" s="35">
        <v>5000</v>
      </c>
      <c r="J749" s="38">
        <v>0</v>
      </c>
      <c r="K749" s="40">
        <v>1</v>
      </c>
      <c r="L749" s="38"/>
      <c r="M749" s="35">
        <v>10685.665080000001</v>
      </c>
      <c r="N749" s="35">
        <v>8520.2435949999999</v>
      </c>
      <c r="O749" s="35">
        <v>4687.0417150000003</v>
      </c>
      <c r="P749" s="35">
        <v>613.87430119999999</v>
      </c>
      <c r="Q749" s="35">
        <v>1083.2892429999999</v>
      </c>
      <c r="R749" s="38">
        <v>5</v>
      </c>
      <c r="S749" s="40">
        <v>0.77833125000000003</v>
      </c>
      <c r="T749" s="38">
        <v>69</v>
      </c>
      <c r="U749" s="65">
        <v>6.3043279999999997E-3</v>
      </c>
      <c r="V749" s="40">
        <f t="shared" si="11"/>
        <v>0.3074801313450522</v>
      </c>
    </row>
    <row r="750" spans="1:22" x14ac:dyDescent="0.35">
      <c r="A750" s="38">
        <v>5</v>
      </c>
      <c r="B750" s="38">
        <v>40</v>
      </c>
      <c r="C750" s="38">
        <v>2000</v>
      </c>
      <c r="D750" s="40">
        <v>1</v>
      </c>
      <c r="E750" s="64">
        <v>0</v>
      </c>
      <c r="F750" s="38">
        <v>1</v>
      </c>
      <c r="G750" s="35">
        <v>25182.156340000001</v>
      </c>
      <c r="H750" s="35">
        <v>4000</v>
      </c>
      <c r="I750" s="35">
        <v>4000</v>
      </c>
      <c r="J750" s="38">
        <v>0</v>
      </c>
      <c r="K750" s="40">
        <v>1</v>
      </c>
      <c r="L750" s="38"/>
      <c r="M750" s="35">
        <v>9864.7919949999996</v>
      </c>
      <c r="N750" s="35">
        <v>8518.6700820000005</v>
      </c>
      <c r="O750" s="35">
        <v>1494.6521580000001</v>
      </c>
      <c r="P750" s="35">
        <v>613.87430119999999</v>
      </c>
      <c r="Q750" s="35">
        <v>690.1678058</v>
      </c>
      <c r="R750" s="38">
        <v>2</v>
      </c>
      <c r="S750" s="40">
        <v>0.778187509</v>
      </c>
      <c r="T750" s="38">
        <v>37</v>
      </c>
      <c r="U750" s="65">
        <v>8.5707270000000002E-3</v>
      </c>
      <c r="V750" s="40" t="str">
        <f t="shared" si="11"/>
        <v/>
      </c>
    </row>
    <row r="751" spans="1:22" x14ac:dyDescent="0.35">
      <c r="A751" s="38">
        <v>5</v>
      </c>
      <c r="B751" s="38">
        <v>40</v>
      </c>
      <c r="C751" s="38">
        <v>2000</v>
      </c>
      <c r="D751" s="40">
        <v>1</v>
      </c>
      <c r="E751" s="64">
        <v>0</v>
      </c>
      <c r="F751" s="38">
        <v>2</v>
      </c>
      <c r="G751" s="35">
        <v>24951.974709999999</v>
      </c>
      <c r="H751" s="35">
        <v>4000</v>
      </c>
      <c r="I751" s="35">
        <v>4000</v>
      </c>
      <c r="J751" s="38">
        <v>0</v>
      </c>
      <c r="K751" s="40">
        <v>1</v>
      </c>
      <c r="L751" s="38"/>
      <c r="M751" s="35">
        <v>9583.2552379999997</v>
      </c>
      <c r="N751" s="35">
        <v>8577.6529350000001</v>
      </c>
      <c r="O751" s="35">
        <v>1487.0239859999999</v>
      </c>
      <c r="P751" s="35">
        <v>613.87430119999999</v>
      </c>
      <c r="Q751" s="35">
        <v>690.16825440000002</v>
      </c>
      <c r="R751" s="38">
        <v>2</v>
      </c>
      <c r="S751" s="40">
        <v>0.78357564099999999</v>
      </c>
      <c r="T751" s="38">
        <v>22</v>
      </c>
      <c r="U751" s="65">
        <v>9.8918700000000005E-3</v>
      </c>
      <c r="V751" s="40" t="str">
        <f t="shared" si="11"/>
        <v/>
      </c>
    </row>
    <row r="752" spans="1:22" x14ac:dyDescent="0.35">
      <c r="A752" s="38">
        <v>5</v>
      </c>
      <c r="B752" s="38">
        <v>40</v>
      </c>
      <c r="C752" s="38">
        <v>2000</v>
      </c>
      <c r="D752" s="40">
        <v>1</v>
      </c>
      <c r="E752" s="64">
        <v>0</v>
      </c>
      <c r="F752" s="38">
        <v>3</v>
      </c>
      <c r="G752" s="35">
        <v>34881.389490000001</v>
      </c>
      <c r="H752" s="35">
        <v>6000</v>
      </c>
      <c r="I752" s="35">
        <v>6000</v>
      </c>
      <c r="J752" s="38">
        <v>0</v>
      </c>
      <c r="K752" s="40">
        <v>1</v>
      </c>
      <c r="L752" s="38"/>
      <c r="M752" s="35">
        <v>13705.20724</v>
      </c>
      <c r="N752" s="35">
        <v>10052.1531</v>
      </c>
      <c r="O752" s="35">
        <v>3662.5106989999999</v>
      </c>
      <c r="P752" s="35">
        <v>613.87430119999999</v>
      </c>
      <c r="Q752" s="35">
        <v>847.6441489</v>
      </c>
      <c r="R752" s="38">
        <v>3</v>
      </c>
      <c r="S752" s="40">
        <v>0.91827244200000002</v>
      </c>
      <c r="T752" s="38">
        <v>62</v>
      </c>
      <c r="U752" s="65">
        <v>9.2518040000000006E-3</v>
      </c>
      <c r="V752" s="40">
        <f t="shared" si="11"/>
        <v>0.30423867414372979</v>
      </c>
    </row>
    <row r="753" spans="1:22" x14ac:dyDescent="0.35">
      <c r="A753" s="38">
        <v>5</v>
      </c>
      <c r="B753" s="38">
        <v>40</v>
      </c>
      <c r="C753" s="38">
        <v>4000</v>
      </c>
      <c r="D753" s="40">
        <v>1</v>
      </c>
      <c r="E753" s="64">
        <v>0</v>
      </c>
      <c r="F753" s="38">
        <v>1</v>
      </c>
      <c r="G753" s="35">
        <v>27862.205730000001</v>
      </c>
      <c r="H753" s="35">
        <v>4000</v>
      </c>
      <c r="I753" s="35">
        <v>4000</v>
      </c>
      <c r="J753" s="38">
        <v>0</v>
      </c>
      <c r="K753" s="40">
        <v>1</v>
      </c>
      <c r="L753" s="38"/>
      <c r="M753" s="35">
        <v>12290.424290000001</v>
      </c>
      <c r="N753" s="35">
        <v>9404.6856779999998</v>
      </c>
      <c r="O753" s="35">
        <v>1062.89768</v>
      </c>
      <c r="P753" s="35">
        <v>613.87430119999999</v>
      </c>
      <c r="Q753" s="35">
        <v>490.32378820000002</v>
      </c>
      <c r="R753" s="38">
        <v>1</v>
      </c>
      <c r="S753" s="40">
        <v>0.85912576100000004</v>
      </c>
      <c r="T753" s="38">
        <v>13</v>
      </c>
      <c r="U753" s="65">
        <v>5.9715710000000002E-3</v>
      </c>
      <c r="V753" s="40" t="str">
        <f t="shared" si="11"/>
        <v/>
      </c>
    </row>
    <row r="754" spans="1:22" x14ac:dyDescent="0.35">
      <c r="A754" s="38">
        <v>5</v>
      </c>
      <c r="B754" s="38">
        <v>40</v>
      </c>
      <c r="C754" s="38">
        <v>4000</v>
      </c>
      <c r="D754" s="40">
        <v>1</v>
      </c>
      <c r="E754" s="64">
        <v>0</v>
      </c>
      <c r="F754" s="38">
        <v>2</v>
      </c>
      <c r="G754" s="35">
        <v>27791.937310000001</v>
      </c>
      <c r="H754" s="35">
        <v>4000</v>
      </c>
      <c r="I754" s="35">
        <v>4000</v>
      </c>
      <c r="J754" s="38">
        <v>0</v>
      </c>
      <c r="K754" s="40">
        <v>1</v>
      </c>
      <c r="L754" s="38"/>
      <c r="M754" s="35">
        <v>12214.223400000001</v>
      </c>
      <c r="N754" s="35">
        <v>9420.2450320000007</v>
      </c>
      <c r="O754" s="35">
        <v>1053.2695470000001</v>
      </c>
      <c r="P754" s="35">
        <v>613.87430119999999</v>
      </c>
      <c r="Q754" s="35">
        <v>490.32502890000001</v>
      </c>
      <c r="R754" s="38">
        <v>1</v>
      </c>
      <c r="S754" s="40">
        <v>0.86054712099999997</v>
      </c>
      <c r="T754" s="38">
        <v>6</v>
      </c>
      <c r="U754" s="65">
        <v>8.4664530000000005E-3</v>
      </c>
      <c r="V754" s="40" t="str">
        <f t="shared" si="11"/>
        <v/>
      </c>
    </row>
    <row r="755" spans="1:22" x14ac:dyDescent="0.35">
      <c r="A755" s="38">
        <v>5</v>
      </c>
      <c r="B755" s="38">
        <v>40</v>
      </c>
      <c r="C755" s="38">
        <v>4000</v>
      </c>
      <c r="D755" s="40">
        <v>1</v>
      </c>
      <c r="E755" s="64">
        <v>0</v>
      </c>
      <c r="F755" s="38">
        <v>3</v>
      </c>
      <c r="G755" s="35">
        <v>39450.926939999998</v>
      </c>
      <c r="H755" s="35">
        <v>8000</v>
      </c>
      <c r="I755" s="35">
        <v>8000</v>
      </c>
      <c r="J755" s="38">
        <v>0</v>
      </c>
      <c r="K755" s="40">
        <v>1</v>
      </c>
      <c r="L755" s="38"/>
      <c r="M755" s="35">
        <v>17100.33596</v>
      </c>
      <c r="N755" s="35">
        <v>10068.11011</v>
      </c>
      <c r="O755" s="35">
        <v>2979.2359099999999</v>
      </c>
      <c r="P755" s="35">
        <v>613.87430119999999</v>
      </c>
      <c r="Q755" s="35">
        <v>689.37065859999996</v>
      </c>
      <c r="R755" s="38">
        <v>2</v>
      </c>
      <c r="S755" s="40">
        <v>0.91973012799999998</v>
      </c>
      <c r="T755" s="38">
        <v>60</v>
      </c>
      <c r="U755" s="65">
        <v>8.6390779999999997E-3</v>
      </c>
      <c r="V755" s="40">
        <f t="shared" si="11"/>
        <v>0.29114123791923907</v>
      </c>
    </row>
    <row r="756" spans="1:22" x14ac:dyDescent="0.35">
      <c r="A756" s="38">
        <v>5</v>
      </c>
      <c r="B756" s="38">
        <v>40</v>
      </c>
      <c r="C756" s="38">
        <v>8000</v>
      </c>
      <c r="D756" s="40">
        <v>1</v>
      </c>
      <c r="E756" s="64">
        <v>0</v>
      </c>
      <c r="F756" s="38">
        <v>1</v>
      </c>
      <c r="G756" s="35">
        <v>31862.205730000001</v>
      </c>
      <c r="H756" s="35">
        <v>8000</v>
      </c>
      <c r="I756" s="35">
        <v>8000</v>
      </c>
      <c r="J756" s="38">
        <v>0</v>
      </c>
      <c r="K756" s="40">
        <v>1</v>
      </c>
      <c r="L756" s="38"/>
      <c r="M756" s="35">
        <v>12290.424290000001</v>
      </c>
      <c r="N756" s="35">
        <v>9404.6856779999998</v>
      </c>
      <c r="O756" s="35">
        <v>1062.89768</v>
      </c>
      <c r="P756" s="35">
        <v>613.87430119999999</v>
      </c>
      <c r="Q756" s="35">
        <v>490.32378820000002</v>
      </c>
      <c r="R756" s="38">
        <v>1</v>
      </c>
      <c r="S756" s="40">
        <v>0.85912576100000004</v>
      </c>
      <c r="T756" s="38">
        <v>9</v>
      </c>
      <c r="U756" s="65">
        <v>5.3237090000000003E-3</v>
      </c>
      <c r="V756" s="40" t="str">
        <f t="shared" si="11"/>
        <v/>
      </c>
    </row>
    <row r="757" spans="1:22" x14ac:dyDescent="0.35">
      <c r="A757" s="38">
        <v>5</v>
      </c>
      <c r="B757" s="38">
        <v>40</v>
      </c>
      <c r="C757" s="38">
        <v>8000</v>
      </c>
      <c r="D757" s="40">
        <v>1</v>
      </c>
      <c r="E757" s="64">
        <v>0</v>
      </c>
      <c r="F757" s="38">
        <v>2</v>
      </c>
      <c r="G757" s="35">
        <v>31791.937310000001</v>
      </c>
      <c r="H757" s="35">
        <v>8000</v>
      </c>
      <c r="I757" s="35">
        <v>8000</v>
      </c>
      <c r="J757" s="38">
        <v>0</v>
      </c>
      <c r="K757" s="40">
        <v>1</v>
      </c>
      <c r="L757" s="38"/>
      <c r="M757" s="35">
        <v>12214.223400000001</v>
      </c>
      <c r="N757" s="35">
        <v>9420.2450320000007</v>
      </c>
      <c r="O757" s="35">
        <v>1053.2695470000001</v>
      </c>
      <c r="P757" s="35">
        <v>613.87430119999999</v>
      </c>
      <c r="Q757" s="35">
        <v>490.32502890000001</v>
      </c>
      <c r="R757" s="38">
        <v>1</v>
      </c>
      <c r="S757" s="40">
        <v>0.86054712099999997</v>
      </c>
      <c r="T757" s="38">
        <v>12</v>
      </c>
      <c r="U757" s="65">
        <v>6.2290499999999999E-4</v>
      </c>
      <c r="V757" s="40" t="str">
        <f t="shared" si="11"/>
        <v/>
      </c>
    </row>
    <row r="758" spans="1:22" x14ac:dyDescent="0.35">
      <c r="A758" s="38">
        <v>5</v>
      </c>
      <c r="B758" s="38">
        <v>40</v>
      </c>
      <c r="C758" s="38">
        <v>8000</v>
      </c>
      <c r="D758" s="40">
        <v>1</v>
      </c>
      <c r="E758" s="64">
        <v>0</v>
      </c>
      <c r="F758" s="38">
        <v>3</v>
      </c>
      <c r="G758" s="35">
        <v>44690.170720000002</v>
      </c>
      <c r="H758" s="35">
        <v>8000</v>
      </c>
      <c r="I758" s="35">
        <v>8000</v>
      </c>
      <c r="J758" s="38">
        <v>0</v>
      </c>
      <c r="K758" s="40">
        <v>1</v>
      </c>
      <c r="L758" s="38"/>
      <c r="M758" s="35">
        <v>23090.559819999999</v>
      </c>
      <c r="N758" s="35">
        <v>10379.21974</v>
      </c>
      <c r="O758" s="35">
        <v>2116.1764050000002</v>
      </c>
      <c r="P758" s="35">
        <v>613.87430119999999</v>
      </c>
      <c r="Q758" s="35">
        <v>490.34044619999997</v>
      </c>
      <c r="R758" s="38">
        <v>1</v>
      </c>
      <c r="S758" s="40">
        <v>0.94815024800000003</v>
      </c>
      <c r="T758" s="38">
        <v>11</v>
      </c>
      <c r="U758" s="65">
        <v>4.79219E-3</v>
      </c>
      <c r="V758" s="40">
        <f t="shared" si="11"/>
        <v>0.29792204268751399</v>
      </c>
    </row>
    <row r="759" spans="1:22" x14ac:dyDescent="0.35">
      <c r="A759" s="38">
        <v>5</v>
      </c>
      <c r="B759" s="38">
        <v>70</v>
      </c>
      <c r="C759" s="38">
        <v>1000</v>
      </c>
      <c r="D759" s="40">
        <v>1</v>
      </c>
      <c r="E759" s="64">
        <v>0</v>
      </c>
      <c r="F759" s="38">
        <v>1</v>
      </c>
      <c r="G759" s="35">
        <v>22059.892230000001</v>
      </c>
      <c r="H759" s="35">
        <v>4000</v>
      </c>
      <c r="I759" s="35">
        <v>4000</v>
      </c>
      <c r="J759" s="38">
        <v>0</v>
      </c>
      <c r="K759" s="40">
        <v>1</v>
      </c>
      <c r="L759" s="38"/>
      <c r="M759" s="35">
        <v>7164.7294009999996</v>
      </c>
      <c r="N759" s="35">
        <v>7215.3223209999996</v>
      </c>
      <c r="O759" s="35">
        <v>2098.3702720000001</v>
      </c>
      <c r="P759" s="35">
        <v>613.87430119999999</v>
      </c>
      <c r="Q759" s="35">
        <v>967.5959368</v>
      </c>
      <c r="R759" s="38">
        <v>4</v>
      </c>
      <c r="S759" s="40">
        <v>0.49166117399999998</v>
      </c>
      <c r="T759" s="38">
        <v>55</v>
      </c>
      <c r="U759" s="65">
        <v>8.3764779999999997E-3</v>
      </c>
      <c r="V759" s="40" t="str">
        <f t="shared" si="11"/>
        <v/>
      </c>
    </row>
    <row r="760" spans="1:22" x14ac:dyDescent="0.35">
      <c r="A760" s="38">
        <v>5</v>
      </c>
      <c r="B760" s="38">
        <v>70</v>
      </c>
      <c r="C760" s="38">
        <v>1000</v>
      </c>
      <c r="D760" s="40">
        <v>1</v>
      </c>
      <c r="E760" s="64">
        <v>0</v>
      </c>
      <c r="F760" s="38">
        <v>2</v>
      </c>
      <c r="G760" s="35">
        <v>22094.4709</v>
      </c>
      <c r="H760" s="35">
        <v>4000</v>
      </c>
      <c r="I760" s="35">
        <v>4000</v>
      </c>
      <c r="J760" s="38">
        <v>0</v>
      </c>
      <c r="K760" s="40">
        <v>1</v>
      </c>
      <c r="L760" s="38"/>
      <c r="M760" s="35">
        <v>7171.252391</v>
      </c>
      <c r="N760" s="35">
        <v>7227.8775900000001</v>
      </c>
      <c r="O760" s="35">
        <v>2103.6699239999998</v>
      </c>
      <c r="P760" s="35">
        <v>613.87430119999999</v>
      </c>
      <c r="Q760" s="35">
        <v>977.79669369999999</v>
      </c>
      <c r="R760" s="38">
        <v>4</v>
      </c>
      <c r="S760" s="40">
        <v>0.49251670600000003</v>
      </c>
      <c r="T760" s="38">
        <v>50</v>
      </c>
      <c r="U760" s="65">
        <v>3.8047329999999998E-3</v>
      </c>
      <c r="V760" s="40" t="str">
        <f t="shared" si="11"/>
        <v/>
      </c>
    </row>
    <row r="761" spans="1:22" x14ac:dyDescent="0.35">
      <c r="A761" s="38">
        <v>5</v>
      </c>
      <c r="B761" s="38">
        <v>70</v>
      </c>
      <c r="C761" s="38">
        <v>1000</v>
      </c>
      <c r="D761" s="40">
        <v>1</v>
      </c>
      <c r="E761" s="64">
        <v>0</v>
      </c>
      <c r="F761" s="38">
        <v>3</v>
      </c>
      <c r="G761" s="35">
        <v>30202.721979999998</v>
      </c>
      <c r="H761" s="35">
        <v>5000</v>
      </c>
      <c r="I761" s="35">
        <v>5000</v>
      </c>
      <c r="J761" s="38">
        <v>0</v>
      </c>
      <c r="K761" s="40">
        <v>1</v>
      </c>
      <c r="L761" s="38"/>
      <c r="M761" s="35">
        <v>9470.2058359999992</v>
      </c>
      <c r="N761" s="35">
        <v>9313.7679559999997</v>
      </c>
      <c r="O761" s="35">
        <v>4714.5226810000004</v>
      </c>
      <c r="P761" s="35">
        <v>613.87430119999999</v>
      </c>
      <c r="Q761" s="35">
        <v>1090.3512020000001</v>
      </c>
      <c r="R761" s="38">
        <v>5</v>
      </c>
      <c r="S761" s="40">
        <v>0.63465190900000001</v>
      </c>
      <c r="T761" s="38">
        <v>59</v>
      </c>
      <c r="U761" s="65">
        <v>7.1291949999999996E-3</v>
      </c>
      <c r="V761" s="40">
        <f t="shared" si="11"/>
        <v>0.31597423586256584</v>
      </c>
    </row>
    <row r="762" spans="1:22" x14ac:dyDescent="0.35">
      <c r="A762" s="38">
        <v>5</v>
      </c>
      <c r="B762" s="38">
        <v>70</v>
      </c>
      <c r="C762" s="38">
        <v>2000</v>
      </c>
      <c r="D762" s="40">
        <v>1</v>
      </c>
      <c r="E762" s="64">
        <v>0</v>
      </c>
      <c r="F762" s="38">
        <v>1</v>
      </c>
      <c r="G762" s="35">
        <v>25104.78386</v>
      </c>
      <c r="H762" s="35">
        <v>4000</v>
      </c>
      <c r="I762" s="35">
        <v>4000</v>
      </c>
      <c r="J762" s="38">
        <v>0</v>
      </c>
      <c r="K762" s="40">
        <v>1</v>
      </c>
      <c r="L762" s="38"/>
      <c r="M762" s="35">
        <v>9235.7095000000008</v>
      </c>
      <c r="N762" s="35">
        <v>9083.5710180000005</v>
      </c>
      <c r="O762" s="35">
        <v>1484.9699169999999</v>
      </c>
      <c r="P762" s="35">
        <v>613.87430119999999</v>
      </c>
      <c r="Q762" s="35">
        <v>686.65912790000004</v>
      </c>
      <c r="R762" s="38">
        <v>2</v>
      </c>
      <c r="S762" s="40">
        <v>0.61896599900000004</v>
      </c>
      <c r="T762" s="38">
        <v>30</v>
      </c>
      <c r="U762" s="65">
        <v>9.8788599999999997E-3</v>
      </c>
      <c r="V762" s="40" t="str">
        <f t="shared" si="11"/>
        <v/>
      </c>
    </row>
    <row r="763" spans="1:22" x14ac:dyDescent="0.35">
      <c r="A763" s="38">
        <v>5</v>
      </c>
      <c r="B763" s="38">
        <v>70</v>
      </c>
      <c r="C763" s="38">
        <v>2000</v>
      </c>
      <c r="D763" s="40">
        <v>1</v>
      </c>
      <c r="E763" s="64">
        <v>0</v>
      </c>
      <c r="F763" s="38">
        <v>2</v>
      </c>
      <c r="G763" s="35">
        <v>24852.362799999999</v>
      </c>
      <c r="H763" s="35">
        <v>4000</v>
      </c>
      <c r="I763" s="35">
        <v>4000</v>
      </c>
      <c r="J763" s="38">
        <v>0</v>
      </c>
      <c r="K763" s="40">
        <v>1</v>
      </c>
      <c r="L763" s="38"/>
      <c r="M763" s="35">
        <v>9034.8991900000001</v>
      </c>
      <c r="N763" s="35">
        <v>9033.7929519999998</v>
      </c>
      <c r="O763" s="35">
        <v>1482.2984690000001</v>
      </c>
      <c r="P763" s="35">
        <v>613.87430119999999</v>
      </c>
      <c r="Q763" s="35">
        <v>687.4978926</v>
      </c>
      <c r="R763" s="38">
        <v>2</v>
      </c>
      <c r="S763" s="40">
        <v>0.61557405899999995</v>
      </c>
      <c r="T763" s="38">
        <v>31</v>
      </c>
      <c r="U763" s="65">
        <v>9.6676249999999991E-3</v>
      </c>
      <c r="V763" s="40" t="str">
        <f t="shared" si="11"/>
        <v/>
      </c>
    </row>
    <row r="764" spans="1:22" x14ac:dyDescent="0.35">
      <c r="A764" s="38">
        <v>5</v>
      </c>
      <c r="B764" s="38">
        <v>70</v>
      </c>
      <c r="C764" s="38">
        <v>2000</v>
      </c>
      <c r="D764" s="40">
        <v>1</v>
      </c>
      <c r="E764" s="64">
        <v>0</v>
      </c>
      <c r="F764" s="38">
        <v>3</v>
      </c>
      <c r="G764" s="35">
        <v>34173.456570000002</v>
      </c>
      <c r="H764" s="35">
        <v>6000</v>
      </c>
      <c r="I764" s="35">
        <v>6000</v>
      </c>
      <c r="J764" s="38">
        <v>0</v>
      </c>
      <c r="K764" s="40">
        <v>1</v>
      </c>
      <c r="L764" s="38"/>
      <c r="M764" s="35">
        <v>11938.932930000001</v>
      </c>
      <c r="N764" s="35">
        <v>11165.077660000001</v>
      </c>
      <c r="O764" s="35">
        <v>3617.1426070000002</v>
      </c>
      <c r="P764" s="35">
        <v>613.87430119999999</v>
      </c>
      <c r="Q764" s="35">
        <v>838.42907500000001</v>
      </c>
      <c r="R764" s="38">
        <v>3</v>
      </c>
      <c r="S764" s="40">
        <v>0.76080249</v>
      </c>
      <c r="T764" s="38">
        <v>135</v>
      </c>
      <c r="U764" s="65">
        <v>2.6873679999999999E-3</v>
      </c>
      <c r="V764" s="40">
        <f t="shared" si="11"/>
        <v>0.31594458741651432</v>
      </c>
    </row>
    <row r="765" spans="1:22" x14ac:dyDescent="0.35">
      <c r="A765" s="38">
        <v>5</v>
      </c>
      <c r="B765" s="38">
        <v>70</v>
      </c>
      <c r="C765" s="38">
        <v>4000</v>
      </c>
      <c r="D765" s="40">
        <v>1</v>
      </c>
      <c r="E765" s="64">
        <v>0</v>
      </c>
      <c r="F765" s="38">
        <v>1</v>
      </c>
      <c r="G765" s="35">
        <v>27482.512900000002</v>
      </c>
      <c r="H765" s="35">
        <v>4000</v>
      </c>
      <c r="I765" s="35">
        <v>4000</v>
      </c>
      <c r="J765" s="38">
        <v>0</v>
      </c>
      <c r="K765" s="40">
        <v>1</v>
      </c>
      <c r="L765" s="38"/>
      <c r="M765" s="35">
        <v>10770.87601</v>
      </c>
      <c r="N765" s="35">
        <v>10544.54112</v>
      </c>
      <c r="O765" s="35">
        <v>1062.89768</v>
      </c>
      <c r="P765" s="35">
        <v>613.87430119999999</v>
      </c>
      <c r="Q765" s="35">
        <v>490.32378820000002</v>
      </c>
      <c r="R765" s="38">
        <v>1</v>
      </c>
      <c r="S765" s="40">
        <v>0.71851834699999995</v>
      </c>
      <c r="T765" s="38">
        <v>16</v>
      </c>
      <c r="U765" s="65">
        <v>8.3888739999999993E-3</v>
      </c>
      <c r="V765" s="40" t="str">
        <f t="shared" si="11"/>
        <v/>
      </c>
    </row>
    <row r="766" spans="1:22" x14ac:dyDescent="0.35">
      <c r="A766" s="38">
        <v>5</v>
      </c>
      <c r="B766" s="38">
        <v>70</v>
      </c>
      <c r="C766" s="38">
        <v>4000</v>
      </c>
      <c r="D766" s="40">
        <v>1</v>
      </c>
      <c r="E766" s="64">
        <v>0</v>
      </c>
      <c r="F766" s="38">
        <v>2</v>
      </c>
      <c r="G766" s="35">
        <v>27383.434519999999</v>
      </c>
      <c r="H766" s="35">
        <v>4000</v>
      </c>
      <c r="I766" s="35">
        <v>4000</v>
      </c>
      <c r="J766" s="38">
        <v>0</v>
      </c>
      <c r="K766" s="40">
        <v>1</v>
      </c>
      <c r="L766" s="38"/>
      <c r="M766" s="35">
        <v>10819.47661</v>
      </c>
      <c r="N766" s="35">
        <v>10406.48904</v>
      </c>
      <c r="O766" s="35">
        <v>1053.2695470000001</v>
      </c>
      <c r="P766" s="35">
        <v>613.87430119999999</v>
      </c>
      <c r="Q766" s="35">
        <v>490.32502890000001</v>
      </c>
      <c r="R766" s="38">
        <v>1</v>
      </c>
      <c r="S766" s="40">
        <v>0.70911130300000003</v>
      </c>
      <c r="T766" s="38">
        <v>10</v>
      </c>
      <c r="U766" s="65">
        <v>9.9681860000000004E-3</v>
      </c>
      <c r="V766" s="40" t="str">
        <f t="shared" si="11"/>
        <v/>
      </c>
    </row>
    <row r="767" spans="1:22" x14ac:dyDescent="0.35">
      <c r="A767" s="38">
        <v>5</v>
      </c>
      <c r="B767" s="38">
        <v>70</v>
      </c>
      <c r="C767" s="38">
        <v>4000</v>
      </c>
      <c r="D767" s="40">
        <v>1</v>
      </c>
      <c r="E767" s="64">
        <v>0</v>
      </c>
      <c r="F767" s="38">
        <v>3</v>
      </c>
      <c r="G767" s="35">
        <v>38190.588669999997</v>
      </c>
      <c r="H767" s="35">
        <v>4000.0008149999999</v>
      </c>
      <c r="I767" s="35">
        <v>4000.0008149999999</v>
      </c>
      <c r="J767" s="38">
        <v>0</v>
      </c>
      <c r="K767" s="40">
        <v>1</v>
      </c>
      <c r="L767" s="38"/>
      <c r="M767" s="35">
        <v>17769.46056</v>
      </c>
      <c r="N767" s="35">
        <v>13200.768679999999</v>
      </c>
      <c r="O767" s="35">
        <v>2116.1660510000002</v>
      </c>
      <c r="P767" s="35">
        <v>613.87430129999996</v>
      </c>
      <c r="Q767" s="35">
        <v>490.3182698</v>
      </c>
      <c r="R767" s="38">
        <v>1</v>
      </c>
      <c r="S767" s="40">
        <v>0.89951705500000001</v>
      </c>
      <c r="T767" s="38">
        <v>291</v>
      </c>
      <c r="U767" s="65">
        <v>9.4489780000000002E-3</v>
      </c>
      <c r="V767" s="40">
        <f t="shared" si="11"/>
        <v>0.30392911330501182</v>
      </c>
    </row>
    <row r="768" spans="1:22" x14ac:dyDescent="0.35">
      <c r="A768" s="38">
        <v>5</v>
      </c>
      <c r="B768" s="38">
        <v>70</v>
      </c>
      <c r="C768" s="38">
        <v>8000</v>
      </c>
      <c r="D768" s="40">
        <v>1</v>
      </c>
      <c r="E768" s="64">
        <v>0</v>
      </c>
      <c r="F768" s="38">
        <v>1</v>
      </c>
      <c r="G768" s="35">
        <v>31482.512900000002</v>
      </c>
      <c r="H768" s="35">
        <v>8000</v>
      </c>
      <c r="I768" s="35">
        <v>8000</v>
      </c>
      <c r="J768" s="38">
        <v>0</v>
      </c>
      <c r="K768" s="40">
        <v>1</v>
      </c>
      <c r="L768" s="38"/>
      <c r="M768" s="35">
        <v>10770.87601</v>
      </c>
      <c r="N768" s="35">
        <v>10544.54112</v>
      </c>
      <c r="O768" s="35">
        <v>1062.89768</v>
      </c>
      <c r="P768" s="35">
        <v>613.87430119999999</v>
      </c>
      <c r="Q768" s="35">
        <v>490.32378820000002</v>
      </c>
      <c r="R768" s="38">
        <v>1</v>
      </c>
      <c r="S768" s="40">
        <v>0.71851834699999995</v>
      </c>
      <c r="T768" s="38">
        <v>17</v>
      </c>
      <c r="U768" s="65">
        <v>3.84891E-4</v>
      </c>
      <c r="V768" s="40" t="str">
        <f t="shared" si="11"/>
        <v/>
      </c>
    </row>
    <row r="769" spans="1:22" x14ac:dyDescent="0.35">
      <c r="A769" s="38">
        <v>5</v>
      </c>
      <c r="B769" s="38">
        <v>70</v>
      </c>
      <c r="C769" s="38">
        <v>8000</v>
      </c>
      <c r="D769" s="40">
        <v>1</v>
      </c>
      <c r="E769" s="64">
        <v>0</v>
      </c>
      <c r="F769" s="38">
        <v>2</v>
      </c>
      <c r="G769" s="35">
        <v>31383.434519999999</v>
      </c>
      <c r="H769" s="35">
        <v>8000</v>
      </c>
      <c r="I769" s="35">
        <v>8000</v>
      </c>
      <c r="J769" s="38">
        <v>0</v>
      </c>
      <c r="K769" s="40">
        <v>1</v>
      </c>
      <c r="L769" s="38"/>
      <c r="M769" s="35">
        <v>10819.47661</v>
      </c>
      <c r="N769" s="35">
        <v>10406.48904</v>
      </c>
      <c r="O769" s="35">
        <v>1053.2695470000001</v>
      </c>
      <c r="P769" s="35">
        <v>613.87430119999999</v>
      </c>
      <c r="Q769" s="35">
        <v>490.32502890000001</v>
      </c>
      <c r="R769" s="38">
        <v>1</v>
      </c>
      <c r="S769" s="40">
        <v>0.70911130300000003</v>
      </c>
      <c r="T769" s="38">
        <v>9</v>
      </c>
      <c r="U769" s="65">
        <v>1.72418E-4</v>
      </c>
      <c r="V769" s="40" t="str">
        <f t="shared" si="11"/>
        <v/>
      </c>
    </row>
    <row r="770" spans="1:22" x14ac:dyDescent="0.35">
      <c r="A770" s="38">
        <v>5</v>
      </c>
      <c r="B770" s="38">
        <v>70</v>
      </c>
      <c r="C770" s="38">
        <v>8000</v>
      </c>
      <c r="D770" s="40">
        <v>1</v>
      </c>
      <c r="E770" s="64">
        <v>0</v>
      </c>
      <c r="F770" s="38">
        <v>3</v>
      </c>
      <c r="G770" s="35">
        <v>42210.810310000001</v>
      </c>
      <c r="H770" s="35">
        <v>8000</v>
      </c>
      <c r="I770" s="35">
        <v>8000</v>
      </c>
      <c r="J770" s="38">
        <v>0</v>
      </c>
      <c r="K770" s="40">
        <v>1</v>
      </c>
      <c r="L770" s="38"/>
      <c r="M770" s="35">
        <v>17764.306100000002</v>
      </c>
      <c r="N770" s="35">
        <v>13226.11305</v>
      </c>
      <c r="O770" s="35">
        <v>2116.1764050000002</v>
      </c>
      <c r="P770" s="35">
        <v>613.87430119999999</v>
      </c>
      <c r="Q770" s="35">
        <v>490.34044619999997</v>
      </c>
      <c r="R770" s="38">
        <v>1</v>
      </c>
      <c r="S770" s="40">
        <v>0.90124404400000002</v>
      </c>
      <c r="T770" s="38">
        <v>17</v>
      </c>
      <c r="U770" s="65">
        <v>8.1741109999999995E-3</v>
      </c>
      <c r="V770" s="40">
        <f t="shared" si="11"/>
        <v>0.32855843199189311</v>
      </c>
    </row>
    <row r="771" spans="1:22" x14ac:dyDescent="0.35">
      <c r="A771" s="38">
        <v>5</v>
      </c>
      <c r="B771" s="38">
        <v>100</v>
      </c>
      <c r="C771" s="38">
        <v>1000</v>
      </c>
      <c r="D771" s="40">
        <v>1</v>
      </c>
      <c r="E771" s="64">
        <v>0</v>
      </c>
      <c r="F771" s="38">
        <v>1</v>
      </c>
      <c r="G771" s="35">
        <v>22082.373540000001</v>
      </c>
      <c r="H771" s="35">
        <v>4000</v>
      </c>
      <c r="I771" s="35">
        <v>4000</v>
      </c>
      <c r="J771" s="38">
        <v>0</v>
      </c>
      <c r="K771" s="40">
        <v>1</v>
      </c>
      <c r="L771" s="38"/>
      <c r="M771" s="35">
        <v>7178.3043889999999</v>
      </c>
      <c r="N771" s="35">
        <v>7240.3754490000001</v>
      </c>
      <c r="O771" s="35">
        <v>2087.531763</v>
      </c>
      <c r="P771" s="35">
        <v>613.87430119999999</v>
      </c>
      <c r="Q771" s="35">
        <v>962.2876407</v>
      </c>
      <c r="R771" s="38">
        <v>4</v>
      </c>
      <c r="S771" s="40">
        <v>0.29210701700000002</v>
      </c>
      <c r="T771" s="38">
        <v>46</v>
      </c>
      <c r="U771" s="65">
        <v>9.8466349999999994E-3</v>
      </c>
      <c r="V771" s="40" t="str">
        <f t="shared" ref="V771:V782" si="12">IF($F771&lt;&gt;3,"",(
SUMIFS($G:$G,$A:$A,$A771,$B:$B,$B771,$C:$C,$C771,$D:$D,$D771,$E:$E,$E771,$F:$F,1)
+
SUMIFS($G:$G,$A:$A,$A771,$B:$B,$B771,$C:$C,$C771,$D:$D,$D771,$E:$E,$E771,$F:$F,2)
-
$G771
)
/
(
SUMIFS($G:$G,$A:$A,$A771,$B:$B,$B771,$C:$C,$C771,$D:$D,$D771,$E:$E,$E771,$F:$F,1)
+
SUMIFS($G:$G,$A:$A,$A771,$B:$B,$B771,$C:$C,$C771,$D:$D,$D771,$E:$E,$E771,$F:$F,2)
))</f>
        <v/>
      </c>
    </row>
    <row r="772" spans="1:22" x14ac:dyDescent="0.35">
      <c r="A772" s="38">
        <v>5</v>
      </c>
      <c r="B772" s="38">
        <v>100</v>
      </c>
      <c r="C772" s="38">
        <v>1000</v>
      </c>
      <c r="D772" s="40">
        <v>1</v>
      </c>
      <c r="E772" s="64">
        <v>0</v>
      </c>
      <c r="F772" s="38">
        <v>2</v>
      </c>
      <c r="G772" s="35">
        <v>22106.612580000001</v>
      </c>
      <c r="H772" s="35">
        <v>4000</v>
      </c>
      <c r="I772" s="35">
        <v>4000</v>
      </c>
      <c r="J772" s="38">
        <v>0</v>
      </c>
      <c r="K772" s="40">
        <v>1</v>
      </c>
      <c r="L772" s="38"/>
      <c r="M772" s="35">
        <v>7177.5092180000001</v>
      </c>
      <c r="N772" s="35">
        <v>7234.1344170000002</v>
      </c>
      <c r="O772" s="35">
        <v>2103.463397</v>
      </c>
      <c r="P772" s="35">
        <v>613.87430119999999</v>
      </c>
      <c r="Q772" s="35">
        <v>977.63124189999996</v>
      </c>
      <c r="R772" s="38">
        <v>4</v>
      </c>
      <c r="S772" s="40">
        <v>0.29185522800000002</v>
      </c>
      <c r="T772" s="38">
        <v>38</v>
      </c>
      <c r="U772" s="65">
        <v>6.038542E-3</v>
      </c>
      <c r="V772" s="40" t="str">
        <f t="shared" si="12"/>
        <v/>
      </c>
    </row>
    <row r="773" spans="1:22" x14ac:dyDescent="0.35">
      <c r="A773" s="38">
        <v>5</v>
      </c>
      <c r="B773" s="38">
        <v>100</v>
      </c>
      <c r="C773" s="38">
        <v>1000</v>
      </c>
      <c r="D773" s="40">
        <v>1</v>
      </c>
      <c r="E773" s="64">
        <v>0</v>
      </c>
      <c r="F773" s="38">
        <v>3</v>
      </c>
      <c r="G773" s="35">
        <v>30214.091390000001</v>
      </c>
      <c r="H773" s="35">
        <v>5000</v>
      </c>
      <c r="I773" s="35">
        <v>5000</v>
      </c>
      <c r="J773" s="38">
        <v>0</v>
      </c>
      <c r="K773" s="40">
        <v>1</v>
      </c>
      <c r="L773" s="38"/>
      <c r="M773" s="35">
        <v>9366.5637310000002</v>
      </c>
      <c r="N773" s="35">
        <v>9463.5382460000001</v>
      </c>
      <c r="O773" s="35">
        <v>4688.2247239999997</v>
      </c>
      <c r="P773" s="35">
        <v>613.87430119999999</v>
      </c>
      <c r="Q773" s="35">
        <v>1081.8903889999999</v>
      </c>
      <c r="R773" s="38">
        <v>5</v>
      </c>
      <c r="S773" s="40">
        <v>0.38179869900000002</v>
      </c>
      <c r="T773" s="38">
        <v>35</v>
      </c>
      <c r="U773" s="65">
        <v>7.5917670000000001E-3</v>
      </c>
      <c r="V773" s="40">
        <f t="shared" si="12"/>
        <v>0.31625289369730397</v>
      </c>
    </row>
    <row r="774" spans="1:22" x14ac:dyDescent="0.35">
      <c r="A774" s="38">
        <v>5</v>
      </c>
      <c r="B774" s="38">
        <v>100</v>
      </c>
      <c r="C774" s="38">
        <v>2000</v>
      </c>
      <c r="D774" s="40">
        <v>1</v>
      </c>
      <c r="E774" s="64">
        <v>0</v>
      </c>
      <c r="F774" s="38">
        <v>1</v>
      </c>
      <c r="G774" s="35">
        <v>25094.994299999998</v>
      </c>
      <c r="H774" s="35">
        <v>4000</v>
      </c>
      <c r="I774" s="35">
        <v>4000</v>
      </c>
      <c r="J774" s="38">
        <v>0</v>
      </c>
      <c r="K774" s="40">
        <v>1</v>
      </c>
      <c r="L774" s="38"/>
      <c r="M774" s="35">
        <v>9139.2388730000002</v>
      </c>
      <c r="N774" s="35">
        <v>9171.9238740000001</v>
      </c>
      <c r="O774" s="35">
        <v>1483.500982</v>
      </c>
      <c r="P774" s="35">
        <v>613.87430119999999</v>
      </c>
      <c r="Q774" s="35">
        <v>686.45626519999996</v>
      </c>
      <c r="R774" s="38">
        <v>2</v>
      </c>
      <c r="S774" s="40">
        <v>0.37003375599999999</v>
      </c>
      <c r="T774" s="38">
        <v>67</v>
      </c>
      <c r="U774" s="65">
        <v>8.6457180000000002E-3</v>
      </c>
      <c r="V774" s="40" t="str">
        <f t="shared" si="12"/>
        <v/>
      </c>
    </row>
    <row r="775" spans="1:22" x14ac:dyDescent="0.35">
      <c r="A775" s="38">
        <v>5</v>
      </c>
      <c r="B775" s="38">
        <v>100</v>
      </c>
      <c r="C775" s="38">
        <v>2000</v>
      </c>
      <c r="D775" s="40">
        <v>1</v>
      </c>
      <c r="E775" s="64">
        <v>0</v>
      </c>
      <c r="F775" s="38">
        <v>2</v>
      </c>
      <c r="G775" s="35">
        <v>24905.171429999999</v>
      </c>
      <c r="H775" s="35">
        <v>4000</v>
      </c>
      <c r="I775" s="35">
        <v>4000</v>
      </c>
      <c r="J775" s="38">
        <v>0</v>
      </c>
      <c r="K775" s="40">
        <v>1</v>
      </c>
      <c r="L775" s="38"/>
      <c r="M775" s="35">
        <v>9048.9854699999996</v>
      </c>
      <c r="N775" s="35">
        <v>9075.5988209999996</v>
      </c>
      <c r="O775" s="35">
        <v>1479.7703389999999</v>
      </c>
      <c r="P775" s="35">
        <v>613.87430119999999</v>
      </c>
      <c r="Q775" s="35">
        <v>686.94249309999998</v>
      </c>
      <c r="R775" s="38">
        <v>2</v>
      </c>
      <c r="S775" s="40">
        <v>0.36614760099999999</v>
      </c>
      <c r="T775" s="38">
        <v>34</v>
      </c>
      <c r="U775" s="65">
        <v>9.1588030000000001E-3</v>
      </c>
      <c r="V775" s="40" t="str">
        <f t="shared" si="12"/>
        <v/>
      </c>
    </row>
    <row r="776" spans="1:22" x14ac:dyDescent="0.35">
      <c r="A776" s="38">
        <v>5</v>
      </c>
      <c r="B776" s="38">
        <v>100</v>
      </c>
      <c r="C776" s="38">
        <v>2000</v>
      </c>
      <c r="D776" s="40">
        <v>1</v>
      </c>
      <c r="E776" s="64">
        <v>0</v>
      </c>
      <c r="F776" s="38">
        <v>3</v>
      </c>
      <c r="G776" s="35">
        <v>34107.105869999999</v>
      </c>
      <c r="H776" s="35">
        <v>6000</v>
      </c>
      <c r="I776" s="35">
        <v>6000</v>
      </c>
      <c r="J776" s="38">
        <v>0</v>
      </c>
      <c r="K776" s="40">
        <v>1</v>
      </c>
      <c r="L776" s="38"/>
      <c r="M776" s="35">
        <v>11495.348770000001</v>
      </c>
      <c r="N776" s="35">
        <v>11555.267030000001</v>
      </c>
      <c r="O776" s="35">
        <v>3609.1061030000001</v>
      </c>
      <c r="P776" s="35">
        <v>613.87430119999999</v>
      </c>
      <c r="Q776" s="35">
        <v>833.50966349999999</v>
      </c>
      <c r="R776" s="38">
        <v>3</v>
      </c>
      <c r="S776" s="40">
        <v>0.46618778399999999</v>
      </c>
      <c r="T776" s="38">
        <v>235</v>
      </c>
      <c r="U776" s="65">
        <v>9.1806309999999999E-3</v>
      </c>
      <c r="V776" s="40">
        <f t="shared" si="12"/>
        <v>0.31786014362076787</v>
      </c>
    </row>
    <row r="777" spans="1:22" x14ac:dyDescent="0.35">
      <c r="A777" s="38">
        <v>5</v>
      </c>
      <c r="B777" s="38">
        <v>100</v>
      </c>
      <c r="C777" s="38">
        <v>4000</v>
      </c>
      <c r="D777" s="40">
        <v>1</v>
      </c>
      <c r="E777" s="64">
        <v>0</v>
      </c>
      <c r="F777" s="38">
        <v>1</v>
      </c>
      <c r="G777" s="35">
        <v>27464.567299999999</v>
      </c>
      <c r="H777" s="35">
        <v>4000</v>
      </c>
      <c r="I777" s="35">
        <v>4000</v>
      </c>
      <c r="J777" s="38">
        <v>0</v>
      </c>
      <c r="K777" s="40">
        <v>1</v>
      </c>
      <c r="L777" s="38"/>
      <c r="M777" s="35">
        <v>10640.8896</v>
      </c>
      <c r="N777" s="35">
        <v>10656.58195</v>
      </c>
      <c r="O777" s="35">
        <v>1062.897661</v>
      </c>
      <c r="P777" s="35">
        <v>613.87430119999999</v>
      </c>
      <c r="Q777" s="35">
        <v>490.32378210000002</v>
      </c>
      <c r="R777" s="38">
        <v>1</v>
      </c>
      <c r="S777" s="40">
        <v>0.429931071</v>
      </c>
      <c r="T777" s="38">
        <v>11</v>
      </c>
      <c r="U777" s="65">
        <v>8.0434489999999994E-3</v>
      </c>
      <c r="V777" s="40" t="str">
        <f t="shared" si="12"/>
        <v/>
      </c>
    </row>
    <row r="778" spans="1:22" x14ac:dyDescent="0.35">
      <c r="A778" s="38">
        <v>5</v>
      </c>
      <c r="B778" s="38">
        <v>100</v>
      </c>
      <c r="C778" s="38">
        <v>4000</v>
      </c>
      <c r="D778" s="40">
        <v>1</v>
      </c>
      <c r="E778" s="64">
        <v>0</v>
      </c>
      <c r="F778" s="38">
        <v>2</v>
      </c>
      <c r="G778" s="35">
        <v>27355.919730000001</v>
      </c>
      <c r="H778" s="35">
        <v>4000</v>
      </c>
      <c r="I778" s="35">
        <v>4000</v>
      </c>
      <c r="J778" s="38">
        <v>0</v>
      </c>
      <c r="K778" s="40">
        <v>1</v>
      </c>
      <c r="L778" s="38"/>
      <c r="M778" s="35">
        <v>10594.581899999999</v>
      </c>
      <c r="N778" s="35">
        <v>10603.868979999999</v>
      </c>
      <c r="O778" s="35">
        <v>1053.269528</v>
      </c>
      <c r="P778" s="35">
        <v>613.87430119999999</v>
      </c>
      <c r="Q778" s="35">
        <v>490.32501810000002</v>
      </c>
      <c r="R778" s="38">
        <v>1</v>
      </c>
      <c r="S778" s="40">
        <v>0.427804409</v>
      </c>
      <c r="T778" s="38">
        <v>11</v>
      </c>
      <c r="U778" s="65">
        <v>8.9124700000000004E-5</v>
      </c>
      <c r="V778" s="40" t="str">
        <f t="shared" si="12"/>
        <v/>
      </c>
    </row>
    <row r="779" spans="1:22" x14ac:dyDescent="0.35">
      <c r="A779" s="38">
        <v>5</v>
      </c>
      <c r="B779" s="38">
        <v>100</v>
      </c>
      <c r="C779" s="38">
        <v>4000</v>
      </c>
      <c r="D779" s="40">
        <v>1</v>
      </c>
      <c r="E779" s="64">
        <v>0</v>
      </c>
      <c r="F779" s="38">
        <v>3</v>
      </c>
      <c r="G779" s="35">
        <v>37628.353000000003</v>
      </c>
      <c r="H779" s="35">
        <v>4000</v>
      </c>
      <c r="I779" s="35">
        <v>4000</v>
      </c>
      <c r="J779" s="38">
        <v>0</v>
      </c>
      <c r="K779" s="40">
        <v>1</v>
      </c>
      <c r="L779" s="38"/>
      <c r="M779" s="35">
        <v>15193.49402</v>
      </c>
      <c r="N779" s="35">
        <v>15214.499980000001</v>
      </c>
      <c r="O779" s="35">
        <v>2116.1663920000001</v>
      </c>
      <c r="P779" s="35">
        <v>613.87430119999999</v>
      </c>
      <c r="Q779" s="35">
        <v>490.31830289999999</v>
      </c>
      <c r="R779" s="38">
        <v>1</v>
      </c>
      <c r="S779" s="40">
        <v>0.61381653999999997</v>
      </c>
      <c r="T779" s="38">
        <v>34</v>
      </c>
      <c r="U779" s="65">
        <v>4.3288830000000004E-3</v>
      </c>
      <c r="V779" s="40">
        <f t="shared" si="12"/>
        <v>0.31360783096640066</v>
      </c>
    </row>
    <row r="780" spans="1:22" x14ac:dyDescent="0.35">
      <c r="A780" s="38">
        <v>5</v>
      </c>
      <c r="B780" s="38">
        <v>100</v>
      </c>
      <c r="C780" s="38">
        <v>8000</v>
      </c>
      <c r="D780" s="40">
        <v>1</v>
      </c>
      <c r="E780" s="64">
        <v>0</v>
      </c>
      <c r="F780" s="38">
        <v>1</v>
      </c>
      <c r="G780" s="35">
        <v>31464.567299999999</v>
      </c>
      <c r="H780" s="35">
        <v>8000</v>
      </c>
      <c r="I780" s="35">
        <v>8000</v>
      </c>
      <c r="J780" s="38">
        <v>0</v>
      </c>
      <c r="K780" s="40">
        <v>1</v>
      </c>
      <c r="L780" s="38"/>
      <c r="M780" s="35">
        <v>10640.8896</v>
      </c>
      <c r="N780" s="35">
        <v>10656.58195</v>
      </c>
      <c r="O780" s="35">
        <v>1062.897661</v>
      </c>
      <c r="P780" s="35">
        <v>613.87430119999999</v>
      </c>
      <c r="Q780" s="35">
        <v>490.32378210000002</v>
      </c>
      <c r="R780" s="38">
        <v>1</v>
      </c>
      <c r="S780" s="40">
        <v>0.429931071</v>
      </c>
      <c r="T780" s="38">
        <v>10</v>
      </c>
      <c r="U780" s="65">
        <v>6.8600149999999997E-3</v>
      </c>
      <c r="V780" s="40" t="str">
        <f t="shared" si="12"/>
        <v/>
      </c>
    </row>
    <row r="781" spans="1:22" x14ac:dyDescent="0.35">
      <c r="A781" s="38">
        <v>5</v>
      </c>
      <c r="B781" s="38">
        <v>100</v>
      </c>
      <c r="C781" s="38">
        <v>8000</v>
      </c>
      <c r="D781" s="40">
        <v>1</v>
      </c>
      <c r="E781" s="64">
        <v>0</v>
      </c>
      <c r="F781" s="38">
        <v>2</v>
      </c>
      <c r="G781" s="35">
        <v>31355.919730000001</v>
      </c>
      <c r="H781" s="35">
        <v>8000</v>
      </c>
      <c r="I781" s="35">
        <v>8000</v>
      </c>
      <c r="J781" s="38">
        <v>0</v>
      </c>
      <c r="K781" s="40">
        <v>1</v>
      </c>
      <c r="L781" s="38"/>
      <c r="M781" s="35">
        <v>10594.581899999999</v>
      </c>
      <c r="N781" s="35">
        <v>10603.868979999999</v>
      </c>
      <c r="O781" s="35">
        <v>1053.269528</v>
      </c>
      <c r="P781" s="35">
        <v>613.87430119999999</v>
      </c>
      <c r="Q781" s="35">
        <v>490.32501810000002</v>
      </c>
      <c r="R781" s="38">
        <v>1</v>
      </c>
      <c r="S781" s="40">
        <v>0.427804409</v>
      </c>
      <c r="T781" s="38">
        <v>10</v>
      </c>
      <c r="U781" s="65">
        <v>1.16456E-4</v>
      </c>
      <c r="V781" s="40" t="str">
        <f t="shared" si="12"/>
        <v/>
      </c>
    </row>
    <row r="782" spans="1:22" x14ac:dyDescent="0.35">
      <c r="A782" s="38">
        <v>5</v>
      </c>
      <c r="B782" s="38">
        <v>100</v>
      </c>
      <c r="C782" s="38">
        <v>8000</v>
      </c>
      <c r="D782" s="40">
        <v>1</v>
      </c>
      <c r="E782" s="64">
        <v>0</v>
      </c>
      <c r="F782" s="38">
        <v>3</v>
      </c>
      <c r="G782" s="35">
        <v>41575.422010000002</v>
      </c>
      <c r="H782" s="35">
        <v>8000</v>
      </c>
      <c r="I782" s="35">
        <v>8000</v>
      </c>
      <c r="J782" s="38">
        <v>0</v>
      </c>
      <c r="K782" s="40">
        <v>1</v>
      </c>
      <c r="L782" s="38"/>
      <c r="M782" s="35">
        <v>15170.55572</v>
      </c>
      <c r="N782" s="35">
        <v>15184.475130000001</v>
      </c>
      <c r="O782" s="35">
        <v>2116.1764189999999</v>
      </c>
      <c r="P782" s="35">
        <v>613.87430119999999</v>
      </c>
      <c r="Q782" s="35">
        <v>490.34045049999997</v>
      </c>
      <c r="R782" s="38">
        <v>1</v>
      </c>
      <c r="S782" s="40">
        <v>0.61260521199999995</v>
      </c>
      <c r="T782" s="38">
        <v>12</v>
      </c>
      <c r="U782" s="65">
        <v>7.8924129999999992E-3</v>
      </c>
      <c r="V782" s="40">
        <f t="shared" si="12"/>
        <v>0.33818688813817049</v>
      </c>
    </row>
    <row r="784" spans="1:22" x14ac:dyDescent="0.35">
      <c r="V784" s="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3663-737D-4A02-9440-05FE50A5A668}">
  <sheetPr>
    <tabColor theme="9"/>
  </sheetPr>
  <dimension ref="A3:X58"/>
  <sheetViews>
    <sheetView topLeftCell="A22" zoomScale="94" workbookViewId="0">
      <selection activeCell="A33" sqref="A33:U33"/>
    </sheetView>
  </sheetViews>
  <sheetFormatPr baseColWidth="10" defaultRowHeight="14.5" x14ac:dyDescent="0.35"/>
  <cols>
    <col min="1" max="1" width="7.7265625" customWidth="1"/>
    <col min="2" max="2" width="4.90625" customWidth="1"/>
    <col min="3" max="3" width="14.1796875" customWidth="1"/>
    <col min="4" max="4" width="11.6328125" customWidth="1"/>
    <col min="5" max="5" width="12.36328125" customWidth="1"/>
    <col min="6" max="6" width="11.81640625" bestFit="1" customWidth="1"/>
    <col min="7" max="7" width="21" customWidth="1"/>
    <col min="8" max="8" width="20.26953125" customWidth="1"/>
    <col min="9" max="9" width="23.90625" customWidth="1"/>
    <col min="10" max="10" width="17.54296875" customWidth="1"/>
    <col min="11" max="11" width="19.1796875" customWidth="1"/>
    <col min="12" max="12" width="17.26953125" customWidth="1"/>
    <col min="13" max="13" width="24.36328125" customWidth="1"/>
    <col min="14" max="14" width="20" customWidth="1"/>
    <col min="15" max="15" width="31.08984375" customWidth="1"/>
    <col min="16" max="16" width="26.7265625" customWidth="1"/>
    <col min="17" max="17" width="21.36328125" customWidth="1"/>
    <col min="18" max="18" width="25.54296875" customWidth="1"/>
    <col min="19" max="19" width="22.1796875" customWidth="1"/>
  </cols>
  <sheetData>
    <row r="3" spans="1:24" x14ac:dyDescent="0.35">
      <c r="A3" t="s">
        <v>28</v>
      </c>
      <c r="B3" t="s">
        <v>3</v>
      </c>
      <c r="C3" t="s">
        <v>40</v>
      </c>
      <c r="D3" t="s">
        <v>41</v>
      </c>
      <c r="E3" t="s">
        <v>57</v>
      </c>
      <c r="F3" t="s">
        <v>42</v>
      </c>
      <c r="G3" t="s">
        <v>47</v>
      </c>
      <c r="H3" t="s">
        <v>48</v>
      </c>
      <c r="I3" t="s">
        <v>49</v>
      </c>
      <c r="J3" t="s">
        <v>43</v>
      </c>
      <c r="K3" t="s">
        <v>50</v>
      </c>
      <c r="L3" t="s">
        <v>26</v>
      </c>
      <c r="M3" t="s">
        <v>51</v>
      </c>
      <c r="N3" t="s">
        <v>52</v>
      </c>
      <c r="O3" t="s">
        <v>53</v>
      </c>
      <c r="P3" t="s">
        <v>54</v>
      </c>
      <c r="Q3" t="s">
        <v>45</v>
      </c>
      <c r="R3" t="s">
        <v>44</v>
      </c>
      <c r="S3" t="s">
        <v>55</v>
      </c>
      <c r="T3" t="s">
        <v>46</v>
      </c>
      <c r="U3" t="s">
        <v>56</v>
      </c>
    </row>
    <row r="4" spans="1:24" x14ac:dyDescent="0.35">
      <c r="A4" s="26">
        <v>100</v>
      </c>
      <c r="B4" s="26">
        <v>500</v>
      </c>
      <c r="C4" s="27">
        <v>0.8</v>
      </c>
      <c r="D4" s="26">
        <v>3</v>
      </c>
      <c r="E4" s="28">
        <f>AVERAGEIFS(Tableau4[[#All],[CInf]],Tableau4[[#All],[Cap%]],A4,Tableau4[[#All],[Fd]],B4,Tableau4[[#All],[Part fixe cible]],C4,Tableau4[[#All],[Scénario]],D4)</f>
        <v>5.2677888200000002E-2</v>
      </c>
      <c r="F4" s="28">
        <f>AVERAGEIFS(Tableau4[[#All],[Coût total]],Tableau4[[#All],[Cap%]],A4,Tableau4[[#All],[Fd]],B4,Tableau4[[#All],[Part fixe cible]],C4,Tableau4[[#All],[Scénario]],D4)</f>
        <v>28140.656638000004</v>
      </c>
      <c r="G4" s="29">
        <f>AVERAGEIFS(Tableau4[[#All],[Coût d’ouverture total]],Tableau4[[#All],[Cap%]],A4,Tableau4[[#All],[Fd]],B4,Tableau4[[#All],[Part fixe cible]],C4,Tableau4[[#All],[Scénario]],D4)</f>
        <v>4420.8036048000004</v>
      </c>
      <c r="H4" s="29">
        <f>AVERAGEIFS(Tableau4[[#All],[Coût fixe d’ouverture]],Tableau4[[#All],[Cap%]],A4,Tableau4[[#All],[Fd]],B4,Tableau4[[#All],[Part fixe cible]],C4,Tableau4[[#All],[Scénario]],D4)</f>
        <v>3100</v>
      </c>
      <c r="I4" s="28">
        <f>AVERAGEIFS(Tableau4[[#All],[Coût variable d’ouverture]],Tableau4[[#All],[Cap%]],A4,Tableau4[[#All],[Fd]],B4,Tableau4[[#All],[Part fixe cible]],C4,Tableau4[[#All],[Scénario]],D4)</f>
        <v>1320.8036048000001</v>
      </c>
      <c r="J4" s="3">
        <f>AVERAGEIFS(Tableau4[[#All],[Part fixe observée]],Tableau4[[#All],[Cap%]],A4,Tableau4[[#All],[Fd]],B4,Tableau4[[#All],[Part fixe cible]],C4,Tableau4[[#All],[Scénario]],D4)</f>
        <v>0.70034648839999991</v>
      </c>
      <c r="K4" s="28">
        <f>AVERAGEIFS(Tableau4[[#All],[Stock moyen utilisé]],Tableau4[[#All],[Cap%]],A4,Tableau4[[#All],[Fd]],B4,Tableau4[[#All],[Part fixe cible]],C4,Tableau4[[#All],[Scénario]],D4)</f>
        <v>24997.586971999997</v>
      </c>
      <c r="L4" s="28">
        <f>AVERAGEIFS(Tableau4[[#All],[Coût de transport]],Tableau4[[#All],[Cap%]],A4,Tableau4[[#All],[Fd]],B4,Tableau4[[#All],[Part fixe cible]],C4,Tableau4[[#All],[Scénario]],D4)</f>
        <v>8383.8550690000011</v>
      </c>
      <c r="M4" s="28">
        <f>AVERAGEIFS(Tableau4[[#All],[Coût de stockage retailers]],Tableau4[[#All],[Cap%]],A4,Tableau4[[#All],[Fd]],B4,Tableau4[[#All],[Part fixe cible]],C4,Tableau4[[#All],[Scénario]],D4)</f>
        <v>8505.6723087999999</v>
      </c>
      <c r="N4" s="28">
        <f>AVERAGEIFS(Tableau4[[#All],[Coût de stockage DC]],Tableau4[[#All],[Cap%]],A4,Tableau4[[#All],[Fd]],B4,Tableau4[[#All],[Part fixe cible]],C4,Tableau4[[#All],[Scénario]],D4)</f>
        <v>5130.4855313999997</v>
      </c>
      <c r="O4" s="28">
        <f>AVERAGEIFS(Tableau4[[#All],[Coût de stock de sécurité retailers]],Tableau4[[#All],[Cap%]],A4,Tableau4[[#All],[Fd]],B4,Tableau4[[#All],[Part fixe cible]],C4,Tableau4[[#All],[Scénario]],D4)</f>
        <v>580.9289129</v>
      </c>
      <c r="P4" s="28">
        <f>AVERAGEIFS(Tableau4[[#All],[Coût de stock de sécurité DC]],Tableau4[[#All],[Cap%]],A4,Tableau4[[#All],[Fd]],B4,Tableau4[[#All],[Part fixe cible]],C4,Tableau4[[#All],[Scénario]],D4)</f>
        <v>1118.9112114</v>
      </c>
      <c r="Q4">
        <f>AVERAGEIFS(Tableau4[[#All],[Nombre de DC ouverts]],Tableau4[[#All],[Cap%]],A4,Tableau4[[#All],[Fd]],B4,Tableau4[[#All],[Part fixe cible]],C4,Tableau4[[#All],[Scénario]],D4)</f>
        <v>6.2</v>
      </c>
      <c r="R4" s="3">
        <f>AVERAGEIFS(Tableau4[[#All],[Taux de chargement moyen]],Tableau4[[#All],[Cap%]],A4,Tableau4[[#All],[Fd]],B4,Tableau4[[#All],[Part fixe cible]],C4,Tableau4[[#All],[Scénario]],D4)</f>
        <v>0.32610678179999997</v>
      </c>
      <c r="S4">
        <f>AVERAGEIFS(Tableau4[[#All],[Temps de résolution (s)]],Tableau4[[#All],[Cap%]],A4,Tableau4[[#All],[Fd]],B4,Tableau4[[#All],[Part fixe cible]],C4,Tableau4[[#All],[Scénario]],D4)</f>
        <v>235</v>
      </c>
      <c r="T4" s="3">
        <f>AVERAGEIFS(Tableau4[[#All],[Gap]],Tableau4[[#All],[Cap%]],A4,Tableau4[[#All],[Fd]],B4,Tableau4[[#All],[Part fixe cible]],C4,Tableau4[[#All],[Scénario]],D4)</f>
        <v>1.2416149599999999E-2</v>
      </c>
      <c r="U4" s="3">
        <f>AVERAGEIFS(Tableau4[[#All],[Synergie ]],Tableau4[[#All],[Cap%]],A4,Tableau4[[#All],[Fd]],B4,Tableau4[[#All],[Part fixe cible]],C4,Tableau4[[#All],[Scénario]],3)</f>
        <v>0.29222716277458033</v>
      </c>
    </row>
    <row r="5" spans="1:24" x14ac:dyDescent="0.35">
      <c r="A5" s="26">
        <v>40</v>
      </c>
      <c r="B5" s="26">
        <v>500</v>
      </c>
      <c r="C5" s="27">
        <v>0.8</v>
      </c>
      <c r="D5" s="26">
        <v>3</v>
      </c>
      <c r="E5" s="28">
        <f>AVERAGEIFS(Tableau4[[#All],[CInf]],Tableau4[[#All],[Cap%]],A5,Tableau4[[#All],[Fd]],B5,Tableau4[[#All],[Part fixe cible]],C5,Tableau4[[#All],[Scénario]],D5)</f>
        <v>5.14343892E-2</v>
      </c>
      <c r="F5" s="28">
        <f>AVERAGEIFS(Tableau4[[#All],[Coût total]],Tableau4[[#All],[Cap%]],A5,Tableau4[[#All],[Fd]],B5,Tableau4[[#All],[Part fixe cible]],C5,Tableau4[[#All],[Scénario]],D5)</f>
        <v>28259.491864</v>
      </c>
      <c r="G5" s="29">
        <f>AVERAGEIFS(Tableau4[[#All],[Coût d’ouverture total]],Tableau4[[#All],[Cap%]],A5,Tableau4[[#All],[Fd]],B5,Tableau4[[#All],[Part fixe cible]],C5,Tableau4[[#All],[Scénario]],D5)</f>
        <v>4635.4325613999999</v>
      </c>
      <c r="H5" s="29">
        <f>AVERAGEIFS(Tableau4[[#All],[Coût fixe d’ouverture]],Tableau4[[#All],[Cap%]],A5,Tableau4[[#All],[Fd]],B5,Tableau4[[#All],[Part fixe cible]],C5,Tableau4[[#All],[Scénario]],D5)</f>
        <v>3300</v>
      </c>
      <c r="I5" s="28">
        <f>AVERAGEIFS(Tableau4[[#All],[Coût variable d’ouverture]],Tableau4[[#All],[Cap%]],A5,Tableau4[[#All],[Fd]],B5,Tableau4[[#All],[Part fixe cible]],C5,Tableau4[[#All],[Scénario]],D5)</f>
        <v>1335.4325614000002</v>
      </c>
      <c r="J5" s="3">
        <f>AVERAGEIFS(Tableau4[[#All],[Part fixe observée]],Tableau4[[#All],[Cap%]],A5,Tableau4[[#All],[Fd]],B5,Tableau4[[#All],[Part fixe cible]],C5,Tableau4[[#All],[Scénario]],D5)</f>
        <v>0.71078564</v>
      </c>
      <c r="K5" s="28">
        <f>AVERAGEIFS(Tableau4[[#All],[Stock moyen utilisé]],Tableau4[[#All],[Cap%]],A5,Tableau4[[#All],[Fd]],B5,Tableau4[[#All],[Part fixe cible]],C5,Tableau4[[#All],[Scénario]],D5)</f>
        <v>25906.293431999999</v>
      </c>
      <c r="L5" s="28">
        <f>AVERAGEIFS(Tableau4[[#All],[Coût de transport]],Tableau4[[#All],[Cap%]],A5,Tableau4[[#All],[Fd]],B5,Tableau4[[#All],[Part fixe cible]],C5,Tableau4[[#All],[Scénario]],D5)</f>
        <v>8739.4995468000016</v>
      </c>
      <c r="M5" s="28">
        <f>AVERAGEIFS(Tableau4[[#All],[Coût de stockage retailers]],Tableau4[[#All],[Cap%]],A5,Tableau4[[#All],[Fd]],B5,Tableau4[[#All],[Part fixe cible]],C5,Tableau4[[#All],[Scénario]],D5)</f>
        <v>7827.0574853999988</v>
      </c>
      <c r="N5" s="28">
        <f>AVERAGEIFS(Tableau4[[#All],[Coût de stockage DC]],Tableau4[[#All],[Cap%]],A5,Tableau4[[#All],[Fd]],B5,Tableau4[[#All],[Part fixe cible]],C5,Tableau4[[#All],[Scénario]],D5)</f>
        <v>5316.662362600001</v>
      </c>
      <c r="O5" s="28">
        <f>AVERAGEIFS(Tableau4[[#All],[Coût de stock de sécurité retailers]],Tableau4[[#All],[Cap%]],A5,Tableau4[[#All],[Fd]],B5,Tableau4[[#All],[Part fixe cible]],C5,Tableau4[[#All],[Scénario]],D5)</f>
        <v>580.9289129</v>
      </c>
      <c r="P5" s="28">
        <f>AVERAGEIFS(Tableau4[[#All],[Coût de stock de sécurité DC]],Tableau4[[#All],[Cap%]],A5,Tableau4[[#All],[Fd]],B5,Tableau4[[#All],[Part fixe cible]],C5,Tableau4[[#All],[Scénario]],D5)</f>
        <v>1159.9109951999999</v>
      </c>
      <c r="Q5">
        <f>AVERAGEIFS(Tableau4[[#All],[Nombre de DC ouverts]],Tableau4[[#All],[Cap%]],A5,Tableau4[[#All],[Fd]],B5,Tableau4[[#All],[Part fixe cible]],C5,Tableau4[[#All],[Scénario]],D5)</f>
        <v>6.6</v>
      </c>
      <c r="R5" s="3">
        <f>AVERAGEIFS(Tableau4[[#All],[Taux de chargement moyen]],Tableau4[[#All],[Cap%]],A5,Tableau4[[#All],[Fd]],B5,Tableau4[[#All],[Part fixe cible]],C5,Tableau4[[#All],[Scénario]],D5)</f>
        <v>0.71444791460000001</v>
      </c>
      <c r="S5">
        <f>AVERAGEIFS(Tableau4[[#All],[Temps de résolution (s)]],Tableau4[[#All],[Cap%]],A5,Tableau4[[#All],[Fd]],B5,Tableau4[[#All],[Part fixe cible]],C5,Tableau4[[#All],[Scénario]],D5)</f>
        <v>156.6</v>
      </c>
      <c r="T5" s="3">
        <f>AVERAGEIFS(Tableau4[[#All],[Gap]],Tableau4[[#All],[Cap%]],A5,Tableau4[[#All],[Fd]],B5,Tableau4[[#All],[Part fixe cible]],C5,Tableau4[[#All],[Scénario]],D5)</f>
        <v>9.844518200000001E-3</v>
      </c>
      <c r="U5" s="3">
        <f>AVERAGEIFS(Tableau4[[#All],[Synergie ]],Tableau4[[#All],[Cap%]],A5,Tableau4[[#All],[Fd]],B5,Tableau4[[#All],[Part fixe cible]],C5,Tableau4[[#All],[Scénario]],3)</f>
        <v>0.2891452115251168</v>
      </c>
    </row>
    <row r="6" spans="1:24" x14ac:dyDescent="0.35">
      <c r="A6" s="26">
        <v>70</v>
      </c>
      <c r="B6" s="26">
        <v>500</v>
      </c>
      <c r="C6" s="27">
        <v>0.8</v>
      </c>
      <c r="D6" s="26">
        <v>3</v>
      </c>
      <c r="E6" s="28">
        <f>AVERAGEIFS(Tableau4[[#All],[CInf]],Tableau4[[#All],[Cap%]],A6,Tableau4[[#All],[Fd]],B6,Tableau4[[#All],[Part fixe cible]],C6,Tableau4[[#All],[Scénario]],D6)</f>
        <v>5.1850396200000003E-2</v>
      </c>
      <c r="F6" s="28">
        <f>AVERAGEIFS(Tableau4[[#All],[Coût total]],Tableau4[[#All],[Cap%]],A6,Tableau4[[#All],[Fd]],B6,Tableau4[[#All],[Part fixe cible]],C6,Tableau4[[#All],[Scénario]],D6)</f>
        <v>28135.040799999999</v>
      </c>
      <c r="G6" s="29">
        <f>AVERAGEIFS(Tableau4[[#All],[Coût d’ouverture total]],Tableau4[[#All],[Cap%]],A6,Tableau4[[#All],[Fd]],B6,Tableau4[[#All],[Part fixe cible]],C6,Tableau4[[#All],[Scénario]],D6)</f>
        <v>4764.073720800001</v>
      </c>
      <c r="H6" s="29">
        <f>AVERAGEIFS(Tableau4[[#All],[Coût fixe d’ouverture]],Tableau4[[#All],[Cap%]],A6,Tableau4[[#All],[Fd]],B6,Tableau4[[#All],[Part fixe cible]],C6,Tableau4[[#All],[Scénario]],D6)</f>
        <v>3400</v>
      </c>
      <c r="I6" s="28">
        <f>AVERAGEIFS(Tableau4[[#All],[Coût variable d’ouverture]],Tableau4[[#All],[Cap%]],A6,Tableau4[[#All],[Fd]],B6,Tableau4[[#All],[Part fixe cible]],C6,Tableau4[[#All],[Scénario]],D6)</f>
        <v>1364.0737208000003</v>
      </c>
      <c r="J6" s="3">
        <f>AVERAGEIFS(Tableau4[[#All],[Part fixe observée]],Tableau4[[#All],[Cap%]],A6,Tableau4[[#All],[Fd]],B6,Tableau4[[#All],[Part fixe cible]],C6,Tableau4[[#All],[Scénario]],D6)</f>
        <v>0.71309092100000004</v>
      </c>
      <c r="K6" s="28">
        <f>AVERAGEIFS(Tableau4[[#All],[Stock moyen utilisé]],Tableau4[[#All],[Cap%]],A6,Tableau4[[#All],[Fd]],B6,Tableau4[[#All],[Part fixe cible]],C6,Tableau4[[#All],[Scénario]],D6)</f>
        <v>26276.693615999997</v>
      </c>
      <c r="L6" s="28">
        <f>AVERAGEIFS(Tableau4[[#All],[Coût de transport]],Tableau4[[#All],[Cap%]],A6,Tableau4[[#All],[Fd]],B6,Tableau4[[#All],[Part fixe cible]],C6,Tableau4[[#All],[Scénario]],D6)</f>
        <v>8086.474249599999</v>
      </c>
      <c r="M6" s="28">
        <f>AVERAGEIFS(Tableau4[[#All],[Coût de stockage retailers]],Tableau4[[#All],[Cap%]],A6,Tableau4[[#All],[Fd]],B6,Tableau4[[#All],[Part fixe cible]],C6,Tableau4[[#All],[Scénario]],D6)</f>
        <v>8134.3905112000011</v>
      </c>
      <c r="N6" s="28">
        <f>AVERAGEIFS(Tableau4[[#All],[Coût de stockage DC]],Tableau4[[#All],[Cap%]],A6,Tableau4[[#All],[Fd]],B6,Tableau4[[#All],[Part fixe cible]],C6,Tableau4[[#All],[Scénario]],D6)</f>
        <v>5392.7373926</v>
      </c>
      <c r="O6" s="28">
        <f>AVERAGEIFS(Tableau4[[#All],[Coût de stock de sécurité retailers]],Tableau4[[#All],[Cap%]],A6,Tableau4[[#All],[Fd]],B6,Tableau4[[#All],[Part fixe cible]],C6,Tableau4[[#All],[Scénario]],D6)</f>
        <v>580.9289129</v>
      </c>
      <c r="P6" s="28">
        <f>AVERAGEIFS(Tableau4[[#All],[Coût de stock de sécurité DC]],Tableau4[[#All],[Cap%]],A6,Tableau4[[#All],[Fd]],B6,Tableau4[[#All],[Part fixe cible]],C6,Tableau4[[#All],[Scénario]],D6)</f>
        <v>1176.4360116</v>
      </c>
      <c r="Q6">
        <f>AVERAGEIFS(Tableau4[[#All],[Nombre de DC ouverts]],Tableau4[[#All],[Cap%]],A6,Tableau4[[#All],[Fd]],B6,Tableau4[[#All],[Part fixe cible]],C6,Tableau4[[#All],[Scénario]],D6)</f>
        <v>6.8</v>
      </c>
      <c r="R6" s="3">
        <f>AVERAGEIFS(Tableau4[[#All],[Taux de chargement moyen]],Tableau4[[#All],[Cap%]],A6,Tableau4[[#All],[Fd]],B6,Tableau4[[#All],[Part fixe cible]],C6,Tableau4[[#All],[Scénario]],D6)</f>
        <v>0.55502503040000006</v>
      </c>
      <c r="S6">
        <f>AVERAGEIFS(Tableau4[[#All],[Temps de résolution (s)]],Tableau4[[#All],[Cap%]],A6,Tableau4[[#All],[Fd]],B6,Tableau4[[#All],[Part fixe cible]],C6,Tableau4[[#All],[Scénario]],D6)</f>
        <v>178.8</v>
      </c>
      <c r="T6" s="3">
        <f>AVERAGEIFS(Tableau4[[#All],[Gap]],Tableau4[[#All],[Cap%]],A6,Tableau4[[#All],[Fd]],B6,Tableau4[[#All],[Part fixe cible]],C6,Tableau4[[#All],[Scénario]],D6)</f>
        <v>1.17882638E-2</v>
      </c>
      <c r="U6" s="3">
        <f>AVERAGEIFS(Tableau4[[#All],[Synergie ]],Tableau4[[#All],[Cap%]],A6,Tableau4[[#All],[Fd]],B6,Tableau4[[#All],[Part fixe cible]],C6,Tableau4[[#All],[Scénario]],3)</f>
        <v>0.29259557666148828</v>
      </c>
    </row>
    <row r="7" spans="1:24" x14ac:dyDescent="0.35">
      <c r="A7" s="39">
        <v>100</v>
      </c>
      <c r="B7" s="39">
        <v>4000</v>
      </c>
      <c r="C7" s="43">
        <v>1</v>
      </c>
      <c r="D7" s="34">
        <v>3</v>
      </c>
      <c r="E7" s="35">
        <f>AVERAGEIFS(Tableau4[[#All],[CInf]],Tableau4[[#All],[Cap%]],A7,Tableau4[[#All],[Fd]],B7,Tableau4[[#All],[Part fixe cible]],C7,Tableau4[[#All],[Scénario]],D7)</f>
        <v>0</v>
      </c>
      <c r="F7" s="35">
        <f>AVERAGEIFS(Tableau4[[#All],[Coût total]],Tableau4[[#All],[Cap%]],A7,Tableau4[[#All],[Fd]],B7,Tableau4[[#All],[Part fixe cible]],C7,Tableau4[[#All],[Scénario]],D7)</f>
        <v>37492.987030000004</v>
      </c>
      <c r="G7" s="36">
        <f>AVERAGEIFS(Tableau4[[#All],[Coût d’ouverture total]],Tableau4[[#All],[Cap%]],A7,Tableau4[[#All],[Fd]],B7,Tableau4[[#All],[Part fixe cible]],C7,Tableau4[[#All],[Scénario]],D7)</f>
        <v>4800</v>
      </c>
      <c r="H7" s="36">
        <f>AVERAGEIFS(Tableau4[[#All],[Coût fixe d’ouverture]],Tableau4[[#All],[Cap%]],A7,Tableau4[[#All],[Fd]],B7,Tableau4[[#All],[Part fixe cible]],C7,Tableau4[[#All],[Scénario]],D7)</f>
        <v>4800</v>
      </c>
      <c r="I7" s="35">
        <f>AVERAGEIFS(Tableau4[[#All],[Coût variable d’ouverture]],Tableau4[[#All],[Cap%]],A7,Tableau4[[#All],[Fd]],B7,Tableau4[[#All],[Part fixe cible]],C7,Tableau4[[#All],[Scénario]],D7)</f>
        <v>0</v>
      </c>
      <c r="J7" s="37">
        <f>AVERAGEIFS(Tableau4[[#All],[Part fixe observée]],Tableau4[[#All],[Cap%]],A7,Tableau4[[#All],[Fd]],B7,Tableau4[[#All],[Part fixe cible]],C7,Tableau4[[#All],[Scénario]],D7)</f>
        <v>1</v>
      </c>
      <c r="K7" s="35" t="e">
        <f>AVERAGEIFS(Tableau4[[#All],[Stock moyen utilisé]],Tableau4[[#All],[Cap%]],A7,Tableau4[[#All],[Fd]],B7,Tableau4[[#All],[Part fixe cible]],C7,Tableau4[[#All],[Scénario]],D7)</f>
        <v>#DIV/0!</v>
      </c>
      <c r="L7" s="35">
        <f>AVERAGEIFS(Tableau4[[#All],[Coût de transport]],Tableau4[[#All],[Cap%]],A7,Tableau4[[#All],[Fd]],B7,Tableau4[[#All],[Part fixe cible]],C7,Tableau4[[#All],[Scénario]],D7)</f>
        <v>14660.135794000002</v>
      </c>
      <c r="M7" s="35">
        <f>AVERAGEIFS(Tableau4[[#All],[Coût de stockage retailers]],Tableau4[[#All],[Cap%]],A7,Tableau4[[#All],[Fd]],B7,Tableau4[[#All],[Part fixe cible]],C7,Tableau4[[#All],[Scénario]],D7)</f>
        <v>14684.162489999999</v>
      </c>
      <c r="N7" s="35">
        <f>AVERAGEIFS(Tableau4[[#All],[Coût de stockage DC]],Tableau4[[#All],[Cap%]],A7,Tableau4[[#All],[Fd]],B7,Tableau4[[#All],[Part fixe cible]],C7,Tableau4[[#All],[Scénario]],D7)</f>
        <v>2267.6154477999999</v>
      </c>
      <c r="O7" s="35">
        <f>AVERAGEIFS(Tableau4[[#All],[Coût de stock de sécurité retailers]],Tableau4[[#All],[Cap%]],A7,Tableau4[[#All],[Fd]],B7,Tableau4[[#All],[Part fixe cible]],C7,Tableau4[[#All],[Scénario]],D7)</f>
        <v>580.9289129</v>
      </c>
      <c r="P7" s="35">
        <f>AVERAGEIFS(Tableau4[[#All],[Coût de stock de sécurité DC]],Tableau4[[#All],[Cap%]],A7,Tableau4[[#All],[Fd]],B7,Tableau4[[#All],[Part fixe cible]],C7,Tableau4[[#All],[Scénario]],D7)</f>
        <v>500.14438398000004</v>
      </c>
      <c r="Q7" s="38">
        <f>AVERAGEIFS(Tableau4[[#All],[Nombre de DC ouverts]],Tableau4[[#All],[Cap%]],A7,Tableau4[[#All],[Fd]],B7,Tableau4[[#All],[Part fixe cible]],C7,Tableau4[[#All],[Scénario]],D7)</f>
        <v>1.2</v>
      </c>
      <c r="R7" s="37">
        <f>AVERAGEIFS(Tableau4[[#All],[Taux de chargement moyen]],Tableau4[[#All],[Cap%]],A7,Tableau4[[#All],[Fd]],B7,Tableau4[[#All],[Part fixe cible]],C7,Tableau4[[#All],[Scénario]],D7)</f>
        <v>0.56269908180000017</v>
      </c>
      <c r="S7" s="38">
        <f>AVERAGEIFS(Tableau4[[#All],[Temps de résolution (s)]],Tableau4[[#All],[Cap%]],A7,Tableau4[[#All],[Fd]],B7,Tableau4[[#All],[Part fixe cible]],C7,Tableau4[[#All],[Scénario]],D7)</f>
        <v>49</v>
      </c>
      <c r="T7" s="37">
        <f>AVERAGEIFS(Tableau4[[#All],[Gap]],Tableau4[[#All],[Cap%]],A7,Tableau4[[#All],[Fd]],B7,Tableau4[[#All],[Part fixe cible]],C7,Tableau4[[#All],[Scénario]],D7)</f>
        <v>6.0359163999999989E-3</v>
      </c>
      <c r="U7" s="37">
        <f>AVERAGEIFS(Tableau4[[#All],[Synergie ]],Tableau4[[#All],[Cap%]],A7,Tableau4[[#All],[Fd]],B7,Tableau4[[#All],[Part fixe cible]],C7,Tableau4[[#All],[Scénario]],3)</f>
        <v>0.31628703934504382</v>
      </c>
      <c r="X7" s="41"/>
    </row>
    <row r="8" spans="1:24" x14ac:dyDescent="0.35">
      <c r="A8" s="39">
        <v>70</v>
      </c>
      <c r="B8" s="39">
        <v>1000</v>
      </c>
      <c r="C8" s="43">
        <v>1</v>
      </c>
      <c r="D8" s="34">
        <v>3</v>
      </c>
      <c r="E8" s="35">
        <f>AVERAGEIFS(Tableau4[[#All],[CInf]],Tableau4[[#All],[Cap%]],A8,Tableau4[[#All],[Fd]],B8,Tableau4[[#All],[Part fixe cible]],C8,Tableau4[[#All],[Scénario]],D8)</f>
        <v>0</v>
      </c>
      <c r="F8" s="35">
        <f>AVERAGEIFS(Tableau4[[#All],[Coût total]],Tableau4[[#All],[Cap%]],A8,Tableau4[[#All],[Fd]],B8,Tableau4[[#All],[Part fixe cible]],C8,Tableau4[[#All],[Scénario]],D8)</f>
        <v>29621.473177999997</v>
      </c>
      <c r="G8" s="36">
        <f>AVERAGEIFS(Tableau4[[#All],[Coût d’ouverture total]],Tableau4[[#All],[Cap%]],A8,Tableau4[[#All],[Fd]],B8,Tableau4[[#All],[Part fixe cible]],C8,Tableau4[[#All],[Scénario]],D8)</f>
        <v>5000</v>
      </c>
      <c r="H8" s="36">
        <f>AVERAGEIFS(Tableau4[[#All],[Coût fixe d’ouverture]],Tableau4[[#All],[Cap%]],A8,Tableau4[[#All],[Fd]],B8,Tableau4[[#All],[Part fixe cible]],C8,Tableau4[[#All],[Scénario]],D8)</f>
        <v>5000</v>
      </c>
      <c r="I8" s="35">
        <f>AVERAGEIFS(Tableau4[[#All],[Coût variable d’ouverture]],Tableau4[[#All],[Cap%]],A8,Tableau4[[#All],[Fd]],B8,Tableau4[[#All],[Part fixe cible]],C8,Tableau4[[#All],[Scénario]],D8)</f>
        <v>0</v>
      </c>
      <c r="J8" s="37">
        <f>AVERAGEIFS(Tableau4[[#All],[Part fixe observée]],Tableau4[[#All],[Cap%]],A8,Tableau4[[#All],[Fd]],B8,Tableau4[[#All],[Part fixe cible]],C8,Tableau4[[#All],[Scénario]],D8)</f>
        <v>1</v>
      </c>
      <c r="K8" s="35" t="e">
        <f>AVERAGEIFS(Tableau4[[#All],[Stock moyen utilisé]],Tableau4[[#All],[Cap%]],A8,Tableau4[[#All],[Fd]],B8,Tableau4[[#All],[Part fixe cible]],C8,Tableau4[[#All],[Scénario]],D8)</f>
        <v>#DIV/0!</v>
      </c>
      <c r="L8" s="35">
        <f>AVERAGEIFS(Tableau4[[#All],[Coût de transport]],Tableau4[[#All],[Cap%]],A8,Tableau4[[#All],[Fd]],B8,Tableau4[[#All],[Part fixe cible]],C8,Tableau4[[#All],[Scénario]],D8)</f>
        <v>9256.6885333999999</v>
      </c>
      <c r="M8" s="35">
        <f>AVERAGEIFS(Tableau4[[#All],[Coût de stockage retailers]],Tableau4[[#All],[Cap%]],A8,Tableau4[[#All],[Fd]],B8,Tableau4[[#All],[Part fixe cible]],C8,Tableau4[[#All],[Scénario]],D8)</f>
        <v>9116.8389873999986</v>
      </c>
      <c r="N8" s="35">
        <f>AVERAGEIFS(Tableau4[[#All],[Coût de stockage DC]],Tableau4[[#All],[Cap%]],A8,Tableau4[[#All],[Fd]],B8,Tableau4[[#All],[Part fixe cible]],C8,Tableau4[[#All],[Scénario]],D8)</f>
        <v>4651.6817007999998</v>
      </c>
      <c r="O8" s="35">
        <f>AVERAGEIFS(Tableau4[[#All],[Coût de stock de sécurité retailers]],Tableau4[[#All],[Cap%]],A8,Tableau4[[#All],[Fd]],B8,Tableau4[[#All],[Part fixe cible]],C8,Tableau4[[#All],[Scénario]],D8)</f>
        <v>580.9289129</v>
      </c>
      <c r="P8" s="35">
        <f>AVERAGEIFS(Tableau4[[#All],[Coût de stock de sécurité DC]],Tableau4[[#All],[Cap%]],A8,Tableau4[[#All],[Fd]],B8,Tableau4[[#All],[Part fixe cible]],C8,Tableau4[[#All],[Scénario]],D8)</f>
        <v>1015.3350416400001</v>
      </c>
      <c r="Q8" s="38">
        <f>AVERAGEIFS(Tableau4[[#All],[Nombre de DC ouverts]],Tableau4[[#All],[Cap%]],A8,Tableau4[[#All],[Fd]],B8,Tableau4[[#All],[Part fixe cible]],C8,Tableau4[[#All],[Scénario]],D8)</f>
        <v>5</v>
      </c>
      <c r="R8" s="37">
        <f>AVERAGEIFS(Tableau4[[#All],[Taux de chargement moyen]],Tableau4[[#All],[Cap%]],A8,Tableau4[[#All],[Fd]],B8,Tableau4[[#All],[Part fixe cible]],C8,Tableau4[[#All],[Scénario]],D8)</f>
        <v>0.62270212020000004</v>
      </c>
      <c r="S8" s="38">
        <f>AVERAGEIFS(Tableau4[[#All],[Temps de résolution (s)]],Tableau4[[#All],[Cap%]],A8,Tableau4[[#All],[Fd]],B8,Tableau4[[#All],[Part fixe cible]],C8,Tableau4[[#All],[Scénario]],D8)</f>
        <v>64.2</v>
      </c>
      <c r="T8" s="37">
        <f>AVERAGEIFS(Tableau4[[#All],[Gap]],Tableau4[[#All],[Cap%]],A8,Tableau4[[#All],[Fd]],B8,Tableau4[[#All],[Part fixe cible]],C8,Tableau4[[#All],[Scénario]],D8)</f>
        <v>6.3441629999999999E-3</v>
      </c>
      <c r="U8" s="37">
        <f>AVERAGEIFS(Tableau4[[#All],[Synergie ]],Tableau4[[#All],[Cap%]],A8,Tableau4[[#All],[Fd]],B8,Tableau4[[#All],[Part fixe cible]],C8,Tableau4[[#All],[Scénario]],3)</f>
        <v>0.31475311957926372</v>
      </c>
    </row>
    <row r="9" spans="1:24" x14ac:dyDescent="0.35">
      <c r="A9" s="39">
        <v>100</v>
      </c>
      <c r="B9" s="39">
        <v>1000</v>
      </c>
      <c r="C9" s="43">
        <v>1</v>
      </c>
      <c r="D9" s="34">
        <v>3</v>
      </c>
      <c r="E9" s="35">
        <f>AVERAGEIFS(Tableau4[[#All],[CInf]],Tableau4[[#All],[Cap%]],A9,Tableau4[[#All],[Fd]],B9,Tableau4[[#All],[Part fixe cible]],C9,Tableau4[[#All],[Scénario]],D9)</f>
        <v>0</v>
      </c>
      <c r="F9" s="35">
        <f>AVERAGEIFS(Tableau4[[#All],[Coût total]],Tableau4[[#All],[Cap%]],A9,Tableau4[[#All],[Fd]],B9,Tableau4[[#All],[Part fixe cible]],C9,Tableau4[[#All],[Scénario]],D9)</f>
        <v>29651.786912000003</v>
      </c>
      <c r="G9" s="36">
        <f>AVERAGEIFS(Tableau4[[#All],[Coût d’ouverture total]],Tableau4[[#All],[Cap%]],A9,Tableau4[[#All],[Fd]],B9,Tableau4[[#All],[Part fixe cible]],C9,Tableau4[[#All],[Scénario]],D9)</f>
        <v>5000</v>
      </c>
      <c r="H9" s="36">
        <f>AVERAGEIFS(Tableau4[[#All],[Coût fixe d’ouverture]],Tableau4[[#All],[Cap%]],A9,Tableau4[[#All],[Fd]],B9,Tableau4[[#All],[Part fixe cible]],C9,Tableau4[[#All],[Scénario]],D9)</f>
        <v>5000</v>
      </c>
      <c r="I9" s="35">
        <f>AVERAGEIFS(Tableau4[[#All],[Coût variable d’ouverture]],Tableau4[[#All],[Cap%]],A9,Tableau4[[#All],[Fd]],B9,Tableau4[[#All],[Part fixe cible]],C9,Tableau4[[#All],[Scénario]],D9)</f>
        <v>0</v>
      </c>
      <c r="J9" s="37">
        <f>AVERAGEIFS(Tableau4[[#All],[Part fixe observée]],Tableau4[[#All],[Cap%]],A9,Tableau4[[#All],[Fd]],B9,Tableau4[[#All],[Part fixe cible]],C9,Tableau4[[#All],[Scénario]],D9)</f>
        <v>1</v>
      </c>
      <c r="K9" s="35" t="e">
        <f>AVERAGEIFS(Tableau4[[#All],[Stock moyen utilisé]],Tableau4[[#All],[Cap%]],A9,Tableau4[[#All],[Fd]],B9,Tableau4[[#All],[Part fixe cible]],C9,Tableau4[[#All],[Scénario]],D9)</f>
        <v>#DIV/0!</v>
      </c>
      <c r="L9" s="35">
        <f>AVERAGEIFS(Tableau4[[#All],[Coût de transport]],Tableau4[[#All],[Cap%]],A9,Tableau4[[#All],[Fd]],B9,Tableau4[[#All],[Part fixe cible]],C9,Tableau4[[#All],[Scénario]],D9)</f>
        <v>9158.8368083999994</v>
      </c>
      <c r="M9" s="35">
        <f>AVERAGEIFS(Tableau4[[#All],[Coût de stockage retailers]],Tableau4[[#All],[Cap%]],A9,Tableau4[[#All],[Fd]],B9,Tableau4[[#All],[Part fixe cible]],C9,Tableau4[[#All],[Scénario]],D9)</f>
        <v>9260.2334193999995</v>
      </c>
      <c r="N9" s="35">
        <f>AVERAGEIFS(Tableau4[[#All],[Coût de stockage DC]],Tableau4[[#All],[Cap%]],A9,Tableau4[[#All],[Fd]],B9,Tableau4[[#All],[Part fixe cible]],C9,Tableau4[[#All],[Scénario]],D9)</f>
        <v>4639.5098497999998</v>
      </c>
      <c r="O9" s="35">
        <f>AVERAGEIFS(Tableau4[[#All],[Coût de stock de sécurité retailers]],Tableau4[[#All],[Cap%]],A9,Tableau4[[#All],[Fd]],B9,Tableau4[[#All],[Part fixe cible]],C9,Tableau4[[#All],[Scénario]],D9)</f>
        <v>580.9289129</v>
      </c>
      <c r="P9" s="35">
        <f>AVERAGEIFS(Tableau4[[#All],[Coût de stock de sécurité DC]],Tableau4[[#All],[Cap%]],A9,Tableau4[[#All],[Fd]],B9,Tableau4[[#All],[Part fixe cible]],C9,Tableau4[[#All],[Scénario]],D9)</f>
        <v>1012.27792082</v>
      </c>
      <c r="Q9" s="38">
        <f>AVERAGEIFS(Tableau4[[#All],[Nombre de DC ouverts]],Tableau4[[#All],[Cap%]],A9,Tableau4[[#All],[Fd]],B9,Tableau4[[#All],[Part fixe cible]],C9,Tableau4[[#All],[Scénario]],D9)</f>
        <v>5</v>
      </c>
      <c r="R9" s="37">
        <f>AVERAGEIFS(Tableau4[[#All],[Taux de chargement moyen]],Tableau4[[#All],[Cap%]],A9,Tableau4[[#All],[Fd]],B9,Tableau4[[#All],[Part fixe cible]],C9,Tableau4[[#All],[Scénario]],D9)</f>
        <v>0.35498523859999997</v>
      </c>
      <c r="S9" s="38">
        <f>AVERAGEIFS(Tableau4[[#All],[Temps de résolution (s)]],Tableau4[[#All],[Cap%]],A9,Tableau4[[#All],[Fd]],B9,Tableau4[[#All],[Part fixe cible]],C9,Tableau4[[#All],[Scénario]],D9)</f>
        <v>74.8</v>
      </c>
      <c r="T9" s="37">
        <f>AVERAGEIFS(Tableau4[[#All],[Gap]],Tableau4[[#All],[Cap%]],A9,Tableau4[[#All],[Fd]],B9,Tableau4[[#All],[Part fixe cible]],C9,Tableau4[[#All],[Scénario]],D9)</f>
        <v>8.0874025999999981E-3</v>
      </c>
      <c r="U9" s="37">
        <f>AVERAGEIFS(Tableau4[[#All],[Synergie ]],Tableau4[[#All],[Cap%]],A9,Tableau4[[#All],[Fd]],B9,Tableau4[[#All],[Part fixe cible]],C9,Tableau4[[#All],[Scénario]],3)</f>
        <v>0.31459545070964945</v>
      </c>
    </row>
    <row r="10" spans="1:24" x14ac:dyDescent="0.35">
      <c r="A10" s="39">
        <v>40</v>
      </c>
      <c r="B10" s="39">
        <v>1000</v>
      </c>
      <c r="C10" s="43">
        <v>1</v>
      </c>
      <c r="D10" s="34">
        <v>3</v>
      </c>
      <c r="E10" s="35">
        <f>AVERAGEIFS(Tableau4[[#All],[CInf]],Tableau4[[#All],[Cap%]],A10,Tableau4[[#All],[Fd]],B10,Tableau4[[#All],[Part fixe cible]],C10,Tableau4[[#All],[Scénario]],D10)</f>
        <v>0</v>
      </c>
      <c r="F10" s="35">
        <f>AVERAGEIFS(Tableau4[[#All],[Coût total]],Tableau4[[#All],[Cap%]],A10,Tableau4[[#All],[Fd]],B10,Tableau4[[#All],[Part fixe cible]],C10,Tableau4[[#All],[Scénario]],D10)</f>
        <v>29896.299167999998</v>
      </c>
      <c r="G10" s="36">
        <f>AVERAGEIFS(Tableau4[[#All],[Coût d’ouverture total]],Tableau4[[#All],[Cap%]],A10,Tableau4[[#All],[Fd]],B10,Tableau4[[#All],[Part fixe cible]],C10,Tableau4[[#All],[Scénario]],D10)</f>
        <v>5400</v>
      </c>
      <c r="H10" s="36">
        <f>AVERAGEIFS(Tableau4[[#All],[Coût fixe d’ouverture]],Tableau4[[#All],[Cap%]],A10,Tableau4[[#All],[Fd]],B10,Tableau4[[#All],[Part fixe cible]],C10,Tableau4[[#All],[Scénario]],D10)</f>
        <v>5400</v>
      </c>
      <c r="I10" s="35">
        <f>AVERAGEIFS(Tableau4[[#All],[Coût variable d’ouverture]],Tableau4[[#All],[Cap%]],A10,Tableau4[[#All],[Fd]],B10,Tableau4[[#All],[Part fixe cible]],C10,Tableau4[[#All],[Scénario]],D10)</f>
        <v>0</v>
      </c>
      <c r="J10" s="37">
        <f>AVERAGEIFS(Tableau4[[#All],[Part fixe observée]],Tableau4[[#All],[Cap%]],A10,Tableau4[[#All],[Fd]],B10,Tableau4[[#All],[Part fixe cible]],C10,Tableau4[[#All],[Scénario]],D10)</f>
        <v>1</v>
      </c>
      <c r="K10" s="35" t="e">
        <f>AVERAGEIFS(Tableau4[[#All],[Stock moyen utilisé]],Tableau4[[#All],[Cap%]],A10,Tableau4[[#All],[Fd]],B10,Tableau4[[#All],[Part fixe cible]],C10,Tableau4[[#All],[Scénario]],D10)</f>
        <v>#DIV/0!</v>
      </c>
      <c r="L10" s="35">
        <f>AVERAGEIFS(Tableau4[[#All],[Coût de transport]],Tableau4[[#All],[Cap%]],A10,Tableau4[[#All],[Fd]],B10,Tableau4[[#All],[Part fixe cible]],C10,Tableau4[[#All],[Scénario]],D10)</f>
        <v>9770.6766946000007</v>
      </c>
      <c r="M10" s="35">
        <f>AVERAGEIFS(Tableau4[[#All],[Coût de stockage retailers]],Tableau4[[#All],[Cap%]],A10,Tableau4[[#All],[Fd]],B10,Tableau4[[#All],[Part fixe cible]],C10,Tableau4[[#All],[Scénario]],D10)</f>
        <v>8269.1419103999997</v>
      </c>
      <c r="N10" s="35">
        <f>AVERAGEIFS(Tableau4[[#All],[Coût de stockage DC]],Tableau4[[#All],[Cap%]],A10,Tableau4[[#All],[Fd]],B10,Tableau4[[#All],[Part fixe cible]],C10,Tableau4[[#All],[Scénario]],D10)</f>
        <v>4820.9509111999996</v>
      </c>
      <c r="O10" s="35">
        <f>AVERAGEIFS(Tableau4[[#All],[Coût de stock de sécurité retailers]],Tableau4[[#All],[Cap%]],A10,Tableau4[[#All],[Fd]],B10,Tableau4[[#All],[Part fixe cible]],C10,Tableau4[[#All],[Scénario]],D10)</f>
        <v>580.9289129</v>
      </c>
      <c r="P10" s="35">
        <f>AVERAGEIFS(Tableau4[[#All],[Coût de stock de sécurité DC]],Tableau4[[#All],[Cap%]],A10,Tableau4[[#All],[Fd]],B10,Tableau4[[#All],[Part fixe cible]],C10,Tableau4[[#All],[Scénario]],D10)</f>
        <v>1054.6007358000002</v>
      </c>
      <c r="Q10" s="38">
        <f>AVERAGEIFS(Tableau4[[#All],[Nombre de DC ouverts]],Tableau4[[#All],[Cap%]],A10,Tableau4[[#All],[Fd]],B10,Tableau4[[#All],[Part fixe cible]],C10,Tableau4[[#All],[Scénario]],D10)</f>
        <v>5.4</v>
      </c>
      <c r="R10" s="37">
        <f>AVERAGEIFS(Tableau4[[#All],[Taux de chargement moyen]],Tableau4[[#All],[Cap%]],A10,Tableau4[[#All],[Fd]],B10,Tableau4[[#All],[Part fixe cible]],C10,Tableau4[[#All],[Scénario]],D10)</f>
        <v>0.75516721619999994</v>
      </c>
      <c r="S10" s="38">
        <f>AVERAGEIFS(Tableau4[[#All],[Temps de résolution (s)]],Tableau4[[#All],[Cap%]],A10,Tableau4[[#All],[Fd]],B10,Tableau4[[#All],[Part fixe cible]],C10,Tableau4[[#All],[Scénario]],D10)</f>
        <v>43.6</v>
      </c>
      <c r="T10" s="37">
        <f>AVERAGEIFS(Tableau4[[#All],[Gap]],Tableau4[[#All],[Cap%]],A10,Tableau4[[#All],[Fd]],B10,Tableau4[[#All],[Part fixe cible]],C10,Tableau4[[#All],[Scénario]],D10)</f>
        <v>7.8305303999999989E-3</v>
      </c>
      <c r="U10" s="37">
        <f>AVERAGEIFS(Tableau4[[#All],[Synergie ]],Tableau4[[#All],[Cap%]],A10,Tableau4[[#All],[Fd]],B10,Tableau4[[#All],[Part fixe cible]],C10,Tableau4[[#All],[Scénario]],3)</f>
        <v>0.30884760417621926</v>
      </c>
    </row>
    <row r="11" spans="1:24" x14ac:dyDescent="0.35">
      <c r="A11" s="26">
        <v>10</v>
      </c>
      <c r="B11" s="26">
        <v>500</v>
      </c>
      <c r="C11" s="27">
        <v>0.8</v>
      </c>
      <c r="D11" s="26">
        <v>3</v>
      </c>
      <c r="E11" s="28">
        <f>AVERAGEIFS(Tableau4[[#All],[CInf]],Tableau4[[#All],[Cap%]],A11,Tableau4[[#All],[Fd]],B11,Tableau4[[#All],[Part fixe cible]],C11,Tableau4[[#All],[Scénario]],D11)</f>
        <v>5.4730955400000003E-2</v>
      </c>
      <c r="F11" s="28">
        <f>AVERAGEIFS(Tableau4[[#All],[Coût total]],Tableau4[[#All],[Cap%]],A11,Tableau4[[#All],[Fd]],B11,Tableau4[[#All],[Part fixe cible]],C11,Tableau4[[#All],[Scénario]],D11)</f>
        <v>29668.762616</v>
      </c>
      <c r="G11" s="29">
        <f>AVERAGEIFS(Tableau4[[#All],[Coût d’ouverture total]],Tableau4[[#All],[Cap%]],A11,Tableau4[[#All],[Fd]],B11,Tableau4[[#All],[Part fixe cible]],C11,Tableau4[[#All],[Scénario]],D11)</f>
        <v>5673.3031457999996</v>
      </c>
      <c r="H11" s="29">
        <f>AVERAGEIFS(Tableau4[[#All],[Coût fixe d’ouverture]],Tableau4[[#All],[Cap%]],A11,Tableau4[[#All],[Fd]],B11,Tableau4[[#All],[Part fixe cible]],C11,Tableau4[[#All],[Scénario]],D11)</f>
        <v>4100</v>
      </c>
      <c r="I11" s="28">
        <f>AVERAGEIFS(Tableau4[[#All],[Coût variable d’ouverture]],Tableau4[[#All],[Cap%]],A11,Tableau4[[#All],[Fd]],B11,Tableau4[[#All],[Part fixe cible]],C11,Tableau4[[#All],[Scénario]],D11)</f>
        <v>1573.3031458</v>
      </c>
      <c r="J11" s="3">
        <f>AVERAGEIFS(Tableau4[[#All],[Part fixe observée]],Tableau4[[#All],[Cap%]],A11,Tableau4[[#All],[Fd]],B11,Tableau4[[#All],[Part fixe cible]],C11,Tableau4[[#All],[Scénario]],D11)</f>
        <v>0.72269269899999999</v>
      </c>
      <c r="K11" s="28">
        <f>AVERAGEIFS(Tableau4[[#All],[Stock moyen utilisé]],Tableau4[[#All],[Cap%]],A11,Tableau4[[#All],[Fd]],B11,Tableau4[[#All],[Part fixe cible]],C11,Tableau4[[#All],[Scénario]],D11)</f>
        <v>28784.452084</v>
      </c>
      <c r="L11" s="28">
        <f>AVERAGEIFS(Tableau4[[#All],[Coût de transport]],Tableau4[[#All],[Cap%]],A11,Tableau4[[#All],[Fd]],B11,Tableau4[[#All],[Part fixe cible]],C11,Tableau4[[#All],[Scénario]],D11)</f>
        <v>10579.755659999999</v>
      </c>
      <c r="M11" s="28">
        <f>AVERAGEIFS(Tableau4[[#All],[Coût de stockage retailers]],Tableau4[[#All],[Cap%]],A11,Tableau4[[#All],[Fd]],B11,Tableau4[[#All],[Part fixe cible]],C11,Tableau4[[#All],[Scénario]],D11)</f>
        <v>5638.6618753999992</v>
      </c>
      <c r="N11" s="28">
        <f>AVERAGEIFS(Tableau4[[#All],[Coût de stockage DC]],Tableau4[[#All],[Cap%]],A11,Tableau4[[#All],[Fd]],B11,Tableau4[[#All],[Part fixe cible]],C11,Tableau4[[#All],[Scénario]],D11)</f>
        <v>5906.0452107999999</v>
      </c>
      <c r="O11" s="28">
        <f>AVERAGEIFS(Tableau4[[#All],[Coût de stock de sécurité retailers]],Tableau4[[#All],[Cap%]],A11,Tableau4[[#All],[Fd]],B11,Tableau4[[#All],[Part fixe cible]],C11,Tableau4[[#All],[Scénario]],D11)</f>
        <v>580.9289129</v>
      </c>
      <c r="P11" s="28">
        <f>AVERAGEIFS(Tableau4[[#All],[Coût de stock de sécurité DC]],Tableau4[[#All],[Cap%]],A11,Tableau4[[#All],[Fd]],B11,Tableau4[[#All],[Part fixe cible]],C11,Tableau4[[#All],[Scénario]],D11)</f>
        <v>1290.0678108</v>
      </c>
      <c r="Q11">
        <f>AVERAGEIFS(Tableau4[[#All],[Nombre de DC ouverts]],Tableau4[[#All],[Cap%]],A11,Tableau4[[#All],[Fd]],B11,Tableau4[[#All],[Part fixe cible]],C11,Tableau4[[#All],[Scénario]],D11)</f>
        <v>8.1999999999999993</v>
      </c>
      <c r="R11" s="3">
        <f>AVERAGEIFS(Tableau4[[#All],[Taux de chargement moyen]],Tableau4[[#All],[Cap%]],A11,Tableau4[[#All],[Fd]],B11,Tableau4[[#All],[Part fixe cible]],C11,Tableau4[[#All],[Scénario]],D11)</f>
        <v>0.83111962740000001</v>
      </c>
      <c r="S11">
        <f>AVERAGEIFS(Tableau4[[#All],[Temps de résolution (s)]],Tableau4[[#All],[Cap%]],A11,Tableau4[[#All],[Fd]],B11,Tableau4[[#All],[Part fixe cible]],C11,Tableau4[[#All],[Scénario]],D11)</f>
        <v>55.6</v>
      </c>
      <c r="T11" s="3">
        <f>AVERAGEIFS(Tableau4[[#All],[Gap]],Tableau4[[#All],[Cap%]],A11,Tableau4[[#All],[Fd]],B11,Tableau4[[#All],[Part fixe cible]],C11,Tableau4[[#All],[Scénario]],D11)</f>
        <v>7.6752432000000009E-3</v>
      </c>
      <c r="U11" s="3">
        <f>AVERAGEIFS(Tableau4[[#All],[Synergie ]],Tableau4[[#All],[Cap%]],A11,Tableau4[[#All],[Fd]],B11,Tableau4[[#All],[Part fixe cible]],C11,Tableau4[[#All],[Scénario]],3)</f>
        <v>0.26755997652004193</v>
      </c>
    </row>
    <row r="12" spans="1:24" x14ac:dyDescent="0.35">
      <c r="A12" s="26">
        <v>70</v>
      </c>
      <c r="B12" s="26">
        <v>1000</v>
      </c>
      <c r="C12" s="27">
        <v>0.8</v>
      </c>
      <c r="D12" s="26">
        <v>3</v>
      </c>
      <c r="E12" s="28">
        <f>AVERAGEIFS(Tableau4[[#All],[CInf]],Tableau4[[#All],[Cap%]],A12,Tableau4[[#All],[Fd]],B12,Tableau4[[#All],[Part fixe cible]],C12,Tableau4[[#All],[Scénario]],D12)</f>
        <v>8.2710490800000008E-2</v>
      </c>
      <c r="F12" s="28">
        <f>AVERAGEIFS(Tableau4[[#All],[Coût total]],Tableau4[[#All],[Cap%]],A12,Tableau4[[#All],[Fd]],B12,Tableau4[[#All],[Part fixe cible]],C12,Tableau4[[#All],[Scénario]],D12)</f>
        <v>31464.880100000002</v>
      </c>
      <c r="G12" s="29">
        <f>AVERAGEIFS(Tableau4[[#All],[Coût d’ouverture total]],Tableau4[[#All],[Cap%]],A12,Tableau4[[#All],[Fd]],B12,Tableau4[[#All],[Part fixe cible]],C12,Tableau4[[#All],[Scénario]],D12)</f>
        <v>5923.5288885999998</v>
      </c>
      <c r="H12" s="29">
        <f>AVERAGEIFS(Tableau4[[#All],[Coût fixe d’ouverture]],Tableau4[[#All],[Cap%]],A12,Tableau4[[#All],[Fd]],B12,Tableau4[[#All],[Part fixe cible]],C12,Tableau4[[#All],[Scénario]],D12)</f>
        <v>4200</v>
      </c>
      <c r="I12" s="28">
        <f>AVERAGEIFS(Tableau4[[#All],[Coût variable d’ouverture]],Tableau4[[#All],[Cap%]],A12,Tableau4[[#All],[Fd]],B12,Tableau4[[#All],[Part fixe cible]],C12,Tableau4[[#All],[Scénario]],D12)</f>
        <v>1723.5288885999998</v>
      </c>
      <c r="J12" s="3">
        <f>AVERAGEIFS(Tableau4[[#All],[Part fixe observée]],Tableau4[[#All],[Cap%]],A12,Tableau4[[#All],[Fd]],B12,Tableau4[[#All],[Part fixe cible]],C12,Tableau4[[#All],[Scénario]],D12)</f>
        <v>0.70822384059999999</v>
      </c>
      <c r="K12" s="28">
        <f>AVERAGEIFS(Tableau4[[#All],[Stock moyen utilisé]],Tableau4[[#All],[Cap%]],A12,Tableau4[[#All],[Fd]],B12,Tableau4[[#All],[Part fixe cible]],C12,Tableau4[[#All],[Scénario]],D12)</f>
        <v>20735.607542000002</v>
      </c>
      <c r="L12" s="28">
        <f>AVERAGEIFS(Tableau4[[#All],[Coût de transport]],Tableau4[[#All],[Cap%]],A12,Tableau4[[#All],[Fd]],B12,Tableau4[[#All],[Part fixe cible]],C12,Tableau4[[#All],[Scénario]],D12)</f>
        <v>10083.1409458</v>
      </c>
      <c r="M12" s="28">
        <f>AVERAGEIFS(Tableau4[[#All],[Coût de stockage retailers]],Tableau4[[#All],[Cap%]],A12,Tableau4[[#All],[Fd]],B12,Tableau4[[#All],[Part fixe cible]],C12,Tableau4[[#All],[Scénario]],D12)</f>
        <v>9693.3794660000003</v>
      </c>
      <c r="N12" s="28">
        <f>AVERAGEIFS(Tableau4[[#All],[Coût de stockage DC]],Tableau4[[#All],[Cap%]],A12,Tableau4[[#All],[Fd]],B12,Tableau4[[#All],[Part fixe cible]],C12,Tableau4[[#All],[Scénario]],D12)</f>
        <v>4253.3215737999999</v>
      </c>
      <c r="O12" s="28">
        <f>AVERAGEIFS(Tableau4[[#All],[Coût de stock de sécurité retailers]],Tableau4[[#All],[Cap%]],A12,Tableau4[[#All],[Fd]],B12,Tableau4[[#All],[Part fixe cible]],C12,Tableau4[[#All],[Scénario]],D12)</f>
        <v>580.9289129</v>
      </c>
      <c r="P12" s="28">
        <f>AVERAGEIFS(Tableau4[[#All],[Coût de stock de sécurité DC]],Tableau4[[#All],[Cap%]],A12,Tableau4[[#All],[Fd]],B12,Tableau4[[#All],[Part fixe cible]],C12,Tableau4[[#All],[Scénario]],D12)</f>
        <v>930.5803118</v>
      </c>
      <c r="Q12">
        <f>AVERAGEIFS(Tableau4[[#All],[Nombre de DC ouverts]],Tableau4[[#All],[Cap%]],A12,Tableau4[[#All],[Fd]],B12,Tableau4[[#All],[Part fixe cible]],C12,Tableau4[[#All],[Scénario]],D12)</f>
        <v>4.2</v>
      </c>
      <c r="R12" s="3">
        <f>AVERAGEIFS(Tableau4[[#All],[Taux de chargement moyen]],Tableau4[[#All],[Cap%]],A12,Tableau4[[#All],[Fd]],B12,Tableau4[[#All],[Part fixe cible]],C12,Tableau4[[#All],[Scénario]],D12)</f>
        <v>0.66244843919999996</v>
      </c>
      <c r="S12">
        <f>AVERAGEIFS(Tableau4[[#All],[Temps de résolution (s)]],Tableau4[[#All],[Cap%]],A12,Tableau4[[#All],[Fd]],B12,Tableau4[[#All],[Part fixe cible]],C12,Tableau4[[#All],[Scénario]],D12)</f>
        <v>161.4</v>
      </c>
      <c r="T12" s="3">
        <f>AVERAGEIFS(Tableau4[[#All],[Gap]],Tableau4[[#All],[Cap%]],A12,Tableau4[[#All],[Fd]],B12,Tableau4[[#All],[Part fixe cible]],C12,Tableau4[[#All],[Scénario]],D12)</f>
        <v>9.5636799999999998E-3</v>
      </c>
      <c r="U12" s="3">
        <f>AVERAGEIFS(Tableau4[[#All],[Synergie ]],Tableau4[[#All],[Cap%]],A12,Tableau4[[#All],[Fd]],B12,Tableau4[[#All],[Part fixe cible]],C12,Tableau4[[#All],[Scénario]],3)</f>
        <v>0.30308823051644984</v>
      </c>
    </row>
    <row r="13" spans="1:24" x14ac:dyDescent="0.35">
      <c r="A13" s="26">
        <v>70</v>
      </c>
      <c r="B13" s="26">
        <v>500</v>
      </c>
      <c r="C13" s="27">
        <v>0.6</v>
      </c>
      <c r="D13" s="26">
        <v>3</v>
      </c>
      <c r="E13" s="28">
        <f>AVERAGEIFS(Tableau4[[#All],[CInf]],Tableau4[[#All],[Cap%]],A13,Tableau4[[#All],[Fd]],B13,Tableau4[[#All],[Part fixe cible]],C13,Tableau4[[#All],[Scénario]],D13)</f>
        <v>0.13826772319999997</v>
      </c>
      <c r="F13" s="28">
        <f>AVERAGEIFS(Tableau4[[#All],[Coût total]],Tableau4[[#All],[Cap%]],A13,Tableau4[[#All],[Fd]],B13,Tableau4[[#All],[Part fixe cible]],C13,Tableau4[[#All],[Scénario]],D13)</f>
        <v>30304.924650000001</v>
      </c>
      <c r="G13" s="29">
        <f>AVERAGEIFS(Tableau4[[#All],[Coût d’ouverture total]],Tableau4[[#All],[Cap%]],A13,Tableau4[[#All],[Fd]],B13,Tableau4[[#All],[Part fixe cible]],C13,Tableau4[[#All],[Scénario]],D13)</f>
        <v>5959.6431140000004</v>
      </c>
      <c r="H13" s="29">
        <f>AVERAGEIFS(Tableau4[[#All],[Coût fixe d’ouverture]],Tableau4[[#All],[Cap%]],A13,Tableau4[[#All],[Fd]],B13,Tableau4[[#All],[Part fixe cible]],C13,Tableau4[[#All],[Scénario]],D13)</f>
        <v>2700</v>
      </c>
      <c r="I13" s="28">
        <f>AVERAGEIFS(Tableau4[[#All],[Coût variable d’ouverture]],Tableau4[[#All],[Cap%]],A13,Tableau4[[#All],[Fd]],B13,Tableau4[[#All],[Part fixe cible]],C13,Tableau4[[#All],[Scénario]],D13)</f>
        <v>3259.643114</v>
      </c>
      <c r="J13" s="3">
        <f>AVERAGEIFS(Tableau4[[#All],[Part fixe observée]],Tableau4[[#All],[Cap%]],A13,Tableau4[[#All],[Fd]],B13,Tableau4[[#All],[Part fixe cible]],C13,Tableau4[[#All],[Scénario]],D13)</f>
        <v>0.45268386400000005</v>
      </c>
      <c r="K13" s="28">
        <f>AVERAGEIFS(Tableau4[[#All],[Stock moyen utilisé]],Tableau4[[#All],[Cap%]],A13,Tableau4[[#All],[Fd]],B13,Tableau4[[#All],[Part fixe cible]],C13,Tableau4[[#All],[Scénario]],D13)</f>
        <v>23582.537596000002</v>
      </c>
      <c r="L13" s="28">
        <f>AVERAGEIFS(Tableau4[[#All],[Coût de transport]],Tableau4[[#All],[Cap%]],A13,Tableau4[[#All],[Fd]],B13,Tableau4[[#All],[Part fixe cible]],C13,Tableau4[[#All],[Scénario]],D13)</f>
        <v>8982.0667913999987</v>
      </c>
      <c r="M13" s="28">
        <f>AVERAGEIFS(Tableau4[[#All],[Coût de stockage retailers]],Tableau4[[#All],[Cap%]],A13,Tableau4[[#All],[Fd]],B13,Tableau4[[#All],[Part fixe cible]],C13,Tableau4[[#All],[Scénario]],D13)</f>
        <v>8886.6514327999994</v>
      </c>
      <c r="N13" s="28">
        <f>AVERAGEIFS(Tableau4[[#All],[Coût de stockage DC]],Tableau4[[#All],[Cap%]],A13,Tableau4[[#All],[Fd]],B13,Tableau4[[#All],[Part fixe cible]],C13,Tableau4[[#All],[Scénario]],D13)</f>
        <v>4837.2456464000006</v>
      </c>
      <c r="O13" s="28">
        <f>AVERAGEIFS(Tableau4[[#All],[Coût de stock de sécurité retailers]],Tableau4[[#All],[Cap%]],A13,Tableau4[[#All],[Fd]],B13,Tableau4[[#All],[Part fixe cible]],C13,Tableau4[[#All],[Scénario]],D13)</f>
        <v>580.9289129</v>
      </c>
      <c r="P13" s="28">
        <f>AVERAGEIFS(Tableau4[[#All],[Coût de stock de sécurité DC]],Tableau4[[#All],[Cap%]],A13,Tableau4[[#All],[Fd]],B13,Tableau4[[#All],[Part fixe cible]],C13,Tableau4[[#All],[Scénario]],D13)</f>
        <v>1058.3887526399999</v>
      </c>
      <c r="Q13">
        <f>AVERAGEIFS(Tableau4[[#All],[Nombre de DC ouverts]],Tableau4[[#All],[Cap%]],A13,Tableau4[[#All],[Fd]],B13,Tableau4[[#All],[Part fixe cible]],C13,Tableau4[[#All],[Scénario]],D13)</f>
        <v>5.4</v>
      </c>
      <c r="R13" s="3">
        <f>AVERAGEIFS(Tableau4[[#All],[Taux de chargement moyen]],Tableau4[[#All],[Cap%]],A13,Tableau4[[#All],[Fd]],B13,Tableau4[[#All],[Part fixe cible]],C13,Tableau4[[#All],[Scénario]],D13)</f>
        <v>0.60702971759999991</v>
      </c>
      <c r="S13">
        <f>AVERAGEIFS(Tableau4[[#All],[Temps de résolution (s)]],Tableau4[[#All],[Cap%]],A13,Tableau4[[#All],[Fd]],B13,Tableau4[[#All],[Part fixe cible]],C13,Tableau4[[#All],[Scénario]],D13)</f>
        <v>282.2</v>
      </c>
      <c r="T13" s="3">
        <f>AVERAGEIFS(Tableau4[[#All],[Gap]],Tableau4[[#All],[Cap%]],A13,Tableau4[[#All],[Fd]],B13,Tableau4[[#All],[Part fixe cible]],C13,Tableau4[[#All],[Scénario]],D13)</f>
        <v>2.0375884399999999E-2</v>
      </c>
      <c r="U13" s="3">
        <f>AVERAGEIFS(Tableau4[[#All],[Synergie ]],Tableau4[[#All],[Cap%]],A13,Tableau4[[#All],[Fd]],B13,Tableau4[[#All],[Part fixe cible]],C13,Tableau4[[#All],[Scénario]],3)</f>
        <v>0.28124083932723376</v>
      </c>
    </row>
    <row r="14" spans="1:24" x14ac:dyDescent="0.35">
      <c r="A14" s="26">
        <v>40</v>
      </c>
      <c r="B14" s="26">
        <v>500</v>
      </c>
      <c r="C14" s="27">
        <v>0.6</v>
      </c>
      <c r="D14" s="26">
        <v>3</v>
      </c>
      <c r="E14" s="28">
        <f>AVERAGEIFS(Tableau4[[#All],[CInf]],Tableau4[[#All],[Cap%]],A14,Tableau4[[#All],[Fd]],B14,Tableau4[[#All],[Part fixe cible]],C14,Tableau4[[#All],[Scénario]],D14)</f>
        <v>0.13715837120000002</v>
      </c>
      <c r="F14" s="28">
        <f>AVERAGEIFS(Tableau4[[#All],[Coût total]],Tableau4[[#All],[Cap%]],A14,Tableau4[[#All],[Fd]],B14,Tableau4[[#All],[Part fixe cible]],C14,Tableau4[[#All],[Scénario]],D14)</f>
        <v>30402.18895</v>
      </c>
      <c r="G14" s="29">
        <f>AVERAGEIFS(Tableau4[[#All],[Coût d’ouverture total]],Tableau4[[#All],[Cap%]],A14,Tableau4[[#All],[Fd]],B14,Tableau4[[#All],[Part fixe cible]],C14,Tableau4[[#All],[Scénario]],D14)</f>
        <v>6080.1249558</v>
      </c>
      <c r="H14" s="29">
        <f>AVERAGEIFS(Tableau4[[#All],[Coût fixe d’ouverture]],Tableau4[[#All],[Cap%]],A14,Tableau4[[#All],[Fd]],B14,Tableau4[[#All],[Part fixe cible]],C14,Tableau4[[#All],[Scénario]],D14)</f>
        <v>2800</v>
      </c>
      <c r="I14" s="28">
        <f>AVERAGEIFS(Tableau4[[#All],[Coût variable d’ouverture]],Tableau4[[#All],[Cap%]],A14,Tableau4[[#All],[Fd]],B14,Tableau4[[#All],[Part fixe cible]],C14,Tableau4[[#All],[Scénario]],D14)</f>
        <v>3280.1249558000004</v>
      </c>
      <c r="J14" s="3">
        <f>AVERAGEIFS(Tableau4[[#All],[Part fixe observée]],Tableau4[[#All],[Cap%]],A14,Tableau4[[#All],[Fd]],B14,Tableau4[[#All],[Part fixe cible]],C14,Tableau4[[#All],[Scénario]],D14)</f>
        <v>0.46052094199999993</v>
      </c>
      <c r="K14" s="28">
        <f>AVERAGEIFS(Tableau4[[#All],[Stock moyen utilisé]],Tableau4[[#All],[Cap%]],A14,Tableau4[[#All],[Fd]],B14,Tableau4[[#All],[Part fixe cible]],C14,Tableau4[[#All],[Scénario]],D14)</f>
        <v>23923.67165</v>
      </c>
      <c r="L14" s="28">
        <f>AVERAGEIFS(Tableau4[[#All],[Coût de transport]],Tableau4[[#All],[Cap%]],A14,Tableau4[[#All],[Fd]],B14,Tableau4[[#All],[Part fixe cible]],C14,Tableau4[[#All],[Scénario]],D14)</f>
        <v>9570.1131475999991</v>
      </c>
      <c r="M14" s="28">
        <f>AVERAGEIFS(Tableau4[[#All],[Coût de stockage retailers]],Tableau4[[#All],[Cap%]],A14,Tableau4[[#All],[Fd]],B14,Tableau4[[#All],[Part fixe cible]],C14,Tableau4[[#All],[Scénario]],D14)</f>
        <v>8190.1040192</v>
      </c>
      <c r="N14" s="28">
        <f>AVERAGEIFS(Tableau4[[#All],[Coût de stockage DC]],Tableau4[[#All],[Cap%]],A14,Tableau4[[#All],[Fd]],B14,Tableau4[[#All],[Part fixe cible]],C14,Tableau4[[#All],[Scénario]],D14)</f>
        <v>4907.5188992000003</v>
      </c>
      <c r="O14" s="28">
        <f>AVERAGEIFS(Tableau4[[#All],[Coût de stock de sécurité retailers]],Tableau4[[#All],[Cap%]],A14,Tableau4[[#All],[Fd]],B14,Tableau4[[#All],[Part fixe cible]],C14,Tableau4[[#All],[Scénario]],D14)</f>
        <v>580.9289129</v>
      </c>
      <c r="P14" s="28">
        <f>AVERAGEIFS(Tableau4[[#All],[Coût de stock de sécurité DC]],Tableau4[[#All],[Cap%]],A14,Tableau4[[#All],[Fd]],B14,Tableau4[[#All],[Part fixe cible]],C14,Tableau4[[#All],[Scénario]],D14)</f>
        <v>1073.3990133</v>
      </c>
      <c r="Q14">
        <f>AVERAGEIFS(Tableau4[[#All],[Nombre de DC ouverts]],Tableau4[[#All],[Cap%]],A14,Tableau4[[#All],[Fd]],B14,Tableau4[[#All],[Part fixe cible]],C14,Tableau4[[#All],[Scénario]],D14)</f>
        <v>5.6</v>
      </c>
      <c r="R14" s="3">
        <f>AVERAGEIFS(Tableau4[[#All],[Taux de chargement moyen]],Tableau4[[#All],[Cap%]],A14,Tableau4[[#All],[Fd]],B14,Tableau4[[#All],[Part fixe cible]],C14,Tableau4[[#All],[Scénario]],D14)</f>
        <v>0.74773564940000004</v>
      </c>
      <c r="S14">
        <f>AVERAGEIFS(Tableau4[[#All],[Temps de résolution (s)]],Tableau4[[#All],[Cap%]],A14,Tableau4[[#All],[Fd]],B14,Tableau4[[#All],[Part fixe cible]],C14,Tableau4[[#All],[Scénario]],D14)</f>
        <v>218.8</v>
      </c>
      <c r="T14" s="3">
        <f>AVERAGEIFS(Tableau4[[#All],[Gap]],Tableau4[[#All],[Cap%]],A14,Tableau4[[#All],[Fd]],B14,Tableau4[[#All],[Part fixe cible]],C14,Tableau4[[#All],[Scénario]],D14)</f>
        <v>1.3994445999999999E-2</v>
      </c>
      <c r="U14" s="3">
        <f>AVERAGEIFS(Tableau4[[#All],[Synergie ]],Tableau4[[#All],[Cap%]],A14,Tableau4[[#All],[Fd]],B14,Tableau4[[#All],[Part fixe cible]],C14,Tableau4[[#All],[Scénario]],3)</f>
        <v>0.27845494324184894</v>
      </c>
    </row>
    <row r="15" spans="1:24" x14ac:dyDescent="0.35">
      <c r="A15" s="26">
        <v>100</v>
      </c>
      <c r="B15" s="26">
        <v>1000</v>
      </c>
      <c r="C15" s="27">
        <v>0.8</v>
      </c>
      <c r="D15" s="26">
        <v>3</v>
      </c>
      <c r="E15" s="28">
        <f>AVERAGEIFS(Tableau4[[#All],[CInf]],Tableau4[[#All],[Cap%]],A15,Tableau4[[#All],[Fd]],B15,Tableau4[[#All],[Part fixe cible]],C15,Tableau4[[#All],[Scénario]],D15)</f>
        <v>8.1923378599999999E-2</v>
      </c>
      <c r="F15" s="28">
        <f>AVERAGEIFS(Tableau4[[#All],[Coût total]],Tableau4[[#All],[Cap%]],A15,Tableau4[[#All],[Fd]],B15,Tableau4[[#All],[Part fixe cible]],C15,Tableau4[[#All],[Scénario]],D15)</f>
        <v>31431.000497999998</v>
      </c>
      <c r="G15" s="29">
        <f>AVERAGEIFS(Tableau4[[#All],[Coût d’ouverture total]],Tableau4[[#All],[Cap%]],A15,Tableau4[[#All],[Fd]],B15,Tableau4[[#All],[Part fixe cible]],C15,Tableau4[[#All],[Scénario]],D15)</f>
        <v>6139.3035081999997</v>
      </c>
      <c r="H15" s="29">
        <f>AVERAGEIFS(Tableau4[[#All],[Coût fixe d’ouverture]],Tableau4[[#All],[Cap%]],A15,Tableau4[[#All],[Fd]],B15,Tableau4[[#All],[Part fixe cible]],C15,Tableau4[[#All],[Scénario]],D15)</f>
        <v>4400</v>
      </c>
      <c r="I15" s="28">
        <f>AVERAGEIFS(Tableau4[[#All],[Coût variable d’ouverture]],Tableau4[[#All],[Cap%]],A15,Tableau4[[#All],[Fd]],B15,Tableau4[[#All],[Part fixe cible]],C15,Tableau4[[#All],[Scénario]],D15)</f>
        <v>1739.3035081999999</v>
      </c>
      <c r="J15" s="3">
        <f>AVERAGEIFS(Tableau4[[#All],[Part fixe observée]],Tableau4[[#All],[Cap%]],A15,Tableau4[[#All],[Fd]],B15,Tableau4[[#All],[Part fixe cible]],C15,Tableau4[[#All],[Scénario]],D15)</f>
        <v>0.71655089760000001</v>
      </c>
      <c r="K15" s="28">
        <f>AVERAGEIFS(Tableau4[[#All],[Stock moyen utilisé]],Tableau4[[#All],[Cap%]],A15,Tableau4[[#All],[Fd]],B15,Tableau4[[#All],[Part fixe cible]],C15,Tableau4[[#All],[Scénario]],D15)</f>
        <v>21198.473046000003</v>
      </c>
      <c r="L15" s="28">
        <f>AVERAGEIFS(Tableau4[[#All],[Coût de transport]],Tableau4[[#All],[Cap%]],A15,Tableau4[[#All],[Fd]],B15,Tableau4[[#All],[Part fixe cible]],C15,Tableau4[[#All],[Scénario]],D15)</f>
        <v>9661.2190262000004</v>
      </c>
      <c r="M15" s="28">
        <f>AVERAGEIFS(Tableau4[[#All],[Coût de stockage retailers]],Tableau4[[#All],[Cap%]],A15,Tableau4[[#All],[Fd]],B15,Tableau4[[#All],[Part fixe cible]],C15,Tableau4[[#All],[Scénario]],D15)</f>
        <v>9749.9307903999998</v>
      </c>
      <c r="N15" s="28">
        <f>AVERAGEIFS(Tableau4[[#All],[Coût de stockage DC]],Tableau4[[#All],[Cap%]],A15,Tableau4[[#All],[Fd]],B15,Tableau4[[#All],[Part fixe cible]],C15,Tableau4[[#All],[Scénario]],D15)</f>
        <v>4347.7286456000002</v>
      </c>
      <c r="O15" s="28">
        <f>AVERAGEIFS(Tableau4[[#All],[Coût de stock de sécurité retailers]],Tableau4[[#All],[Cap%]],A15,Tableau4[[#All],[Fd]],B15,Tableau4[[#All],[Part fixe cible]],C15,Tableau4[[#All],[Scénario]],D15)</f>
        <v>580.9289129</v>
      </c>
      <c r="P15" s="28">
        <f>AVERAGEIFS(Tableau4[[#All],[Coût de stock de sécurité DC]],Tableau4[[#All],[Cap%]],A15,Tableau4[[#All],[Fd]],B15,Tableau4[[#All],[Part fixe cible]],C15,Tableau4[[#All],[Scénario]],D15)</f>
        <v>951.88961668000013</v>
      </c>
      <c r="Q15">
        <f>AVERAGEIFS(Tableau4[[#All],[Nombre de DC ouverts]],Tableau4[[#All],[Cap%]],A15,Tableau4[[#All],[Fd]],B15,Tableau4[[#All],[Part fixe cible]],C15,Tableau4[[#All],[Scénario]],D15)</f>
        <v>4.4000000000000004</v>
      </c>
      <c r="R15" s="3">
        <f>AVERAGEIFS(Tableau4[[#All],[Taux de chargement moyen]],Tableau4[[#All],[Cap%]],A15,Tableau4[[#All],[Fd]],B15,Tableau4[[#All],[Part fixe cible]],C15,Tableau4[[#All],[Scénario]],D15)</f>
        <v>0.37391437140000006</v>
      </c>
      <c r="S15">
        <f>AVERAGEIFS(Tableau4[[#All],[Temps de résolution (s)]],Tableau4[[#All],[Cap%]],A15,Tableau4[[#All],[Fd]],B15,Tableau4[[#All],[Part fixe cible]],C15,Tableau4[[#All],[Scénario]],D15)</f>
        <v>184.6</v>
      </c>
      <c r="T15" s="3">
        <f>AVERAGEIFS(Tableau4[[#All],[Gap]],Tableau4[[#All],[Cap%]],A15,Tableau4[[#All],[Fd]],B15,Tableau4[[#All],[Part fixe cible]],C15,Tableau4[[#All],[Scénario]],D15)</f>
        <v>1.31046142E-2</v>
      </c>
      <c r="U15" s="3">
        <f>AVERAGEIFS(Tableau4[[#All],[Synergie ]],Tableau4[[#All],[Cap%]],A15,Tableau4[[#All],[Fd]],B15,Tableau4[[#All],[Part fixe cible]],C15,Tableau4[[#All],[Scénario]],3)</f>
        <v>0.30395938836869252</v>
      </c>
    </row>
    <row r="16" spans="1:24" x14ac:dyDescent="0.35">
      <c r="A16" s="26">
        <v>100</v>
      </c>
      <c r="B16" s="26">
        <v>500</v>
      </c>
      <c r="C16" s="27">
        <v>0.6</v>
      </c>
      <c r="D16" s="26">
        <v>3</v>
      </c>
      <c r="E16" s="28">
        <f>AVERAGEIFS(Tableau4[[#All],[CInf]],Tableau4[[#All],[Cap%]],A16,Tableau4[[#All],[Fd]],B16,Tableau4[[#All],[Part fixe cible]],C16,Tableau4[[#All],[Scénario]],D16)</f>
        <v>0.14047436919999998</v>
      </c>
      <c r="F16" s="28">
        <f>AVERAGEIFS(Tableau4[[#All],[Coût total]],Tableau4[[#All],[Cap%]],A16,Tableau4[[#All],[Fd]],B16,Tableau4[[#All],[Part fixe cible]],C16,Tableau4[[#All],[Scénario]],D16)</f>
        <v>30452.826668000002</v>
      </c>
      <c r="G16" s="29">
        <f>AVERAGEIFS(Tableau4[[#All],[Coût d’ouverture total]],Tableau4[[#All],[Cap%]],A16,Tableau4[[#All],[Fd]],B16,Tableau4[[#All],[Part fixe cible]],C16,Tableau4[[#All],[Scénario]],D16)</f>
        <v>6294.9322867999999</v>
      </c>
      <c r="H16" s="29">
        <f>AVERAGEIFS(Tableau4[[#All],[Coût fixe d’ouverture]],Tableau4[[#All],[Cap%]],A16,Tableau4[[#All],[Fd]],B16,Tableau4[[#All],[Part fixe cible]],C16,Tableau4[[#All],[Scénario]],D16)</f>
        <v>2900</v>
      </c>
      <c r="I16" s="28">
        <f>AVERAGEIFS(Tableau4[[#All],[Coût variable d’ouverture]],Tableau4[[#All],[Cap%]],A16,Tableau4[[#All],[Fd]],B16,Tableau4[[#All],[Part fixe cible]],C16,Tableau4[[#All],[Scénario]],D16)</f>
        <v>3394.9322868000004</v>
      </c>
      <c r="J16" s="3">
        <f>AVERAGEIFS(Tableau4[[#All],[Part fixe observée]],Tableau4[[#All],[Cap%]],A16,Tableau4[[#All],[Fd]],B16,Tableau4[[#All],[Part fixe cible]],C16,Tableau4[[#All],[Scénario]],D16)</f>
        <v>0.46083721860000004</v>
      </c>
      <c r="K16" s="28">
        <f>AVERAGEIFS(Tableau4[[#All],[Stock moyen utilisé]],Tableau4[[#All],[Cap%]],A16,Tableau4[[#All],[Fd]],B16,Tableau4[[#All],[Part fixe cible]],C16,Tableau4[[#All],[Scénario]],D16)</f>
        <v>24190.579495999998</v>
      </c>
      <c r="L16" s="28">
        <f>AVERAGEIFS(Tableau4[[#All],[Coût de transport]],Tableau4[[#All],[Cap%]],A16,Tableau4[[#All],[Fd]],B16,Tableau4[[#All],[Part fixe cible]],C16,Tableau4[[#All],[Scénario]],D16)</f>
        <v>8706.9308239999991</v>
      </c>
      <c r="M16" s="28">
        <f>AVERAGEIFS(Tableau4[[#All],[Coût de stockage retailers]],Tableau4[[#All],[Cap%]],A16,Tableau4[[#All],[Fd]],B16,Tableau4[[#All],[Part fixe cible]],C16,Tableau4[[#All],[Scénario]],D16)</f>
        <v>8822.3897706000007</v>
      </c>
      <c r="N16" s="28">
        <f>AVERAGEIFS(Tableau4[[#All],[Coût de stockage DC]],Tableau4[[#All],[Cap%]],A16,Tableau4[[#All],[Fd]],B16,Tableau4[[#All],[Part fixe cible]],C16,Tableau4[[#All],[Scénario]],D16)</f>
        <v>4961.5800481999995</v>
      </c>
      <c r="O16" s="28">
        <f>AVERAGEIFS(Tableau4[[#All],[Coût de stock de sécurité retailers]],Tableau4[[#All],[Cap%]],A16,Tableau4[[#All],[Fd]],B16,Tableau4[[#All],[Part fixe cible]],C16,Tableau4[[#All],[Scénario]],D16)</f>
        <v>580.9289129</v>
      </c>
      <c r="P16" s="28">
        <f>AVERAGEIFS(Tableau4[[#All],[Coût de stock de sécurité DC]],Tableau4[[#All],[Cap%]],A16,Tableau4[[#All],[Fd]],B16,Tableau4[[#All],[Part fixe cible]],C16,Tableau4[[#All],[Scénario]],D16)</f>
        <v>1086.0648260599999</v>
      </c>
      <c r="Q16">
        <f>AVERAGEIFS(Tableau4[[#All],[Nombre de DC ouverts]],Tableau4[[#All],[Cap%]],A16,Tableau4[[#All],[Fd]],B16,Tableau4[[#All],[Part fixe cible]],C16,Tableau4[[#All],[Scénario]],D16)</f>
        <v>5.8</v>
      </c>
      <c r="R16" s="3">
        <f>AVERAGEIFS(Tableau4[[#All],[Taux de chargement moyen]],Tableau4[[#All],[Cap%]],A16,Tableau4[[#All],[Fd]],B16,Tableau4[[#All],[Part fixe cible]],C16,Tableau4[[#All],[Scénario]],D16)</f>
        <v>0.33815919579999998</v>
      </c>
      <c r="S16">
        <f>AVERAGEIFS(Tableau4[[#All],[Temps de résolution (s)]],Tableau4[[#All],[Cap%]],A16,Tableau4[[#All],[Fd]],B16,Tableau4[[#All],[Part fixe cible]],C16,Tableau4[[#All],[Scénario]],D16)</f>
        <v>230</v>
      </c>
      <c r="T16" s="3">
        <f>AVERAGEIFS(Tableau4[[#All],[Gap]],Tableau4[[#All],[Cap%]],A16,Tableau4[[#All],[Fd]],B16,Tableau4[[#All],[Part fixe cible]],C16,Tableau4[[#All],[Scénario]],D16)</f>
        <v>2.2408809000000002E-2</v>
      </c>
      <c r="U16" s="3">
        <f>AVERAGEIFS(Tableau4[[#All],[Synergie ]],Tableau4[[#All],[Cap%]],A16,Tableau4[[#All],[Fd]],B16,Tableau4[[#All],[Part fixe cible]],C16,Tableau4[[#All],[Scénario]],3)</f>
        <v>0.27881777330269236</v>
      </c>
    </row>
    <row r="17" spans="1:21" x14ac:dyDescent="0.35">
      <c r="A17" s="39">
        <v>70</v>
      </c>
      <c r="B17" s="39">
        <v>2000</v>
      </c>
      <c r="C17" s="43">
        <v>1</v>
      </c>
      <c r="D17" s="34">
        <v>3</v>
      </c>
      <c r="E17" s="35">
        <f>AVERAGEIFS(Tableau4[[#All],[CInf]],Tableau4[[#All],[Cap%]],A17,Tableau4[[#All],[Fd]],B17,Tableau4[[#All],[Part fixe cible]],C17,Tableau4[[#All],[Scénario]],D17)</f>
        <v>0</v>
      </c>
      <c r="F17" s="35">
        <f>AVERAGEIFS(Tableau4[[#All],[Coût total]],Tableau4[[#All],[Cap%]],A17,Tableau4[[#All],[Fd]],B17,Tableau4[[#All],[Part fixe cible]],C17,Tableau4[[#All],[Scénario]],D17)</f>
        <v>33546.570088</v>
      </c>
      <c r="G17" s="36">
        <f>AVERAGEIFS(Tableau4[[#All],[Coût d’ouverture total]],Tableau4[[#All],[Cap%]],A17,Tableau4[[#All],[Fd]],B17,Tableau4[[#All],[Part fixe cible]],C17,Tableau4[[#All],[Scénario]],D17)</f>
        <v>6400</v>
      </c>
      <c r="H17" s="36">
        <f>AVERAGEIFS(Tableau4[[#All],[Coût fixe d’ouverture]],Tableau4[[#All],[Cap%]],A17,Tableau4[[#All],[Fd]],B17,Tableau4[[#All],[Part fixe cible]],C17,Tableau4[[#All],[Scénario]],D17)</f>
        <v>6400</v>
      </c>
      <c r="I17" s="35">
        <f>AVERAGEIFS(Tableau4[[#All],[Coût variable d’ouverture]],Tableau4[[#All],[Cap%]],A17,Tableau4[[#All],[Fd]],B17,Tableau4[[#All],[Part fixe cible]],C17,Tableau4[[#All],[Scénario]],D17)</f>
        <v>0</v>
      </c>
      <c r="J17" s="40">
        <f>AVERAGEIFS(Tableau4[[#All],[Part fixe observée]],Tableau4[[#All],[Cap%]],A17,Tableau4[[#All],[Fd]],B17,Tableau4[[#All],[Part fixe cible]],C17,Tableau4[[#All],[Scénario]],D17)</f>
        <v>1</v>
      </c>
      <c r="K17" s="35" t="e">
        <f>AVERAGEIFS(Tableau4[[#All],[Stock moyen utilisé]],Tableau4[[#All],[Cap%]],A17,Tableau4[[#All],[Fd]],B17,Tableau4[[#All],[Part fixe cible]],C17,Tableau4[[#All],[Scénario]],D17)</f>
        <v>#DIV/0!</v>
      </c>
      <c r="L17" s="35">
        <f>AVERAGEIFS(Tableau4[[#All],[Coût de transport]],Tableau4[[#All],[Cap%]],A17,Tableau4[[#All],[Fd]],B17,Tableau4[[#All],[Part fixe cible]],C17,Tableau4[[#All],[Scénario]],D17)</f>
        <v>11351.919945000001</v>
      </c>
      <c r="M17" s="35">
        <f>AVERAGEIFS(Tableau4[[#All],[Coût de stockage retailers]],Tableau4[[#All],[Cap%]],A17,Tableau4[[#All],[Fd]],B17,Tableau4[[#All],[Part fixe cible]],C17,Tableau4[[#All],[Scénario]],D17)</f>
        <v>10695.866234000001</v>
      </c>
      <c r="N17" s="35">
        <f>AVERAGEIFS(Tableau4[[#All],[Coût de stockage DC]],Tableau4[[#All],[Cap%]],A17,Tableau4[[#All],[Fd]],B17,Tableau4[[#All],[Part fixe cible]],C17,Tableau4[[#All],[Scénario]],D17)</f>
        <v>3704.3871226000001</v>
      </c>
      <c r="O17" s="35">
        <f>AVERAGEIFS(Tableau4[[#All],[Coût de stock de sécurité retailers]],Tableau4[[#All],[Cap%]],A17,Tableau4[[#All],[Fd]],B17,Tableau4[[#All],[Part fixe cible]],C17,Tableau4[[#All],[Scénario]],D17)</f>
        <v>580.9289129</v>
      </c>
      <c r="P17" s="35">
        <f>AVERAGEIFS(Tableau4[[#All],[Coût de stock de sécurité DC]],Tableau4[[#All],[Cap%]],A17,Tableau4[[#All],[Fd]],B17,Tableau4[[#All],[Part fixe cible]],C17,Tableau4[[#All],[Scénario]],D17)</f>
        <v>813.46787199999994</v>
      </c>
      <c r="Q17" s="38">
        <f>AVERAGEIFS(Tableau4[[#All],[Nombre de DC ouverts]],Tableau4[[#All],[Cap%]],A17,Tableau4[[#All],[Fd]],B17,Tableau4[[#All],[Part fixe cible]],C17,Tableau4[[#All],[Scénario]],D17)</f>
        <v>3.2</v>
      </c>
      <c r="R17" s="40">
        <f>AVERAGEIFS(Tableau4[[#All],[Taux de chargement moyen]],Tableau4[[#All],[Cap%]],A17,Tableau4[[#All],[Fd]],B17,Tableau4[[#All],[Part fixe cible]],C17,Tableau4[[#All],[Scénario]],D17)</f>
        <v>0.72984774920000006</v>
      </c>
      <c r="S17" s="38">
        <f>AVERAGEIFS(Tableau4[[#All],[Temps de résolution (s)]],Tableau4[[#All],[Cap%]],A17,Tableau4[[#All],[Fd]],B17,Tableau4[[#All],[Part fixe cible]],C17,Tableau4[[#All],[Scénario]],D17)</f>
        <v>82.6</v>
      </c>
      <c r="T17" s="40">
        <f>AVERAGEIFS(Tableau4[[#All],[Gap]],Tableau4[[#All],[Cap%]],A17,Tableau4[[#All],[Fd]],B17,Tableau4[[#All],[Part fixe cible]],C17,Tableau4[[#All],[Scénario]],D17)</f>
        <v>7.6443570000000001E-3</v>
      </c>
      <c r="U17" s="40">
        <f>AVERAGEIFS(Tableau4[[#All],[Synergie ]],Tableau4[[#All],[Cap%]],A17,Tableau4[[#All],[Fd]],B17,Tableau4[[#All],[Part fixe cible]],C17,Tableau4[[#All],[Scénario]],3)</f>
        <v>0.31728947575095734</v>
      </c>
    </row>
    <row r="18" spans="1:21" x14ac:dyDescent="0.35">
      <c r="A18" s="39">
        <v>100</v>
      </c>
      <c r="B18" s="39">
        <v>2000</v>
      </c>
      <c r="C18" s="43">
        <v>1</v>
      </c>
      <c r="D18" s="34">
        <v>3</v>
      </c>
      <c r="E18" s="35">
        <f>AVERAGEIFS(Tableau4[[#All],[CInf]],Tableau4[[#All],[Cap%]],A18,Tableau4[[#All],[Fd]],B18,Tableau4[[#All],[Part fixe cible]],C18,Tableau4[[#All],[Scénario]],D18)</f>
        <v>0</v>
      </c>
      <c r="F18" s="35">
        <f>AVERAGEIFS(Tableau4[[#All],[Coût total]],Tableau4[[#All],[Cap%]],A18,Tableau4[[#All],[Fd]],B18,Tableau4[[#All],[Part fixe cible]],C18,Tableau4[[#All],[Scénario]],D18)</f>
        <v>33452.240623999998</v>
      </c>
      <c r="G18" s="36">
        <f>AVERAGEIFS(Tableau4[[#All],[Coût d’ouverture total]],Tableau4[[#All],[Cap%]],A18,Tableau4[[#All],[Fd]],B18,Tableau4[[#All],[Part fixe cible]],C18,Tableau4[[#All],[Scénario]],D18)</f>
        <v>6400.0001102000006</v>
      </c>
      <c r="H18" s="36">
        <f>AVERAGEIFS(Tableau4[[#All],[Coût fixe d’ouverture]],Tableau4[[#All],[Cap%]],A18,Tableau4[[#All],[Fd]],B18,Tableau4[[#All],[Part fixe cible]],C18,Tableau4[[#All],[Scénario]],D18)</f>
        <v>6400.0001102000006</v>
      </c>
      <c r="I18" s="35">
        <f>AVERAGEIFS(Tableau4[[#All],[Coût variable d’ouverture]],Tableau4[[#All],[Cap%]],A18,Tableau4[[#All],[Fd]],B18,Tableau4[[#All],[Part fixe cible]],C18,Tableau4[[#All],[Scénario]],D18)</f>
        <v>0</v>
      </c>
      <c r="J18" s="37">
        <f>AVERAGEIFS(Tableau4[[#All],[Part fixe observée]],Tableau4[[#All],[Cap%]],A18,Tableau4[[#All],[Fd]],B18,Tableau4[[#All],[Part fixe cible]],C18,Tableau4[[#All],[Scénario]],D18)</f>
        <v>1</v>
      </c>
      <c r="K18" s="35" t="e">
        <f>AVERAGEIFS(Tableau4[[#All],[Stock moyen utilisé]],Tableau4[[#All],[Cap%]],A18,Tableau4[[#All],[Fd]],B18,Tableau4[[#All],[Part fixe cible]],C18,Tableau4[[#All],[Scénario]],D18)</f>
        <v>#DIV/0!</v>
      </c>
      <c r="L18" s="35">
        <f>AVERAGEIFS(Tableau4[[#All],[Coût de transport]],Tableau4[[#All],[Cap%]],A18,Tableau4[[#All],[Fd]],B18,Tableau4[[#All],[Part fixe cible]],C18,Tableau4[[#All],[Scénario]],D18)</f>
        <v>10947.808238000001</v>
      </c>
      <c r="M18" s="35">
        <f>AVERAGEIFS(Tableau4[[#All],[Coût de stockage retailers]],Tableau4[[#All],[Cap%]],A18,Tableau4[[#All],[Fd]],B18,Tableau4[[#All],[Part fixe cible]],C18,Tableau4[[#All],[Scénario]],D18)</f>
        <v>11011.9499588</v>
      </c>
      <c r="N18" s="35">
        <f>AVERAGEIFS(Tableau4[[#All],[Coût de stockage DC]],Tableau4[[#All],[Cap%]],A18,Tableau4[[#All],[Fd]],B18,Tableau4[[#All],[Part fixe cible]],C18,Tableau4[[#All],[Scénario]],D18)</f>
        <v>3699.6875639999998</v>
      </c>
      <c r="O18" s="35">
        <f>AVERAGEIFS(Tableau4[[#All],[Coût de stock de sécurité retailers]],Tableau4[[#All],[Cap%]],A18,Tableau4[[#All],[Fd]],B18,Tableau4[[#All],[Part fixe cible]],C18,Tableau4[[#All],[Scénario]],D18)</f>
        <v>580.92891294000003</v>
      </c>
      <c r="P18" s="35">
        <f>AVERAGEIFS(Tableau4[[#All],[Coût de stock de sécurité DC]],Tableau4[[#All],[Cap%]],A18,Tableau4[[#All],[Fd]],B18,Tableau4[[#All],[Part fixe cible]],C18,Tableau4[[#All],[Scénario]],D18)</f>
        <v>811.86584131999996</v>
      </c>
      <c r="Q18" s="38">
        <f>AVERAGEIFS(Tableau4[[#All],[Nombre de DC ouverts]],Tableau4[[#All],[Cap%]],A18,Tableau4[[#All],[Fd]],B18,Tableau4[[#All],[Part fixe cible]],C18,Tableau4[[#All],[Scénario]],D18)</f>
        <v>3.2</v>
      </c>
      <c r="R18" s="37">
        <f>AVERAGEIFS(Tableau4[[#All],[Taux de chargement moyen]],Tableau4[[#All],[Cap%]],A18,Tableau4[[#All],[Fd]],B18,Tableau4[[#All],[Part fixe cible]],C18,Tableau4[[#All],[Scénario]],D18)</f>
        <v>0.42203718280000002</v>
      </c>
      <c r="S18" s="38">
        <f>AVERAGEIFS(Tableau4[[#All],[Temps de résolution (s)]],Tableau4[[#All],[Cap%]],A18,Tableau4[[#All],[Fd]],B18,Tableau4[[#All],[Part fixe cible]],C18,Tableau4[[#All],[Scénario]],D18)</f>
        <v>154</v>
      </c>
      <c r="T18" s="37">
        <f>AVERAGEIFS(Tableau4[[#All],[Gap]],Tableau4[[#All],[Cap%]],A18,Tableau4[[#All],[Fd]],B18,Tableau4[[#All],[Part fixe cible]],C18,Tableau4[[#All],[Scénario]],D18)</f>
        <v>1.42135766E-2</v>
      </c>
      <c r="U18" s="37">
        <f>AVERAGEIFS(Tableau4[[#All],[Synergie ]],Tableau4[[#All],[Cap%]],A18,Tableau4[[#All],[Fd]],B18,Tableau4[[#All],[Part fixe cible]],C18,Tableau4[[#All],[Scénario]],3)</f>
        <v>0.31846369350096976</v>
      </c>
    </row>
    <row r="19" spans="1:21" x14ac:dyDescent="0.35">
      <c r="A19" s="26">
        <v>40</v>
      </c>
      <c r="B19" s="26">
        <v>1000</v>
      </c>
      <c r="C19" s="27">
        <v>0.8</v>
      </c>
      <c r="D19" s="26">
        <v>3</v>
      </c>
      <c r="E19" s="28">
        <f>AVERAGEIFS(Tableau4[[#All],[CInf]],Tableau4[[#All],[Cap%]],A19,Tableau4[[#All],[Fd]],B19,Tableau4[[#All],[Part fixe cible]],C19,Tableau4[[#All],[Scénario]],D19)</f>
        <v>8.2634728200000007E-2</v>
      </c>
      <c r="F19" s="28">
        <f>AVERAGEIFS(Tableau4[[#All],[Coût total]],Tableau4[[#All],[Cap%]],A19,Tableau4[[#All],[Fd]],B19,Tableau4[[#All],[Part fixe cible]],C19,Tableau4[[#All],[Scénario]],D19)</f>
        <v>31777.145501999999</v>
      </c>
      <c r="G19" s="29">
        <f>AVERAGEIFS(Tableau4[[#All],[Coût d’ouverture total]],Tableau4[[#All],[Cap%]],A19,Tableau4[[#All],[Fd]],B19,Tableau4[[#All],[Part fixe cible]],C19,Tableau4[[#All],[Scénario]],D19)</f>
        <v>6402.9957339999992</v>
      </c>
      <c r="H19" s="29">
        <f>AVERAGEIFS(Tableau4[[#All],[Coût fixe d’ouverture]],Tableau4[[#All],[Cap%]],A19,Tableau4[[#All],[Fd]],B19,Tableau4[[#All],[Part fixe cible]],C19,Tableau4[[#All],[Scénario]],D19)</f>
        <v>4600</v>
      </c>
      <c r="I19" s="28">
        <f>AVERAGEIFS(Tableau4[[#All],[Coût variable d’ouverture]],Tableau4[[#All],[Cap%]],A19,Tableau4[[#All],[Fd]],B19,Tableau4[[#All],[Part fixe cible]],C19,Tableau4[[#All],[Scénario]],D19)</f>
        <v>1802.9957340000001</v>
      </c>
      <c r="J19" s="3">
        <f>AVERAGEIFS(Tableau4[[#All],[Part fixe observée]],Tableau4[[#All],[Cap%]],A19,Tableau4[[#All],[Fd]],B19,Tableau4[[#All],[Part fixe cible]],C19,Tableau4[[#All],[Scénario]],D19)</f>
        <v>0.71852589980000003</v>
      </c>
      <c r="K19" s="28">
        <f>AVERAGEIFS(Tableau4[[#All],[Stock moyen utilisé]],Tableau4[[#All],[Cap%]],A19,Tableau4[[#All],[Fd]],B19,Tableau4[[#All],[Part fixe cible]],C19,Tableau4[[#All],[Scénario]],D19)</f>
        <v>21777.383378000002</v>
      </c>
      <c r="L19" s="28">
        <f>AVERAGEIFS(Tableau4[[#All],[Coût de transport]],Tableau4[[#All],[Cap%]],A19,Tableau4[[#All],[Fd]],B19,Tableau4[[#All],[Part fixe cible]],C19,Tableau4[[#All],[Scénario]],D19)</f>
        <v>10769.056468000001</v>
      </c>
      <c r="M19" s="28">
        <f>AVERAGEIFS(Tableau4[[#All],[Coût de stockage retailers]],Tableau4[[#All],[Cap%]],A19,Tableau4[[#All],[Fd]],B19,Tableau4[[#All],[Part fixe cible]],C19,Tableau4[[#All],[Scénario]],D19)</f>
        <v>8579.8185424000003</v>
      </c>
      <c r="N19" s="28">
        <f>AVERAGEIFS(Tableau4[[#All],[Coût de stockage DC]],Tableau4[[#All],[Cap%]],A19,Tableau4[[#All],[Fd]],B19,Tableau4[[#All],[Part fixe cible]],C19,Tableau4[[#All],[Scénario]],D19)</f>
        <v>4466.2713816000005</v>
      </c>
      <c r="O19" s="28">
        <f>AVERAGEIFS(Tableau4[[#All],[Coût de stock de sécurité retailers]],Tableau4[[#All],[Cap%]],A19,Tableau4[[#All],[Fd]],B19,Tableau4[[#All],[Part fixe cible]],C19,Tableau4[[#All],[Scénario]],D19)</f>
        <v>580.9289129</v>
      </c>
      <c r="P19" s="28">
        <f>AVERAGEIFS(Tableau4[[#All],[Coût de stock de sécurité DC]],Tableau4[[#All],[Cap%]],A19,Tableau4[[#All],[Fd]],B19,Tableau4[[#All],[Part fixe cible]],C19,Tableau4[[#All],[Scénario]],D19)</f>
        <v>978.07446301999994</v>
      </c>
      <c r="Q19">
        <f>AVERAGEIFS(Tableau4[[#All],[Nombre de DC ouverts]],Tableau4[[#All],[Cap%]],A19,Tableau4[[#All],[Fd]],B19,Tableau4[[#All],[Part fixe cible]],C19,Tableau4[[#All],[Scénario]],D19)</f>
        <v>4.5999999999999996</v>
      </c>
      <c r="R19" s="3">
        <f>AVERAGEIFS(Tableau4[[#All],[Taux de chargement moyen]],Tableau4[[#All],[Cap%]],A19,Tableau4[[#All],[Fd]],B19,Tableau4[[#All],[Part fixe cible]],C19,Tableau4[[#All],[Scénario]],D19)</f>
        <v>0.78355008819999994</v>
      </c>
      <c r="S19">
        <f>AVERAGEIFS(Tableau4[[#All],[Temps de résolution (s)]],Tableau4[[#All],[Cap%]],A19,Tableau4[[#All],[Fd]],B19,Tableau4[[#All],[Part fixe cible]],C19,Tableau4[[#All],[Scénario]],D19)</f>
        <v>157.4</v>
      </c>
      <c r="T19" s="3">
        <f>AVERAGEIFS(Tableau4[[#All],[Gap]],Tableau4[[#All],[Cap%]],A19,Tableau4[[#All],[Fd]],B19,Tableau4[[#All],[Part fixe cible]],C19,Tableau4[[#All],[Scénario]],D19)</f>
        <v>9.2839400000000009E-3</v>
      </c>
      <c r="U19" s="3">
        <f>AVERAGEIFS(Tableau4[[#All],[Synergie ]],Tableau4[[#All],[Cap%]],A19,Tableau4[[#All],[Fd]],B19,Tableau4[[#All],[Part fixe cible]],C19,Tableau4[[#All],[Scénario]],3)</f>
        <v>0.29679820625692832</v>
      </c>
    </row>
    <row r="20" spans="1:21" x14ac:dyDescent="0.35">
      <c r="A20" s="39">
        <v>10</v>
      </c>
      <c r="B20" s="39">
        <v>1000</v>
      </c>
      <c r="C20" s="43">
        <v>1</v>
      </c>
      <c r="D20" s="34">
        <v>3</v>
      </c>
      <c r="E20" s="35">
        <f>AVERAGEIFS(Tableau4[[#All],[CInf]],Tableau4[[#All],[Cap%]],A20,Tableau4[[#All],[Fd]],B20,Tableau4[[#All],[Part fixe cible]],C20,Tableau4[[#All],[Scénario]],D20)</f>
        <v>0</v>
      </c>
      <c r="F20" s="35">
        <f>AVERAGEIFS(Tableau4[[#All],[Coût total]],Tableau4[[#All],[Cap%]],A20,Tableau4[[#All],[Fd]],B20,Tableau4[[#All],[Part fixe cible]],C20,Tableau4[[#All],[Scénario]],D20)</f>
        <v>31824.397771999997</v>
      </c>
      <c r="G20" s="36">
        <f>AVERAGEIFS(Tableau4[[#All],[Coût d’ouverture total]],Tableau4[[#All],[Cap%]],A20,Tableau4[[#All],[Fd]],B20,Tableau4[[#All],[Part fixe cible]],C20,Tableau4[[#All],[Scénario]],D20)</f>
        <v>6600</v>
      </c>
      <c r="H20" s="36">
        <f>AVERAGEIFS(Tableau4[[#All],[Coût fixe d’ouverture]],Tableau4[[#All],[Cap%]],A20,Tableau4[[#All],[Fd]],B20,Tableau4[[#All],[Part fixe cible]],C20,Tableau4[[#All],[Scénario]],D20)</f>
        <v>6600</v>
      </c>
      <c r="I20" s="35">
        <f>AVERAGEIFS(Tableau4[[#All],[Coût variable d’ouverture]],Tableau4[[#All],[Cap%]],A20,Tableau4[[#All],[Fd]],B20,Tableau4[[#All],[Part fixe cible]],C20,Tableau4[[#All],[Scénario]],D20)</f>
        <v>0</v>
      </c>
      <c r="J20" s="37">
        <f>AVERAGEIFS(Tableau4[[#All],[Part fixe observée]],Tableau4[[#All],[Cap%]],A20,Tableau4[[#All],[Fd]],B20,Tableau4[[#All],[Part fixe cible]],C20,Tableau4[[#All],[Scénario]],D20)</f>
        <v>1</v>
      </c>
      <c r="K20" s="35" t="e">
        <f>AVERAGEIFS(Tableau4[[#All],[Stock moyen utilisé]],Tableau4[[#All],[Cap%]],A20,Tableau4[[#All],[Fd]],B20,Tableau4[[#All],[Part fixe cible]],C20,Tableau4[[#All],[Scénario]],D20)</f>
        <v>#DIV/0!</v>
      </c>
      <c r="L20" s="35">
        <f>AVERAGEIFS(Tableau4[[#All],[Coût de transport]],Tableau4[[#All],[Cap%]],A20,Tableau4[[#All],[Fd]],B20,Tableau4[[#All],[Part fixe cible]],C20,Tableau4[[#All],[Scénario]],D20)</f>
        <v>12343.073394000001</v>
      </c>
      <c r="M20" s="35">
        <f>AVERAGEIFS(Tableau4[[#All],[Coût de stockage retailers]],Tableau4[[#All],[Cap%]],A20,Tableau4[[#All],[Fd]],B20,Tableau4[[#All],[Part fixe cible]],C20,Tableau4[[#All],[Scénario]],D20)</f>
        <v>5840.7651787999994</v>
      </c>
      <c r="N20" s="35">
        <f>AVERAGEIFS(Tableau4[[#All],[Coût de stockage DC]],Tableau4[[#All],[Cap%]],A20,Tableau4[[#All],[Fd]],B20,Tableau4[[#All],[Part fixe cible]],C20,Tableau4[[#All],[Scénario]],D20)</f>
        <v>5302.5811119999998</v>
      </c>
      <c r="O20" s="35">
        <f>AVERAGEIFS(Tableau4[[#All],[Coût de stock de sécurité retailers]],Tableau4[[#All],[Cap%]],A20,Tableau4[[#All],[Fd]],B20,Tableau4[[#All],[Part fixe cible]],C20,Tableau4[[#All],[Scénario]],D20)</f>
        <v>580.9289129</v>
      </c>
      <c r="P20" s="35">
        <f>AVERAGEIFS(Tableau4[[#All],[Coût de stock de sécurité DC]],Tableau4[[#All],[Cap%]],A20,Tableau4[[#All],[Fd]],B20,Tableau4[[#All],[Part fixe cible]],C20,Tableau4[[#All],[Scénario]],D20)</f>
        <v>1157.0491775999999</v>
      </c>
      <c r="Q20" s="38">
        <f>AVERAGEIFS(Tableau4[[#All],[Nombre de DC ouverts]],Tableau4[[#All],[Cap%]],A20,Tableau4[[#All],[Fd]],B20,Tableau4[[#All],[Part fixe cible]],C20,Tableau4[[#All],[Scénario]],D20)</f>
        <v>6.6</v>
      </c>
      <c r="R20" s="37">
        <f>AVERAGEIFS(Tableau4[[#All],[Taux de chargement moyen]],Tableau4[[#All],[Cap%]],A20,Tableau4[[#All],[Fd]],B20,Tableau4[[#All],[Part fixe cible]],C20,Tableau4[[#All],[Scénario]],D20)</f>
        <v>0.86088829840000014</v>
      </c>
      <c r="S20" s="38">
        <f>AVERAGEIFS(Tableau4[[#All],[Temps de résolution (s)]],Tableau4[[#All],[Cap%]],A20,Tableau4[[#All],[Fd]],B20,Tableau4[[#All],[Part fixe cible]],C20,Tableau4[[#All],[Scénario]],D20)</f>
        <v>24.4</v>
      </c>
      <c r="T20" s="37">
        <f>AVERAGEIFS(Tableau4[[#All],[Gap]],Tableau4[[#All],[Cap%]],A20,Tableau4[[#All],[Fd]],B20,Tableau4[[#All],[Part fixe cible]],C20,Tableau4[[#All],[Scénario]],D20)</f>
        <v>6.8143843999999999E-3</v>
      </c>
      <c r="U20" s="37">
        <f>AVERAGEIFS(Tableau4[[#All],[Synergie ]],Tableau4[[#All],[Cap%]],A20,Tableau4[[#All],[Fd]],B20,Tableau4[[#All],[Part fixe cible]],C20,Tableau4[[#All],[Scénario]],3)</f>
        <v>0.28321249021662809</v>
      </c>
    </row>
    <row r="21" spans="1:21" x14ac:dyDescent="0.35">
      <c r="A21" s="26">
        <v>100</v>
      </c>
      <c r="B21" s="26">
        <v>2000</v>
      </c>
      <c r="C21" s="27">
        <v>0.8</v>
      </c>
      <c r="D21" s="26">
        <v>3</v>
      </c>
      <c r="E21" s="28">
        <f>AVERAGEIFS(Tableau4[[#All],[CInf]],Tableau4[[#All],[Cap%]],A21,Tableau4[[#All],[Fd]],B21,Tableau4[[#All],[Part fixe cible]],C21,Tableau4[[#All],[Scénario]],D21)</f>
        <v>0.11815108119999999</v>
      </c>
      <c r="F21" s="28">
        <f>AVERAGEIFS(Tableau4[[#All],[Coût total]],Tableau4[[#All],[Cap%]],A21,Tableau4[[#All],[Fd]],B21,Tableau4[[#All],[Part fixe cible]],C21,Tableau4[[#All],[Scénario]],D21)</f>
        <v>35419.858827999997</v>
      </c>
      <c r="G21" s="29">
        <f>AVERAGEIFS(Tableau4[[#All],[Coût d’ouverture total]],Tableau4[[#All],[Cap%]],A21,Tableau4[[#All],[Fd]],B21,Tableau4[[#All],[Part fixe cible]],C21,Tableau4[[#All],[Scénario]],D21)</f>
        <v>6635.0877787999998</v>
      </c>
      <c r="H21" s="29">
        <f>AVERAGEIFS(Tableau4[[#All],[Coût fixe d’ouverture]],Tableau4[[#All],[Cap%]],A21,Tableau4[[#All],[Fd]],B21,Tableau4[[#All],[Part fixe cible]],C21,Tableau4[[#All],[Scénario]],D21)</f>
        <v>4800</v>
      </c>
      <c r="I21" s="28">
        <f>AVERAGEIFS(Tableau4[[#All],[Coût variable d’ouverture]],Tableau4[[#All],[Cap%]],A21,Tableau4[[#All],[Fd]],B21,Tableau4[[#All],[Part fixe cible]],C21,Tableau4[[#All],[Scénario]],D21)</f>
        <v>1835.0877787999998</v>
      </c>
      <c r="J21" s="3">
        <f>AVERAGEIFS(Tableau4[[#All],[Part fixe observée]],Tableau4[[#All],[Cap%]],A21,Tableau4[[#All],[Fd]],B21,Tableau4[[#All],[Part fixe cible]],C21,Tableau4[[#All],[Scénario]],D21)</f>
        <v>0.71964585959999994</v>
      </c>
      <c r="K21" s="28">
        <f>AVERAGEIFS(Tableau4[[#All],[Stock moyen utilisé]],Tableau4[[#All],[Cap%]],A21,Tableau4[[#All],[Fd]],B21,Tableau4[[#All],[Part fixe cible]],C21,Tableau4[[#All],[Scénario]],D21)</f>
        <v>15572.076160000001</v>
      </c>
      <c r="L21" s="28">
        <f>AVERAGEIFS(Tableau4[[#All],[Coût de transport]],Tableau4[[#All],[Cap%]],A21,Tableau4[[#All],[Fd]],B21,Tableau4[[#All],[Part fixe cible]],C21,Tableau4[[#All],[Scénario]],D21)</f>
        <v>12132.168828</v>
      </c>
      <c r="M21" s="28">
        <f>AVERAGEIFS(Tableau4[[#All],[Coût de stockage retailers]],Tableau4[[#All],[Cap%]],A21,Tableau4[[#All],[Fd]],B21,Tableau4[[#All],[Part fixe cible]],C21,Tableau4[[#All],[Scénario]],D21)</f>
        <v>12178.654268</v>
      </c>
      <c r="N21" s="28">
        <f>AVERAGEIFS(Tableau4[[#All],[Coût de stockage DC]],Tableau4[[#All],[Cap%]],A21,Tableau4[[#All],[Fd]],B21,Tableau4[[#All],[Part fixe cible]],C21,Tableau4[[#All],[Scénario]],D21)</f>
        <v>3190.8851987999997</v>
      </c>
      <c r="O21" s="28">
        <f>AVERAGEIFS(Tableau4[[#All],[Coût de stock de sécurité retailers]],Tableau4[[#All],[Cap%]],A21,Tableau4[[#All],[Fd]],B21,Tableau4[[#All],[Part fixe cible]],C21,Tableau4[[#All],[Scénario]],D21)</f>
        <v>580.9289129</v>
      </c>
      <c r="P21" s="28">
        <f>AVERAGEIFS(Tableau4[[#All],[Coût de stock de sécurité DC]],Tableau4[[#All],[Cap%]],A21,Tableau4[[#All],[Fd]],B21,Tableau4[[#All],[Part fixe cible]],C21,Tableau4[[#All],[Scénario]],D21)</f>
        <v>702.13384092000001</v>
      </c>
      <c r="Q21">
        <f>AVERAGEIFS(Tableau4[[#All],[Nombre de DC ouverts]],Tableau4[[#All],[Cap%]],A21,Tableau4[[#All],[Fd]],B21,Tableau4[[#All],[Part fixe cible]],C21,Tableau4[[#All],[Scénario]],D21)</f>
        <v>2.4</v>
      </c>
      <c r="R21" s="3">
        <f>AVERAGEIFS(Tableau4[[#All],[Taux de chargement moyen]],Tableau4[[#All],[Cap%]],A21,Tableau4[[#All],[Fd]],B21,Tableau4[[#All],[Part fixe cible]],C21,Tableau4[[#All],[Scénario]],D21)</f>
        <v>0.46697414380000002</v>
      </c>
      <c r="S21">
        <f>AVERAGEIFS(Tableau4[[#All],[Temps de résolution (s)]],Tableau4[[#All],[Cap%]],A21,Tableau4[[#All],[Fd]],B21,Tableau4[[#All],[Part fixe cible]],C21,Tableau4[[#All],[Scénario]],D21)</f>
        <v>254.8</v>
      </c>
      <c r="T21" s="3">
        <f>AVERAGEIFS(Tableau4[[#All],[Gap]],Tableau4[[#All],[Cap%]],A21,Tableau4[[#All],[Fd]],B21,Tableau4[[#All],[Part fixe cible]],C21,Tableau4[[#All],[Scénario]],D21)</f>
        <v>1.5598324399999999E-2</v>
      </c>
      <c r="U21" s="3">
        <f>AVERAGEIFS(Tableau4[[#All],[Synergie ]],Tableau4[[#All],[Cap%]],A21,Tableau4[[#All],[Fd]],B21,Tableau4[[#All],[Part fixe cible]],C21,Tableau4[[#All],[Scénario]],3)</f>
        <v>0.30677903071220053</v>
      </c>
    </row>
    <row r="22" spans="1:21" x14ac:dyDescent="0.35">
      <c r="A22" s="39">
        <v>40</v>
      </c>
      <c r="B22" s="39">
        <v>2000</v>
      </c>
      <c r="C22" s="43">
        <v>1</v>
      </c>
      <c r="D22" s="34">
        <v>3</v>
      </c>
      <c r="E22" s="35">
        <f>AVERAGEIFS(Tableau4[[#All],[CInf]],Tableau4[[#All],[Cap%]],A22,Tableau4[[#All],[Fd]],B22,Tableau4[[#All],[Part fixe cible]],C22,Tableau4[[#All],[Scénario]],D22)</f>
        <v>0</v>
      </c>
      <c r="F22" s="35">
        <f>AVERAGEIFS(Tableau4[[#All],[Coût total]],Tableau4[[#All],[Cap%]],A22,Tableau4[[#All],[Fd]],B22,Tableau4[[#All],[Part fixe cible]],C22,Tableau4[[#All],[Scénario]],D22)</f>
        <v>34102.119590000002</v>
      </c>
      <c r="G22" s="36">
        <f>AVERAGEIFS(Tableau4[[#All],[Coût d’ouverture total]],Tableau4[[#All],[Cap%]],A22,Tableau4[[#All],[Fd]],B22,Tableau4[[#All],[Part fixe cible]],C22,Tableau4[[#All],[Scénario]],D22)</f>
        <v>6800</v>
      </c>
      <c r="H22" s="36">
        <f>AVERAGEIFS(Tableau4[[#All],[Coût fixe d’ouverture]],Tableau4[[#All],[Cap%]],A22,Tableau4[[#All],[Fd]],B22,Tableau4[[#All],[Part fixe cible]],C22,Tableau4[[#All],[Scénario]],D22)</f>
        <v>6800</v>
      </c>
      <c r="I22" s="35">
        <f>AVERAGEIFS(Tableau4[[#All],[Coût variable d’ouverture]],Tableau4[[#All],[Cap%]],A22,Tableau4[[#All],[Fd]],B22,Tableau4[[#All],[Part fixe cible]],C22,Tableau4[[#All],[Scénario]],D22)</f>
        <v>0</v>
      </c>
      <c r="J22" s="40">
        <f>AVERAGEIFS(Tableau4[[#All],[Part fixe observée]],Tableau4[[#All],[Cap%]],A22,Tableau4[[#All],[Fd]],B22,Tableau4[[#All],[Part fixe cible]],C22,Tableau4[[#All],[Scénario]],D22)</f>
        <v>1</v>
      </c>
      <c r="K22" s="35" t="e">
        <f>AVERAGEIFS(Tableau4[[#All],[Stock moyen utilisé]],Tableau4[[#All],[Cap%]],A22,Tableau4[[#All],[Fd]],B22,Tableau4[[#All],[Part fixe cible]],C22,Tableau4[[#All],[Scénario]],D22)</f>
        <v>#DIV/0!</v>
      </c>
      <c r="L22" s="35">
        <f>AVERAGEIFS(Tableau4[[#All],[Coût de transport]],Tableau4[[#All],[Cap%]],A22,Tableau4[[#All],[Fd]],B22,Tableau4[[#All],[Part fixe cible]],C22,Tableau4[[#All],[Scénario]],D22)</f>
        <v>12716.083001999999</v>
      </c>
      <c r="M22" s="35">
        <f>AVERAGEIFS(Tableau4[[#All],[Coût de stockage retailers]],Tableau4[[#All],[Cap%]],A22,Tableau4[[#All],[Fd]],B22,Tableau4[[#All],[Part fixe cible]],C22,Tableau4[[#All],[Scénario]],D22)</f>
        <v>9329.5130281999991</v>
      </c>
      <c r="N22" s="35">
        <f>AVERAGEIFS(Tableau4[[#All],[Coût de stockage DC]],Tableau4[[#All],[Cap%]],A22,Tableau4[[#All],[Fd]],B22,Tableau4[[#All],[Part fixe cible]],C22,Tableau4[[#All],[Scénario]],D22)</f>
        <v>3832.6501663999998</v>
      </c>
      <c r="O22" s="35">
        <f>AVERAGEIFS(Tableau4[[#All],[Coût de stock de sécurité retailers]],Tableau4[[#All],[Cap%]],A22,Tableau4[[#All],[Fd]],B22,Tableau4[[#All],[Part fixe cible]],C22,Tableau4[[#All],[Scénario]],D22)</f>
        <v>580.9289129</v>
      </c>
      <c r="P22" s="35">
        <f>AVERAGEIFS(Tableau4[[#All],[Coût de stock de sécurité DC]],Tableau4[[#All],[Cap%]],A22,Tableau4[[#All],[Fd]],B22,Tableau4[[#All],[Part fixe cible]],C22,Tableau4[[#All],[Scénario]],D22)</f>
        <v>842.94448141999999</v>
      </c>
      <c r="Q22" s="38">
        <f>AVERAGEIFS(Tableau4[[#All],[Nombre de DC ouverts]],Tableau4[[#All],[Cap%]],A22,Tableau4[[#All],[Fd]],B22,Tableau4[[#All],[Part fixe cible]],C22,Tableau4[[#All],[Scénario]],D22)</f>
        <v>3.4</v>
      </c>
      <c r="R22" s="40">
        <f>AVERAGEIFS(Tableau4[[#All],[Taux de chargement moyen]],Tableau4[[#All],[Cap%]],A22,Tableau4[[#All],[Fd]],B22,Tableau4[[#All],[Part fixe cible]],C22,Tableau4[[#All],[Scénario]],D22)</f>
        <v>0.85173944400000001</v>
      </c>
      <c r="S22" s="38">
        <f>AVERAGEIFS(Tableau4[[#All],[Temps de résolution (s)]],Tableau4[[#All],[Cap%]],A22,Tableau4[[#All],[Fd]],B22,Tableau4[[#All],[Part fixe cible]],C22,Tableau4[[#All],[Scénario]],D22)</f>
        <v>53.2</v>
      </c>
      <c r="T22" s="40">
        <f>AVERAGEIFS(Tableau4[[#All],[Gap]],Tableau4[[#All],[Cap%]],A22,Tableau4[[#All],[Fd]],B22,Tableau4[[#All],[Part fixe cible]],C22,Tableau4[[#All],[Scénario]],D22)</f>
        <v>8.3841668000000005E-3</v>
      </c>
      <c r="U22" s="40">
        <f>AVERAGEIFS(Tableau4[[#All],[Synergie ]],Tableau4[[#All],[Cap%]],A22,Tableau4[[#All],[Fd]],B22,Tableau4[[#All],[Part fixe cible]],C22,Tableau4[[#All],[Scénario]],3)</f>
        <v>0.30916722298300853</v>
      </c>
    </row>
    <row r="23" spans="1:21" x14ac:dyDescent="0.35">
      <c r="A23" s="26">
        <v>70</v>
      </c>
      <c r="B23" s="26">
        <v>2000</v>
      </c>
      <c r="C23" s="27">
        <v>0.8</v>
      </c>
      <c r="D23" s="26">
        <v>3</v>
      </c>
      <c r="E23" s="28">
        <f>AVERAGEIFS(Tableau4[[#All],[CInf]],Tableau4[[#All],[Cap%]],A23,Tableau4[[#All],[Fd]],B23,Tableau4[[#All],[Part fixe cible]],C23,Tableau4[[#All],[Scénario]],D23)</f>
        <v>0.1211154812</v>
      </c>
      <c r="F23" s="28">
        <f>AVERAGEIFS(Tableau4[[#All],[Coût total]],Tableau4[[#All],[Cap%]],A23,Tableau4[[#All],[Fd]],B23,Tableau4[[#All],[Part fixe cible]],C23,Tableau4[[#All],[Scénario]],D23)</f>
        <v>35571.013698000002</v>
      </c>
      <c r="G23" s="29">
        <f>AVERAGEIFS(Tableau4[[#All],[Coût d’ouverture total]],Tableau4[[#All],[Cap%]],A23,Tableau4[[#All],[Fd]],B23,Tableau4[[#All],[Part fixe cible]],C23,Tableau4[[#All],[Scénario]],D23)</f>
        <v>7161.5407460000006</v>
      </c>
      <c r="H23" s="29">
        <f>AVERAGEIFS(Tableau4[[#All],[Coût fixe d’ouverture]],Tableau4[[#All],[Cap%]],A23,Tableau4[[#All],[Fd]],B23,Tableau4[[#All],[Part fixe cible]],C23,Tableau4[[#All],[Scénario]],D23)</f>
        <v>5200</v>
      </c>
      <c r="I23" s="28">
        <f>AVERAGEIFS(Tableau4[[#All],[Coût variable d’ouverture]],Tableau4[[#All],[Cap%]],A23,Tableau4[[#All],[Fd]],B23,Tableau4[[#All],[Part fixe cible]],C23,Tableau4[[#All],[Scénario]],D23)</f>
        <v>1961.5407459999999</v>
      </c>
      <c r="J23" s="3">
        <f>AVERAGEIFS(Tableau4[[#All],[Part fixe observée]],Tableau4[[#All],[Cap%]],A23,Tableau4[[#All],[Fd]],B23,Tableau4[[#All],[Part fixe cible]],C23,Tableau4[[#All],[Scénario]],D23)</f>
        <v>0.72320061280000003</v>
      </c>
      <c r="K23" s="28">
        <f>AVERAGEIFS(Tableau4[[#All],[Stock moyen utilisé]],Tableau4[[#All],[Cap%]],A23,Tableau4[[#All],[Fd]],B23,Tableau4[[#All],[Part fixe cible]],C23,Tableau4[[#All],[Scénario]],D23)</f>
        <v>16199.925500000003</v>
      </c>
      <c r="L23" s="28">
        <f>AVERAGEIFS(Tableau4[[#All],[Coût de transport]],Tableau4[[#All],[Cap%]],A23,Tableau4[[#All],[Fd]],B23,Tableau4[[#All],[Part fixe cible]],C23,Tableau4[[#All],[Scénario]],D23)</f>
        <v>12493.106640000002</v>
      </c>
      <c r="M23" s="28">
        <f>AVERAGEIFS(Tableau4[[#All],[Coût de stockage retailers]],Tableau4[[#All],[Cap%]],A23,Tableau4[[#All],[Fd]],B23,Tableau4[[#All],[Part fixe cible]],C23,Tableau4[[#All],[Scénario]],D23)</f>
        <v>11285.456026</v>
      </c>
      <c r="N23" s="28">
        <f>AVERAGEIFS(Tableau4[[#All],[Coût de stockage DC]],Tableau4[[#All],[Cap%]],A23,Tableau4[[#All],[Fd]],B23,Tableau4[[#All],[Part fixe cible]],C23,Tableau4[[#All],[Scénario]],D23)</f>
        <v>3319.4692703999999</v>
      </c>
      <c r="O23" s="28">
        <f>AVERAGEIFS(Tableau4[[#All],[Coût de stock de sécurité retailers]],Tableau4[[#All],[Cap%]],A23,Tableau4[[#All],[Fd]],B23,Tableau4[[#All],[Part fixe cible]],C23,Tableau4[[#All],[Scénario]],D23)</f>
        <v>580.9289129</v>
      </c>
      <c r="P23" s="28">
        <f>AVERAGEIFS(Tableau4[[#All],[Coût de stock de sécurité DC]],Tableau4[[#All],[Cap%]],A23,Tableau4[[#All],[Fd]],B23,Tableau4[[#All],[Part fixe cible]],C23,Tableau4[[#All],[Scénario]],D23)</f>
        <v>730.51210430000015</v>
      </c>
      <c r="Q23">
        <f>AVERAGEIFS(Tableau4[[#All],[Nombre de DC ouverts]],Tableau4[[#All],[Cap%]],A23,Tableau4[[#All],[Fd]],B23,Tableau4[[#All],[Part fixe cible]],C23,Tableau4[[#All],[Scénario]],D23)</f>
        <v>2.6</v>
      </c>
      <c r="R23" s="3">
        <f>AVERAGEIFS(Tableau4[[#All],[Taux de chargement moyen]],Tableau4[[#All],[Cap%]],A23,Tableau4[[#All],[Fd]],B23,Tableau4[[#All],[Part fixe cible]],C23,Tableau4[[#All],[Scénario]],D23)</f>
        <v>0.77022579300000005</v>
      </c>
      <c r="S23">
        <f>AVERAGEIFS(Tableau4[[#All],[Temps de résolution (s)]],Tableau4[[#All],[Cap%]],A23,Tableau4[[#All],[Fd]],B23,Tableau4[[#All],[Part fixe cible]],C23,Tableau4[[#All],[Scénario]],D23)</f>
        <v>167.8</v>
      </c>
      <c r="T23" s="3">
        <f>AVERAGEIFS(Tableau4[[#All],[Gap]],Tableau4[[#All],[Cap%]],A23,Tableau4[[#All],[Fd]],B23,Tableau4[[#All],[Part fixe cible]],C23,Tableau4[[#All],[Scénario]],D23)</f>
        <v>1.0418733999999999E-2</v>
      </c>
      <c r="U23" s="3">
        <f>AVERAGEIFS(Tableau4[[#All],[Synergie ]],Tableau4[[#All],[Cap%]],A23,Tableau4[[#All],[Fd]],B23,Tableau4[[#All],[Part fixe cible]],C23,Tableau4[[#All],[Scénario]],3)</f>
        <v>0.30412438033489858</v>
      </c>
    </row>
    <row r="24" spans="1:21" x14ac:dyDescent="0.35">
      <c r="A24" s="39">
        <v>70</v>
      </c>
      <c r="B24" s="39">
        <v>4000</v>
      </c>
      <c r="C24" s="43">
        <v>1</v>
      </c>
      <c r="D24" s="34">
        <v>3</v>
      </c>
      <c r="E24" s="35">
        <f>AVERAGEIFS(Tableau4[[#All],[CInf]],Tableau4[[#All],[Cap%]],A24,Tableau4[[#All],[Fd]],B24,Tableau4[[#All],[Part fixe cible]],C24,Tableau4[[#All],[Scénario]],D24)</f>
        <v>0</v>
      </c>
      <c r="F24" s="35">
        <f>AVERAGEIFS(Tableau4[[#All],[Coût total]],Tableau4[[#All],[Cap%]],A24,Tableau4[[#All],[Fd]],B24,Tableau4[[#All],[Part fixe cible]],C24,Tableau4[[#All],[Scénario]],D24)</f>
        <v>37903.656371999998</v>
      </c>
      <c r="G24" s="36">
        <f>AVERAGEIFS(Tableau4[[#All],[Coût d’ouverture total]],Tableau4[[#All],[Cap%]],A24,Tableau4[[#All],[Fd]],B24,Tableau4[[#All],[Part fixe cible]],C24,Tableau4[[#All],[Scénario]],D24)</f>
        <v>7200.0001629999997</v>
      </c>
      <c r="H24" s="36">
        <f>AVERAGEIFS(Tableau4[[#All],[Coût fixe d’ouverture]],Tableau4[[#All],[Cap%]],A24,Tableau4[[#All],[Fd]],B24,Tableau4[[#All],[Part fixe cible]],C24,Tableau4[[#All],[Scénario]],D24)</f>
        <v>7200.0001629999997</v>
      </c>
      <c r="I24" s="35">
        <f>AVERAGEIFS(Tableau4[[#All],[Coût variable d’ouverture]],Tableau4[[#All],[Cap%]],A24,Tableau4[[#All],[Fd]],B24,Tableau4[[#All],[Part fixe cible]],C24,Tableau4[[#All],[Scénario]],D24)</f>
        <v>0</v>
      </c>
      <c r="J24" s="40">
        <f>AVERAGEIFS(Tableau4[[#All],[Part fixe observée]],Tableau4[[#All],[Cap%]],A24,Tableau4[[#All],[Fd]],B24,Tableau4[[#All],[Part fixe cible]],C24,Tableau4[[#All],[Scénario]],D24)</f>
        <v>1</v>
      </c>
      <c r="K24" s="35" t="e">
        <f>AVERAGEIFS(Tableau4[[#All],[Stock moyen utilisé]],Tableau4[[#All],[Cap%]],A24,Tableau4[[#All],[Fd]],B24,Tableau4[[#All],[Part fixe cible]],C24,Tableau4[[#All],[Scénario]],D24)</f>
        <v>#DIV/0!</v>
      </c>
      <c r="L24" s="35">
        <f>AVERAGEIFS(Tableau4[[#All],[Coût de transport]],Tableau4[[#All],[Cap%]],A24,Tableau4[[#All],[Fd]],B24,Tableau4[[#All],[Part fixe cible]],C24,Tableau4[[#All],[Scénario]],D24)</f>
        <v>14658.783635999998</v>
      </c>
      <c r="M24" s="35">
        <f>AVERAGEIFS(Tableau4[[#All],[Coût de stockage retailers]],Tableau4[[#All],[Cap%]],A24,Tableau4[[#All],[Fd]],B24,Tableau4[[#All],[Part fixe cible]],C24,Tableau4[[#All],[Scénario]],D24)</f>
        <v>12077.167782</v>
      </c>
      <c r="N24" s="35">
        <f>AVERAGEIFS(Tableau4[[#All],[Coût de stockage DC]],Tableau4[[#All],[Cap%]],A24,Tableau4[[#All],[Fd]],B24,Tableau4[[#All],[Part fixe cible]],C24,Tableau4[[#All],[Scénario]],D24)</f>
        <v>2778.7435296000003</v>
      </c>
      <c r="O24" s="35">
        <f>AVERAGEIFS(Tableau4[[#All],[Coût de stock de sécurité retailers]],Tableau4[[#All],[Cap%]],A24,Tableau4[[#All],[Fd]],B24,Tableau4[[#All],[Part fixe cible]],C24,Tableau4[[#All],[Scénario]],D24)</f>
        <v>580.9289129199999</v>
      </c>
      <c r="P24" s="35">
        <f>AVERAGEIFS(Tableau4[[#All],[Coût de stock de sécurité DC]],Tableau4[[#All],[Cap%]],A24,Tableau4[[#All],[Fd]],B24,Tableau4[[#All],[Part fixe cible]],C24,Tableau4[[#All],[Scénario]],D24)</f>
        <v>608.03235086000007</v>
      </c>
      <c r="Q24" s="38">
        <f>AVERAGEIFS(Tableau4[[#All],[Nombre de DC ouverts]],Tableau4[[#All],[Cap%]],A24,Tableau4[[#All],[Fd]],B24,Tableau4[[#All],[Part fixe cible]],C24,Tableau4[[#All],[Scénario]],D24)</f>
        <v>1.8</v>
      </c>
      <c r="R24" s="40">
        <f>AVERAGEIFS(Tableau4[[#All],[Taux de chargement moyen]],Tableau4[[#All],[Cap%]],A24,Tableau4[[#All],[Fd]],B24,Tableau4[[#All],[Part fixe cible]],C24,Tableau4[[#All],[Scénario]],D24)</f>
        <v>0.82435093280000016</v>
      </c>
      <c r="S24" s="38">
        <f>AVERAGEIFS(Tableau4[[#All],[Temps de résolution (s)]],Tableau4[[#All],[Cap%]],A24,Tableau4[[#All],[Fd]],B24,Tableau4[[#All],[Part fixe cible]],C24,Tableau4[[#All],[Scénario]],D24)</f>
        <v>106.6</v>
      </c>
      <c r="T24" s="40">
        <f>AVERAGEIFS(Tableau4[[#All],[Gap]],Tableau4[[#All],[Cap%]],A24,Tableau4[[#All],[Fd]],B24,Tableau4[[#All],[Part fixe cible]],C24,Tableau4[[#All],[Scénario]],D24)</f>
        <v>7.4058056000000008E-3</v>
      </c>
      <c r="U24" s="40">
        <f>AVERAGEIFS(Tableau4[[#All],[Synergie ]],Tableau4[[#All],[Cap%]],A24,Tableau4[[#All],[Fd]],B24,Tableau4[[#All],[Part fixe cible]],C24,Tableau4[[#All],[Scénario]],3)</f>
        <v>0.30930045178270743</v>
      </c>
    </row>
    <row r="25" spans="1:21" x14ac:dyDescent="0.35">
      <c r="A25" s="26">
        <v>70</v>
      </c>
      <c r="B25" s="26">
        <v>1000</v>
      </c>
      <c r="C25" s="27">
        <v>0.6</v>
      </c>
      <c r="D25" s="26">
        <v>3</v>
      </c>
      <c r="E25" s="28">
        <f>AVERAGEIFS(Tableau4[[#All],[CInf]],Tableau4[[#All],[Cap%]],A25,Tableau4[[#All],[Fd]],B25,Tableau4[[#All],[Part fixe cible]],C25,Tableau4[[#All],[Scénario]],D25)</f>
        <v>0.2205613092</v>
      </c>
      <c r="F25" s="28">
        <f>AVERAGEIFS(Tableau4[[#All],[Coût total]],Tableau4[[#All],[Cap%]],A25,Tableau4[[#All],[Fd]],B25,Tableau4[[#All],[Part fixe cible]],C25,Tableau4[[#All],[Scénario]],D25)</f>
        <v>34240.909128000007</v>
      </c>
      <c r="G25" s="29">
        <f>AVERAGEIFS(Tableau4[[#All],[Coût d’ouverture total]],Tableau4[[#All],[Cap%]],A25,Tableau4[[#All],[Fd]],B25,Tableau4[[#All],[Part fixe cible]],C25,Tableau4[[#All],[Scénario]],D25)</f>
        <v>7817.5694796000007</v>
      </c>
      <c r="H25" s="29">
        <f>AVERAGEIFS(Tableau4[[#All],[Coût fixe d’ouverture]],Tableau4[[#All],[Cap%]],A25,Tableau4[[#All],[Fd]],B25,Tableau4[[#All],[Part fixe cible]],C25,Tableau4[[#All],[Scénario]],D25)</f>
        <v>3600</v>
      </c>
      <c r="I25" s="28">
        <f>AVERAGEIFS(Tableau4[[#All],[Coût variable d’ouverture]],Tableau4[[#All],[Cap%]],A25,Tableau4[[#All],[Fd]],B25,Tableau4[[#All],[Part fixe cible]],C25,Tableau4[[#All],[Scénario]],D25)</f>
        <v>4217.5694795999998</v>
      </c>
      <c r="J25" s="3">
        <f>AVERAGEIFS(Tableau4[[#All],[Part fixe observée]],Tableau4[[#All],[Cap%]],A25,Tableau4[[#All],[Fd]],B25,Tableau4[[#All],[Part fixe cible]],C25,Tableau4[[#All],[Scénario]],D25)</f>
        <v>0.45972662720000007</v>
      </c>
      <c r="K25" s="28">
        <f>AVERAGEIFS(Tableau4[[#All],[Stock moyen utilisé]],Tableau4[[#All],[Cap%]],A25,Tableau4[[#All],[Fd]],B25,Tableau4[[#All],[Part fixe cible]],C25,Tableau4[[#All],[Scénario]],D25)</f>
        <v>19174.936278000001</v>
      </c>
      <c r="L25" s="28">
        <f>AVERAGEIFS(Tableau4[[#All],[Coût de transport]],Tableau4[[#All],[Cap%]],A25,Tableau4[[#All],[Fd]],B25,Tableau4[[#All],[Part fixe cible]],C25,Tableau4[[#All],[Scénario]],D25)</f>
        <v>10845.2451076</v>
      </c>
      <c r="M25" s="28">
        <f>AVERAGEIFS(Tableau4[[#All],[Coût de stockage retailers]],Tableau4[[#All],[Cap%]],A25,Tableau4[[#All],[Fd]],B25,Tableau4[[#All],[Part fixe cible]],C25,Tableau4[[#All],[Scénario]],D25)</f>
        <v>10203.431553999999</v>
      </c>
      <c r="N25" s="28">
        <f>AVERAGEIFS(Tableau4[[#All],[Coût de stockage DC]],Tableau4[[#All],[Cap%]],A25,Tableau4[[#All],[Fd]],B25,Tableau4[[#All],[Part fixe cible]],C25,Tableau4[[#All],[Scénario]],D25)</f>
        <v>3928.0838244000006</v>
      </c>
      <c r="O25" s="28">
        <f>AVERAGEIFS(Tableau4[[#All],[Coût de stock de sécurité retailers]],Tableau4[[#All],[Cap%]],A25,Tableau4[[#All],[Fd]],B25,Tableau4[[#All],[Part fixe cible]],C25,Tableau4[[#All],[Scénario]],D25)</f>
        <v>580.9289129</v>
      </c>
      <c r="P25" s="28">
        <f>AVERAGEIFS(Tableau4[[#All],[Coût de stock de sécurité DC]],Tableau4[[#All],[Cap%]],A25,Tableau4[[#All],[Fd]],B25,Tableau4[[#All],[Part fixe cible]],C25,Tableau4[[#All],[Scénario]],D25)</f>
        <v>865.65024496000001</v>
      </c>
      <c r="Q25">
        <f>AVERAGEIFS(Tableau4[[#All],[Nombre de DC ouverts]],Tableau4[[#All],[Cap%]],A25,Tableau4[[#All],[Fd]],B25,Tableau4[[#All],[Part fixe cible]],C25,Tableau4[[#All],[Scénario]],D25)</f>
        <v>3.6</v>
      </c>
      <c r="R25" s="3">
        <f>AVERAGEIFS(Tableau4[[#All],[Taux de chargement moyen]],Tableau4[[#All],[Cap%]],A25,Tableau4[[#All],[Fd]],B25,Tableau4[[#All],[Part fixe cible]],C25,Tableau4[[#All],[Scénario]],D25)</f>
        <v>0.69702309520000005</v>
      </c>
      <c r="S25">
        <f>AVERAGEIFS(Tableau4[[#All],[Temps de résolution (s)]],Tableau4[[#All],[Cap%]],A25,Tableau4[[#All],[Fd]],B25,Tableau4[[#All],[Part fixe cible]],C25,Tableau4[[#All],[Scénario]],D25)</f>
        <v>271.2</v>
      </c>
      <c r="T25" s="3">
        <f>AVERAGEIFS(Tableau4[[#All],[Gap]],Tableau4[[#All],[Cap%]],A25,Tableau4[[#All],[Fd]],B25,Tableau4[[#All],[Part fixe cible]],C25,Tableau4[[#All],[Scénario]],D25)</f>
        <v>1.6707660000000003E-2</v>
      </c>
      <c r="U25" s="3">
        <f>AVERAGEIFS(Tableau4[[#All],[Synergie ]],Tableau4[[#All],[Cap%]],A25,Tableau4[[#All],[Fd]],B25,Tableau4[[#All],[Part fixe cible]],C25,Tableau4[[#All],[Scénario]],3)</f>
        <v>0.2897869668297498</v>
      </c>
    </row>
    <row r="26" spans="1:21" x14ac:dyDescent="0.35">
      <c r="A26" s="26">
        <v>10</v>
      </c>
      <c r="B26" s="26">
        <v>500</v>
      </c>
      <c r="C26" s="27">
        <v>0.6</v>
      </c>
      <c r="D26" s="26">
        <v>3</v>
      </c>
      <c r="E26" s="28">
        <f>AVERAGEIFS(Tableau4[[#All],[CInf]],Tableau4[[#All],[Cap%]],A26,Tableau4[[#All],[Fd]],B26,Tableau4[[#All],[Part fixe cible]],C26,Tableau4[[#All],[Scénario]],D26)</f>
        <v>0.14594921459999999</v>
      </c>
      <c r="F26" s="28">
        <f>AVERAGEIFS(Tableau4[[#All],[Coût total]],Tableau4[[#All],[Cap%]],A26,Tableau4[[#All],[Fd]],B26,Tableau4[[#All],[Part fixe cible]],C26,Tableau4[[#All],[Scénario]],D26)</f>
        <v>32184.339904</v>
      </c>
      <c r="G26" s="29">
        <f>AVERAGEIFS(Tableau4[[#All],[Coût d’ouverture total]],Tableau4[[#All],[Cap%]],A26,Tableau4[[#All],[Fd]],B26,Tableau4[[#All],[Part fixe cible]],C26,Tableau4[[#All],[Scénario]],D26)</f>
        <v>7855.4367780000002</v>
      </c>
      <c r="H26" s="29">
        <f>AVERAGEIFS(Tableau4[[#All],[Coût fixe d’ouverture]],Tableau4[[#All],[Cap%]],A26,Tableau4[[#All],[Fd]],B26,Tableau4[[#All],[Part fixe cible]],C26,Tableau4[[#All],[Scénario]],D26)</f>
        <v>3800</v>
      </c>
      <c r="I26" s="28">
        <f>AVERAGEIFS(Tableau4[[#All],[Coût variable d’ouverture]],Tableau4[[#All],[Cap%]],A26,Tableau4[[#All],[Fd]],B26,Tableau4[[#All],[Part fixe cible]],C26,Tableau4[[#All],[Scénario]],D26)</f>
        <v>4055.4367780000002</v>
      </c>
      <c r="J26" s="3">
        <f>AVERAGEIFS(Tableau4[[#All],[Part fixe observée]],Tableau4[[#All],[Cap%]],A26,Tableau4[[#All],[Fd]],B26,Tableau4[[#All],[Part fixe cible]],C26,Tableau4[[#All],[Scénario]],D26)</f>
        <v>0.48373754939999997</v>
      </c>
      <c r="K26" s="28">
        <f>AVERAGEIFS(Tableau4[[#All],[Stock moyen utilisé]],Tableau4[[#All],[Cap%]],A26,Tableau4[[#All],[Fd]],B26,Tableau4[[#All],[Part fixe cible]],C26,Tableau4[[#All],[Scénario]],D26)</f>
        <v>27805.201085999997</v>
      </c>
      <c r="L26" s="28">
        <f>AVERAGEIFS(Tableau4[[#All],[Coût de transport]],Tableau4[[#All],[Cap%]],A26,Tableau4[[#All],[Fd]],B26,Tableau4[[#All],[Part fixe cible]],C26,Tableau4[[#All],[Scénario]],D26)</f>
        <v>11092.348916000001</v>
      </c>
      <c r="M26" s="28">
        <f>AVERAGEIFS(Tableau4[[#All],[Coût de stockage retailers]],Tableau4[[#All],[Cap%]],A26,Tableau4[[#All],[Fd]],B26,Tableau4[[#All],[Part fixe cible]],C26,Tableau4[[#All],[Scénario]],D26)</f>
        <v>5704.3250262000001</v>
      </c>
      <c r="N26" s="28">
        <f>AVERAGEIFS(Tableau4[[#All],[Coût de stockage DC]],Tableau4[[#All],[Cap%]],A26,Tableau4[[#All],[Fd]],B26,Tableau4[[#All],[Part fixe cible]],C26,Tableau4[[#All],[Scénario]],D26)</f>
        <v>5706.3424444000002</v>
      </c>
      <c r="O26" s="28">
        <f>AVERAGEIFS(Tableau4[[#All],[Coût de stock de sécurité retailers]],Tableau4[[#All],[Cap%]],A26,Tableau4[[#All],[Fd]],B26,Tableau4[[#All],[Part fixe cible]],C26,Tableau4[[#All],[Scénario]],D26)</f>
        <v>580.9289129</v>
      </c>
      <c r="P26" s="28">
        <f>AVERAGEIFS(Tableau4[[#All],[Coût de stock de sécurité DC]],Tableau4[[#All],[Cap%]],A26,Tableau4[[#All],[Fd]],B26,Tableau4[[#All],[Part fixe cible]],C26,Tableau4[[#All],[Scénario]],D26)</f>
        <v>1244.9578272000001</v>
      </c>
      <c r="Q26">
        <f>AVERAGEIFS(Tableau4[[#All],[Nombre de DC ouverts]],Tableau4[[#All],[Cap%]],A26,Tableau4[[#All],[Fd]],B26,Tableau4[[#All],[Part fixe cible]],C26,Tableau4[[#All],[Scénario]],D26)</f>
        <v>7.6</v>
      </c>
      <c r="R26" s="3">
        <f>AVERAGEIFS(Tableau4[[#All],[Taux de chargement moyen]],Tableau4[[#All],[Cap%]],A26,Tableau4[[#All],[Fd]],B26,Tableau4[[#All],[Part fixe cible]],C26,Tableau4[[#All],[Scénario]],D26)</f>
        <v>0.84071406240000002</v>
      </c>
      <c r="S26">
        <f>AVERAGEIFS(Tableau4[[#All],[Temps de résolution (s)]],Tableau4[[#All],[Cap%]],A26,Tableau4[[#All],[Fd]],B26,Tableau4[[#All],[Part fixe cible]],C26,Tableau4[[#All],[Scénario]],D26)</f>
        <v>59.6</v>
      </c>
      <c r="T26" s="3">
        <f>AVERAGEIFS(Tableau4[[#All],[Gap]],Tableau4[[#All],[Cap%]],A26,Tableau4[[#All],[Fd]],B26,Tableau4[[#All],[Part fixe cible]],C26,Tableau4[[#All],[Scénario]],D26)</f>
        <v>8.4034410000000011E-3</v>
      </c>
      <c r="U26" s="3">
        <f>AVERAGEIFS(Tableau4[[#All],[Synergie ]],Tableau4[[#All],[Cap%]],A26,Tableau4[[#All],[Fd]],B26,Tableau4[[#All],[Part fixe cible]],C26,Tableau4[[#All],[Scénario]],3)</f>
        <v>0.25401226507463398</v>
      </c>
    </row>
    <row r="27" spans="1:21" x14ac:dyDescent="0.35">
      <c r="A27" s="26">
        <v>10</v>
      </c>
      <c r="B27" s="26">
        <v>1000</v>
      </c>
      <c r="C27" s="27">
        <v>0.8</v>
      </c>
      <c r="D27" s="26">
        <v>3</v>
      </c>
      <c r="E27" s="28">
        <f>AVERAGEIFS(Tableau4[[#All],[CInf]],Tableau4[[#All],[Cap%]],A27,Tableau4[[#All],[Fd]],B27,Tableau4[[#All],[Part fixe cible]],C27,Tableau4[[#All],[Scénario]],D27)</f>
        <v>8.9611142800000002E-2</v>
      </c>
      <c r="F27" s="28">
        <f>AVERAGEIFS(Tableau4[[#All],[Coût total]],Tableau4[[#All],[Cap%]],A27,Tableau4[[#All],[Fd]],B27,Tableau4[[#All],[Part fixe cible]],C27,Tableau4[[#All],[Scénario]],D27)</f>
        <v>34048.503005999999</v>
      </c>
      <c r="G27" s="29">
        <f>AVERAGEIFS(Tableau4[[#All],[Coût d’ouverture total]],Tableau4[[#All],[Cap%]],A27,Tableau4[[#All],[Fd]],B27,Tableau4[[#All],[Part fixe cible]],C27,Tableau4[[#All],[Scénario]],D27)</f>
        <v>7981.4853237999996</v>
      </c>
      <c r="H27" s="29">
        <f>AVERAGEIFS(Tableau4[[#All],[Coût fixe d’ouverture]],Tableau4[[#All],[Cap%]],A27,Tableau4[[#All],[Fd]],B27,Tableau4[[#All],[Part fixe cible]],C27,Tableau4[[#All],[Scénario]],D27)</f>
        <v>5800</v>
      </c>
      <c r="I27" s="28">
        <f>AVERAGEIFS(Tableau4[[#All],[Coût variable d’ouverture]],Tableau4[[#All],[Cap%]],A27,Tableau4[[#All],[Fd]],B27,Tableau4[[#All],[Part fixe cible]],C27,Tableau4[[#All],[Scénario]],D27)</f>
        <v>2181.4853237999996</v>
      </c>
      <c r="J27" s="3">
        <f>AVERAGEIFS(Tableau4[[#All],[Part fixe observée]],Tableau4[[#All],[Cap%]],A27,Tableau4[[#All],[Fd]],B27,Tableau4[[#All],[Part fixe cible]],C27,Tableau4[[#All],[Scénario]],D27)</f>
        <v>0.72667767439999997</v>
      </c>
      <c r="K27" s="28">
        <f>AVERAGEIFS(Tableau4[[#All],[Stock moyen utilisé]],Tableau4[[#All],[Cap%]],A27,Tableau4[[#All],[Fd]],B27,Tableau4[[#All],[Part fixe cible]],C27,Tableau4[[#All],[Scénario]],D27)</f>
        <v>24393.212626</v>
      </c>
      <c r="L27" s="28">
        <f>AVERAGEIFS(Tableau4[[#All],[Coût de transport]],Tableau4[[#All],[Cap%]],A27,Tableau4[[#All],[Fd]],B27,Tableau4[[#All],[Part fixe cible]],C27,Tableau4[[#All],[Scénario]],D27)</f>
        <v>13421.173365999999</v>
      </c>
      <c r="M27" s="28">
        <f>AVERAGEIFS(Tableau4[[#All],[Coût de stockage retailers]],Tableau4[[#All],[Cap%]],A27,Tableau4[[#All],[Fd]],B27,Tableau4[[#All],[Part fixe cible]],C27,Tableau4[[#All],[Scénario]],D27)</f>
        <v>5966.6122477999997</v>
      </c>
      <c r="N27" s="28">
        <f>AVERAGEIFS(Tableau4[[#All],[Coût de stockage DC]],Tableau4[[#All],[Cap%]],A27,Tableau4[[#All],[Fd]],B27,Tableau4[[#All],[Part fixe cible]],C27,Tableau4[[#All],[Scénario]],D27)</f>
        <v>5002.6473480000004</v>
      </c>
      <c r="O27" s="28">
        <f>AVERAGEIFS(Tableau4[[#All],[Coût de stock de sécurité retailers]],Tableau4[[#All],[Cap%]],A27,Tableau4[[#All],[Fd]],B27,Tableau4[[#All],[Part fixe cible]],C27,Tableau4[[#All],[Scénario]],D27)</f>
        <v>580.9289129</v>
      </c>
      <c r="P27" s="28">
        <f>AVERAGEIFS(Tableau4[[#All],[Coût de stock de sécurité DC]],Tableau4[[#All],[Cap%]],A27,Tableau4[[#All],[Fd]],B27,Tableau4[[#All],[Part fixe cible]],C27,Tableau4[[#All],[Scénario]],D27)</f>
        <v>1095.65580834</v>
      </c>
      <c r="Q27">
        <f>AVERAGEIFS(Tableau4[[#All],[Nombre de DC ouverts]],Tableau4[[#All],[Cap%]],A27,Tableau4[[#All],[Fd]],B27,Tableau4[[#All],[Part fixe cible]],C27,Tableau4[[#All],[Scénario]],D27)</f>
        <v>5.8</v>
      </c>
      <c r="R27" s="3">
        <f>AVERAGEIFS(Tableau4[[#All],[Taux de chargement moyen]],Tableau4[[#All],[Cap%]],A27,Tableau4[[#All],[Fd]],B27,Tableau4[[#All],[Part fixe cible]],C27,Tableau4[[#All],[Scénario]],D27)</f>
        <v>0.87964207420000007</v>
      </c>
      <c r="S27">
        <f>AVERAGEIFS(Tableau4[[#All],[Temps de résolution (s)]],Tableau4[[#All],[Cap%]],A27,Tableau4[[#All],[Fd]],B27,Tableau4[[#All],[Part fixe cible]],C27,Tableau4[[#All],[Scénario]],D27)</f>
        <v>75.2</v>
      </c>
      <c r="T27" s="3">
        <f>AVERAGEIFS(Tableau4[[#All],[Gap]],Tableau4[[#All],[Cap%]],A27,Tableau4[[#All],[Fd]],B27,Tableau4[[#All],[Part fixe cible]],C27,Tableau4[[#All],[Scénario]],D27)</f>
        <v>8.3514574000000015E-3</v>
      </c>
      <c r="U27" s="3">
        <f>AVERAGEIFS(Tableau4[[#All],[Synergie ]],Tableau4[[#All],[Cap%]],A27,Tableau4[[#All],[Fd]],B27,Tableau4[[#All],[Part fixe cible]],C27,Tableau4[[#All],[Scénario]],3)</f>
        <v>0.27061666677225293</v>
      </c>
    </row>
    <row r="28" spans="1:21" x14ac:dyDescent="0.35">
      <c r="A28" s="39">
        <v>40</v>
      </c>
      <c r="B28" s="39">
        <v>4000</v>
      </c>
      <c r="C28" s="43">
        <v>1</v>
      </c>
      <c r="D28" s="34">
        <v>3</v>
      </c>
      <c r="E28" s="35">
        <f>AVERAGEIFS(Tableau4[[#All],[CInf]],Tableau4[[#All],[Cap%]],A28,Tableau4[[#All],[Fd]],B28,Tableau4[[#All],[Part fixe cible]],C28,Tableau4[[#All],[Scénario]],D28)</f>
        <v>0</v>
      </c>
      <c r="F28" s="35">
        <f>AVERAGEIFS(Tableau4[[#All],[Coût total]],Tableau4[[#All],[Cap%]],A28,Tableau4[[#All],[Fd]],B28,Tableau4[[#All],[Part fixe cible]],C28,Tableau4[[#All],[Scénario]],D28)</f>
        <v>39138.397777999999</v>
      </c>
      <c r="G28" s="36">
        <f>AVERAGEIFS(Tableau4[[#All],[Coût d’ouverture total]],Tableau4[[#All],[Cap%]],A28,Tableau4[[#All],[Fd]],B28,Tableau4[[#All],[Part fixe cible]],C28,Tableau4[[#All],[Scénario]],D28)</f>
        <v>8000</v>
      </c>
      <c r="H28" s="36">
        <f>AVERAGEIFS(Tableau4[[#All],[Coût fixe d’ouverture]],Tableau4[[#All],[Cap%]],A28,Tableau4[[#All],[Fd]],B28,Tableau4[[#All],[Part fixe cible]],C28,Tableau4[[#All],[Scénario]],D28)</f>
        <v>8000</v>
      </c>
      <c r="I28" s="35">
        <f>AVERAGEIFS(Tableau4[[#All],[Coût variable d’ouverture]],Tableau4[[#All],[Cap%]],A28,Tableau4[[#All],[Fd]],B28,Tableau4[[#All],[Part fixe cible]],C28,Tableau4[[#All],[Scénario]],D28)</f>
        <v>0</v>
      </c>
      <c r="J28" s="40">
        <f>AVERAGEIFS(Tableau4[[#All],[Part fixe observée]],Tableau4[[#All],[Cap%]],A28,Tableau4[[#All],[Fd]],B28,Tableau4[[#All],[Part fixe cible]],C28,Tableau4[[#All],[Scénario]],D28)</f>
        <v>1</v>
      </c>
      <c r="K28" s="35" t="e">
        <f>AVERAGEIFS(Tableau4[[#All],[Stock moyen utilisé]],Tableau4[[#All],[Cap%]],A28,Tableau4[[#All],[Fd]],B28,Tableau4[[#All],[Part fixe cible]],C28,Tableau4[[#All],[Scénario]],D28)</f>
        <v>#DIV/0!</v>
      </c>
      <c r="L28" s="35">
        <f>AVERAGEIFS(Tableau4[[#All],[Coût de transport]],Tableau4[[#All],[Cap%]],A28,Tableau4[[#All],[Fd]],B28,Tableau4[[#All],[Part fixe cible]],C28,Tableau4[[#All],[Scénario]],D28)</f>
        <v>16992.930801999999</v>
      </c>
      <c r="M28" s="35">
        <f>AVERAGEIFS(Tableau4[[#All],[Coût de stockage retailers]],Tableau4[[#All],[Cap%]],A28,Tableau4[[#All],[Fd]],B28,Tableau4[[#All],[Part fixe cible]],C28,Tableau4[[#All],[Scénario]],D28)</f>
        <v>9961.9213789999994</v>
      </c>
      <c r="N28" s="35">
        <f>AVERAGEIFS(Tableau4[[#All],[Coût de stockage DC]],Tableau4[[#All],[Cap%]],A28,Tableau4[[#All],[Fd]],B28,Tableau4[[#All],[Part fixe cible]],C28,Tableau4[[#All],[Scénario]],D28)</f>
        <v>2954.0544748000002</v>
      </c>
      <c r="O28" s="35">
        <f>AVERAGEIFS(Tableau4[[#All],[Coût de stock de sécurité retailers]],Tableau4[[#All],[Cap%]],A28,Tableau4[[#All],[Fd]],B28,Tableau4[[#All],[Part fixe cible]],C28,Tableau4[[#All],[Scénario]],D28)</f>
        <v>580.9289129</v>
      </c>
      <c r="P28" s="35">
        <f>AVERAGEIFS(Tableau4[[#All],[Coût de stock de sécurité DC]],Tableau4[[#All],[Cap%]],A28,Tableau4[[#All],[Fd]],B28,Tableau4[[#All],[Part fixe cible]],C28,Tableau4[[#All],[Scénario]],D28)</f>
        <v>648.56220705999999</v>
      </c>
      <c r="Q28" s="38">
        <f>AVERAGEIFS(Tableau4[[#All],[Nombre de DC ouverts]],Tableau4[[#All],[Cap%]],A28,Tableau4[[#All],[Fd]],B28,Tableau4[[#All],[Part fixe cible]],C28,Tableau4[[#All],[Scénario]],D28)</f>
        <v>2</v>
      </c>
      <c r="R28" s="40">
        <f>AVERAGEIFS(Tableau4[[#All],[Taux de chargement moyen]],Tableau4[[#All],[Cap%]],A28,Tableau4[[#All],[Fd]],B28,Tableau4[[#All],[Part fixe cible]],C28,Tableau4[[#All],[Scénario]],D28)</f>
        <v>0.90932866940000012</v>
      </c>
      <c r="S28" s="38">
        <f>AVERAGEIFS(Tableau4[[#All],[Temps de résolution (s)]],Tableau4[[#All],[Cap%]],A28,Tableau4[[#All],[Fd]],B28,Tableau4[[#All],[Part fixe cible]],C28,Tableau4[[#All],[Scénario]],D28)</f>
        <v>34.200000000000003</v>
      </c>
      <c r="T28" s="40">
        <f>AVERAGEIFS(Tableau4[[#All],[Gap]],Tableau4[[#All],[Cap%]],A28,Tableau4[[#All],[Fd]],B28,Tableau4[[#All],[Part fixe cible]],C28,Tableau4[[#All],[Scénario]],D28)</f>
        <v>7.5366584E-3</v>
      </c>
      <c r="U28" s="40">
        <f>AVERAGEIFS(Tableau4[[#All],[Synergie ]],Tableau4[[#All],[Cap%]],A28,Tableau4[[#All],[Fd]],B28,Tableau4[[#All],[Part fixe cible]],C28,Tableau4[[#All],[Scénario]],3)</f>
        <v>0.29769455609573864</v>
      </c>
    </row>
    <row r="29" spans="1:21" x14ac:dyDescent="0.35">
      <c r="A29" s="39">
        <v>100</v>
      </c>
      <c r="B29" s="39">
        <v>8000</v>
      </c>
      <c r="C29" s="43">
        <v>1</v>
      </c>
      <c r="D29" s="34">
        <v>3</v>
      </c>
      <c r="E29" s="35">
        <f>AVERAGEIFS(Tableau4[[#All],[CInf]],Tableau4[[#All],[Cap%]],A29,Tableau4[[#All],[Fd]],B29,Tableau4[[#All],[Part fixe cible]],C29,Tableau4[[#All],[Scénario]],D29)</f>
        <v>0</v>
      </c>
      <c r="F29" s="35">
        <f>AVERAGEIFS(Tableau4[[#All],[Coût total]],Tableau4[[#All],[Cap%]],A29,Tableau4[[#All],[Fd]],B29,Tableau4[[#All],[Part fixe cible]],C29,Tableau4[[#All],[Scénario]],D29)</f>
        <v>41629.090260000004</v>
      </c>
      <c r="G29" s="36">
        <f>AVERAGEIFS(Tableau4[[#All],[Coût d’ouverture total]],Tableau4[[#All],[Cap%]],A29,Tableau4[[#All],[Fd]],B29,Tableau4[[#All],[Part fixe cible]],C29,Tableau4[[#All],[Scénario]],D29)</f>
        <v>8000</v>
      </c>
      <c r="H29" s="36">
        <f>AVERAGEIFS(Tableau4[[#All],[Coût fixe d’ouverture]],Tableau4[[#All],[Cap%]],A29,Tableau4[[#All],[Fd]],B29,Tableau4[[#All],[Part fixe cible]],C29,Tableau4[[#All],[Scénario]],D29)</f>
        <v>8000</v>
      </c>
      <c r="I29" s="35">
        <f>AVERAGEIFS(Tableau4[[#All],[Coût variable d’ouverture]],Tableau4[[#All],[Cap%]],A29,Tableau4[[#All],[Fd]],B29,Tableau4[[#All],[Part fixe cible]],C29,Tableau4[[#All],[Scénario]],D29)</f>
        <v>0</v>
      </c>
      <c r="J29" s="37">
        <f>AVERAGEIFS(Tableau4[[#All],[Part fixe observée]],Tableau4[[#All],[Cap%]],A29,Tableau4[[#All],[Fd]],B29,Tableau4[[#All],[Part fixe cible]],C29,Tableau4[[#All],[Scénario]],D29)</f>
        <v>1</v>
      </c>
      <c r="K29" s="35" t="e">
        <f>AVERAGEIFS(Tableau4[[#All],[Stock moyen utilisé]],Tableau4[[#All],[Cap%]],A29,Tableau4[[#All],[Fd]],B29,Tableau4[[#All],[Part fixe cible]],C29,Tableau4[[#All],[Scénario]],D29)</f>
        <v>#DIV/0!</v>
      </c>
      <c r="L29" s="35">
        <f>AVERAGEIFS(Tableau4[[#All],[Coût de transport]],Tableau4[[#All],[Cap%]],A29,Tableau4[[#All],[Fd]],B29,Tableau4[[#All],[Part fixe cible]],C29,Tableau4[[#All],[Scénario]],D29)</f>
        <v>15236.497194</v>
      </c>
      <c r="M29" s="35">
        <f>AVERAGEIFS(Tableau4[[#All],[Coût de stockage retailers]],Tableau4[[#All],[Cap%]],A29,Tableau4[[#All],[Fd]],B29,Tableau4[[#All],[Part fixe cible]],C29,Tableau4[[#All],[Scénario]],D29)</f>
        <v>15253.790912</v>
      </c>
      <c r="N29" s="35">
        <f>AVERAGEIFS(Tableau4[[#All],[Coût de stockage DC]],Tableau4[[#All],[Cap%]],A29,Tableau4[[#All],[Fd]],B29,Tableau4[[#All],[Part fixe cible]],C29,Tableau4[[#All],[Scénario]],D29)</f>
        <v>2096.6734025999999</v>
      </c>
      <c r="O29" s="35">
        <f>AVERAGEIFS(Tableau4[[#All],[Coût de stock de sécurité retailers]],Tableau4[[#All],[Cap%]],A29,Tableau4[[#All],[Fd]],B29,Tableau4[[#All],[Part fixe cible]],C29,Tableau4[[#All],[Scénario]],D29)</f>
        <v>580.9289129</v>
      </c>
      <c r="P29" s="35">
        <f>AVERAGEIFS(Tableau4[[#All],[Coût de stock de sécurité DC]],Tableau4[[#All],[Cap%]],A29,Tableau4[[#All],[Fd]],B29,Tableau4[[#All],[Part fixe cible]],C29,Tableau4[[#All],[Scénario]],D29)</f>
        <v>461.19983647999999</v>
      </c>
      <c r="Q29" s="38">
        <f>AVERAGEIFS(Tableau4[[#All],[Nombre de DC ouverts]],Tableau4[[#All],[Cap%]],A29,Tableau4[[#All],[Fd]],B29,Tableau4[[#All],[Part fixe cible]],C29,Tableau4[[#All],[Scénario]],D29)</f>
        <v>1</v>
      </c>
      <c r="R29" s="37">
        <f>AVERAGEIFS(Tableau4[[#All],[Taux de chargement moyen]],Tableau4[[#All],[Cap%]],A29,Tableau4[[#All],[Fd]],B29,Tableau4[[#All],[Part fixe cible]],C29,Tableau4[[#All],[Scénario]],D29)</f>
        <v>0.58424257560000004</v>
      </c>
      <c r="S29" s="38">
        <f>AVERAGEIFS(Tableau4[[#All],[Temps de résolution (s)]],Tableau4[[#All],[Cap%]],A29,Tableau4[[#All],[Fd]],B29,Tableau4[[#All],[Part fixe cible]],C29,Tableau4[[#All],[Scénario]],D29)</f>
        <v>11</v>
      </c>
      <c r="T29" s="37">
        <f>AVERAGEIFS(Tableau4[[#All],[Gap]],Tableau4[[#All],[Cap%]],A29,Tableau4[[#All],[Fd]],B29,Tableau4[[#All],[Part fixe cible]],C29,Tableau4[[#All],[Scénario]],D29)</f>
        <v>5.7835251999999986E-3</v>
      </c>
      <c r="U29" s="37">
        <f>AVERAGEIFS(Tableau4[[#All],[Synergie ]],Tableau4[[#All],[Cap%]],A29,Tableau4[[#All],[Fd]],B29,Tableau4[[#All],[Part fixe cible]],C29,Tableau4[[#All],[Scénario]],3)</f>
        <v>0.33759050820929676</v>
      </c>
    </row>
    <row r="30" spans="1:21" x14ac:dyDescent="0.35">
      <c r="A30" s="39">
        <v>70</v>
      </c>
      <c r="B30" s="39">
        <v>8000</v>
      </c>
      <c r="C30" s="43">
        <v>1</v>
      </c>
      <c r="D30" s="34">
        <v>3</v>
      </c>
      <c r="E30" s="35">
        <f>AVERAGEIFS(Tableau4[[#All],[CInf]],Tableau4[[#All],[Cap%]],A30,Tableau4[[#All],[Fd]],B30,Tableau4[[#All],[Part fixe cible]],C30,Tableau4[[#All],[Scénario]],D30)</f>
        <v>0</v>
      </c>
      <c r="F30" s="35">
        <f>AVERAGEIFS(Tableau4[[#All],[Coût total]],Tableau4[[#All],[Cap%]],A30,Tableau4[[#All],[Fd]],B30,Tableau4[[#All],[Part fixe cible]],C30,Tableau4[[#All],[Scénario]],D30)</f>
        <v>42287.175040000002</v>
      </c>
      <c r="G30" s="36">
        <f>AVERAGEIFS(Tableau4[[#All],[Coût d’ouverture total]],Tableau4[[#All],[Cap%]],A30,Tableau4[[#All],[Fd]],B30,Tableau4[[#All],[Part fixe cible]],C30,Tableau4[[#All],[Scénario]],D30)</f>
        <v>8000</v>
      </c>
      <c r="H30" s="36">
        <f>AVERAGEIFS(Tableau4[[#All],[Coût fixe d’ouverture]],Tableau4[[#All],[Cap%]],A30,Tableau4[[#All],[Fd]],B30,Tableau4[[#All],[Part fixe cible]],C30,Tableau4[[#All],[Scénario]],D30)</f>
        <v>8000</v>
      </c>
      <c r="I30" s="35">
        <f>AVERAGEIFS(Tableau4[[#All],[Coût variable d’ouverture]],Tableau4[[#All],[Cap%]],A30,Tableau4[[#All],[Fd]],B30,Tableau4[[#All],[Part fixe cible]],C30,Tableau4[[#All],[Scénario]],D30)</f>
        <v>0</v>
      </c>
      <c r="J30" s="40">
        <f>AVERAGEIFS(Tableau4[[#All],[Part fixe observée]],Tableau4[[#All],[Cap%]],A30,Tableau4[[#All],[Fd]],B30,Tableau4[[#All],[Part fixe cible]],C30,Tableau4[[#All],[Scénario]],D30)</f>
        <v>1</v>
      </c>
      <c r="K30" s="35" t="e">
        <f>AVERAGEIFS(Tableau4[[#All],[Stock moyen utilisé]],Tableau4[[#All],[Cap%]],A30,Tableau4[[#All],[Fd]],B30,Tableau4[[#All],[Part fixe cible]],C30,Tableau4[[#All],[Scénario]],D30)</f>
        <v>#DIV/0!</v>
      </c>
      <c r="L30" s="35">
        <f>AVERAGEIFS(Tableau4[[#All],[Coût de transport]],Tableau4[[#All],[Cap%]],A30,Tableau4[[#All],[Fd]],B30,Tableau4[[#All],[Part fixe cible]],C30,Tableau4[[#All],[Scénario]],D30)</f>
        <v>17917.021358000002</v>
      </c>
      <c r="M30" s="35">
        <f>AVERAGEIFS(Tableau4[[#All],[Coût de stockage retailers]],Tableau4[[#All],[Cap%]],A30,Tableau4[[#All],[Fd]],B30,Tableau4[[#All],[Part fixe cible]],C30,Tableau4[[#All],[Scénario]],D30)</f>
        <v>13231.360782</v>
      </c>
      <c r="N30" s="35">
        <f>AVERAGEIFS(Tableau4[[#All],[Coût de stockage DC]],Tableau4[[#All],[Cap%]],A30,Tableau4[[#All],[Fd]],B30,Tableau4[[#All],[Part fixe cible]],C30,Tableau4[[#All],[Scénario]],D30)</f>
        <v>2096.6705066000004</v>
      </c>
      <c r="O30" s="35">
        <f>AVERAGEIFS(Tableau4[[#All],[Coût de stock de sécurité retailers]],Tableau4[[#All],[Cap%]],A30,Tableau4[[#All],[Fd]],B30,Tableau4[[#All],[Part fixe cible]],C30,Tableau4[[#All],[Scénario]],D30)</f>
        <v>580.9289129</v>
      </c>
      <c r="P30" s="35">
        <f>AVERAGEIFS(Tableau4[[#All],[Coût de stock de sécurité DC]],Tableau4[[#All],[Cap%]],A30,Tableau4[[#All],[Fd]],B30,Tableau4[[#All],[Part fixe cible]],C30,Tableau4[[#All],[Scénario]],D30)</f>
        <v>461.19348089999994</v>
      </c>
      <c r="Q30" s="38">
        <f>AVERAGEIFS(Tableau4[[#All],[Nombre de DC ouverts]],Tableau4[[#All],[Cap%]],A30,Tableau4[[#All],[Fd]],B30,Tableau4[[#All],[Part fixe cible]],C30,Tableau4[[#All],[Scénario]],D30)</f>
        <v>1</v>
      </c>
      <c r="R30" s="40">
        <f>AVERAGEIFS(Tableau4[[#All],[Taux de chargement moyen]],Tableau4[[#All],[Cap%]],A30,Tableau4[[#All],[Fd]],B30,Tableau4[[#All],[Part fixe cible]],C30,Tableau4[[#All],[Scénario]],D30)</f>
        <v>0.90312546360000001</v>
      </c>
      <c r="S30" s="38">
        <f>AVERAGEIFS(Tableau4[[#All],[Temps de résolution (s)]],Tableau4[[#All],[Cap%]],A30,Tableau4[[#All],[Fd]],B30,Tableau4[[#All],[Part fixe cible]],C30,Tableau4[[#All],[Scénario]],D30)</f>
        <v>10.4</v>
      </c>
      <c r="T30" s="40">
        <f>AVERAGEIFS(Tableau4[[#All],[Gap]],Tableau4[[#All],[Cap%]],A30,Tableau4[[#All],[Fd]],B30,Tableau4[[#All],[Part fixe cible]],C30,Tableau4[[#All],[Scénario]],D30)</f>
        <v>5.5957914000067614E-3</v>
      </c>
      <c r="U30" s="40">
        <f>AVERAGEIFS(Tableau4[[#All],[Synergie ]],Tableau4[[#All],[Cap%]],A30,Tableau4[[#All],[Fd]],B30,Tableau4[[#All],[Part fixe cible]],C30,Tableau4[[#All],[Scénario]],3)</f>
        <v>0.32788419027769217</v>
      </c>
    </row>
    <row r="31" spans="1:21" x14ac:dyDescent="0.35">
      <c r="A31" s="39">
        <v>40</v>
      </c>
      <c r="B31" s="39">
        <v>8000</v>
      </c>
      <c r="C31" s="43">
        <v>1</v>
      </c>
      <c r="D31" s="34">
        <v>3</v>
      </c>
      <c r="E31" s="35">
        <f>AVERAGEIFS(Tableau4[[#All],[CInf]],Tableau4[[#All],[Cap%]],A31,Tableau4[[#All],[Fd]],B31,Tableau4[[#All],[Part fixe cible]],C31,Tableau4[[#All],[Scénario]],D31)</f>
        <v>0</v>
      </c>
      <c r="F31" s="35">
        <f>AVERAGEIFS(Tableau4[[#All],[Coût total]],Tableau4[[#All],[Cap%]],A31,Tableau4[[#All],[Fd]],B31,Tableau4[[#All],[Part fixe cible]],C31,Tableau4[[#All],[Scénario]],D31)</f>
        <v>44753.085412</v>
      </c>
      <c r="G31" s="36">
        <f>AVERAGEIFS(Tableau4[[#All],[Coût d’ouverture total]],Tableau4[[#All],[Cap%]],A31,Tableau4[[#All],[Fd]],B31,Tableau4[[#All],[Part fixe cible]],C31,Tableau4[[#All],[Scénario]],D31)</f>
        <v>8000</v>
      </c>
      <c r="H31" s="36">
        <f>AVERAGEIFS(Tableau4[[#All],[Coût fixe d’ouverture]],Tableau4[[#All],[Cap%]],A31,Tableau4[[#All],[Fd]],B31,Tableau4[[#All],[Part fixe cible]],C31,Tableau4[[#All],[Scénario]],D31)</f>
        <v>8000</v>
      </c>
      <c r="I31" s="35">
        <f>AVERAGEIFS(Tableau4[[#All],[Coût variable d’ouverture]],Tableau4[[#All],[Cap%]],A31,Tableau4[[#All],[Fd]],B31,Tableau4[[#All],[Part fixe cible]],C31,Tableau4[[#All],[Scénario]],D31)</f>
        <v>0</v>
      </c>
      <c r="J31" s="40">
        <f>AVERAGEIFS(Tableau4[[#All],[Part fixe observée]],Tableau4[[#All],[Cap%]],A31,Tableau4[[#All],[Fd]],B31,Tableau4[[#All],[Part fixe cible]],C31,Tableau4[[#All],[Scénario]],D31)</f>
        <v>1</v>
      </c>
      <c r="K31" s="35" t="e">
        <f>AVERAGEIFS(Tableau4[[#All],[Stock moyen utilisé]],Tableau4[[#All],[Cap%]],A31,Tableau4[[#All],[Fd]],B31,Tableau4[[#All],[Part fixe cible]],C31,Tableau4[[#All],[Scénario]],D31)</f>
        <v>#DIV/0!</v>
      </c>
      <c r="L31" s="35">
        <f>AVERAGEIFS(Tableau4[[#All],[Coût de transport]],Tableau4[[#All],[Cap%]],A31,Tableau4[[#All],[Fd]],B31,Tableau4[[#All],[Part fixe cible]],C31,Tableau4[[#All],[Scénario]],D31)</f>
        <v>23142.201928000002</v>
      </c>
      <c r="M31" s="35">
        <f>AVERAGEIFS(Tableau4[[#All],[Coût de stockage retailers]],Tableau4[[#All],[Cap%]],A31,Tableau4[[#All],[Fd]],B31,Tableau4[[#All],[Part fixe cible]],C31,Tableau4[[#All],[Scénario]],D31)</f>
        <v>10472.088052000001</v>
      </c>
      <c r="N31" s="35">
        <f>AVERAGEIFS(Tableau4[[#All],[Coût de stockage DC]],Tableau4[[#All],[Cap%]],A31,Tableau4[[#All],[Fd]],B31,Tableau4[[#All],[Part fixe cible]],C31,Tableau4[[#All],[Scénario]],D31)</f>
        <v>2096.6718718000002</v>
      </c>
      <c r="O31" s="35">
        <f>AVERAGEIFS(Tableau4[[#All],[Coût de stock de sécurité retailers]],Tableau4[[#All],[Cap%]],A31,Tableau4[[#All],[Fd]],B31,Tableau4[[#All],[Part fixe cible]],C31,Tableau4[[#All],[Scénario]],D31)</f>
        <v>580.9289129</v>
      </c>
      <c r="P31" s="35">
        <f>AVERAGEIFS(Tableau4[[#All],[Coût de stock de sécurité DC]],Tableau4[[#All],[Cap%]],A31,Tableau4[[#All],[Fd]],B31,Tableau4[[#All],[Part fixe cible]],C31,Tableau4[[#All],[Scénario]],D31)</f>
        <v>461.19464659999994</v>
      </c>
      <c r="Q31" s="38">
        <f>AVERAGEIFS(Tableau4[[#All],[Nombre de DC ouverts]],Tableau4[[#All],[Cap%]],A31,Tableau4[[#All],[Fd]],B31,Tableau4[[#All],[Part fixe cible]],C31,Tableau4[[#All],[Scénario]],D31)</f>
        <v>1</v>
      </c>
      <c r="R31" s="40">
        <f>AVERAGEIFS(Tableau4[[#All],[Taux de chargement moyen]],Tableau4[[#All],[Cap%]],A31,Tableau4[[#All],[Fd]],B31,Tableau4[[#All],[Part fixe cible]],C31,Tableau4[[#All],[Scénario]],D31)</f>
        <v>0.95581410380000009</v>
      </c>
      <c r="S31" s="38">
        <f>AVERAGEIFS(Tableau4[[#All],[Temps de résolution (s)]],Tableau4[[#All],[Cap%]],A31,Tableau4[[#All],[Fd]],B31,Tableau4[[#All],[Part fixe cible]],C31,Tableau4[[#All],[Scénario]],D31)</f>
        <v>13</v>
      </c>
      <c r="T31" s="40">
        <f>AVERAGEIFS(Tableau4[[#All],[Gap]],Tableau4[[#All],[Cap%]],A31,Tableau4[[#All],[Fd]],B31,Tableau4[[#All],[Part fixe cible]],C31,Tableau4[[#All],[Scénario]],D31)</f>
        <v>4.642251E-3</v>
      </c>
      <c r="U31" s="40">
        <f>AVERAGEIFS(Tableau4[[#All],[Synergie ]],Tableau4[[#All],[Cap%]],A31,Tableau4[[#All],[Fd]],B31,Tableau4[[#All],[Part fixe cible]],C31,Tableau4[[#All],[Scénario]],3)</f>
        <v>0.29760350233278293</v>
      </c>
    </row>
    <row r="32" spans="1:21" x14ac:dyDescent="0.35">
      <c r="A32" s="26">
        <v>100</v>
      </c>
      <c r="B32" s="26">
        <v>1000</v>
      </c>
      <c r="C32" s="27">
        <v>0.6</v>
      </c>
      <c r="D32" s="26">
        <v>3</v>
      </c>
      <c r="E32" s="28">
        <f>AVERAGEIFS(Tableau4[[#All],[CInf]],Tableau4[[#All],[Cap%]],A32,Tableau4[[#All],[Fd]],B32,Tableau4[[#All],[Part fixe cible]],C32,Tableau4[[#All],[Scénario]],D32)</f>
        <v>0.21846234280000001</v>
      </c>
      <c r="F32" s="28">
        <f>AVERAGEIFS(Tableau4[[#All],[Coût total]],Tableau4[[#All],[Cap%]],A32,Tableau4[[#All],[Fd]],B32,Tableau4[[#All],[Part fixe cible]],C32,Tableau4[[#All],[Scénario]],D32)</f>
        <v>34299.276490000004</v>
      </c>
      <c r="G32" s="29">
        <f>AVERAGEIFS(Tableau4[[#All],[Coût d’ouverture total]],Tableau4[[#All],[Cap%]],A32,Tableau4[[#All],[Fd]],B32,Tableau4[[#All],[Part fixe cible]],C32,Tableau4[[#All],[Scénario]],D32)</f>
        <v>8100.6042031999996</v>
      </c>
      <c r="H32" s="29">
        <f>AVERAGEIFS(Tableau4[[#All],[Coût fixe d’ouverture]],Tableau4[[#All],[Cap%]],A32,Tableau4[[#All],[Fd]],B32,Tableau4[[#All],[Part fixe cible]],C32,Tableau4[[#All],[Scénario]],D32)</f>
        <v>3800</v>
      </c>
      <c r="I32" s="28">
        <f>AVERAGEIFS(Tableau4[[#All],[Coût variable d’ouverture]],Tableau4[[#All],[Cap%]],A32,Tableau4[[#All],[Fd]],B32,Tableau4[[#All],[Part fixe cible]],C32,Tableau4[[#All],[Scénario]],D32)</f>
        <v>4300.6042031999996</v>
      </c>
      <c r="J32" s="3">
        <f>AVERAGEIFS(Tableau4[[#All],[Part fixe observée]],Tableau4[[#All],[Cap%]],A32,Tableau4[[#All],[Fd]],B32,Tableau4[[#All],[Part fixe cible]],C32,Tableau4[[#All],[Scénario]],D32)</f>
        <v>0.46935448660000001</v>
      </c>
      <c r="K32" s="28">
        <f>AVERAGEIFS(Tableau4[[#All],[Stock moyen utilisé]],Tableau4[[#All],[Cap%]],A32,Tableau4[[#All],[Fd]],B32,Tableau4[[#All],[Part fixe cible]],C32,Tableau4[[#All],[Scénario]],D32)</f>
        <v>19647.332141999999</v>
      </c>
      <c r="L32" s="28">
        <f>AVERAGEIFS(Tableau4[[#All],[Coût de transport]],Tableau4[[#All],[Cap%]],A32,Tableau4[[#All],[Fd]],B32,Tableau4[[#All],[Part fixe cible]],C32,Tableau4[[#All],[Scénario]],D32)</f>
        <v>10316.8108292</v>
      </c>
      <c r="M32" s="28">
        <f>AVERAGEIFS(Tableau4[[#All],[Coût de stockage retailers]],Tableau4[[#All],[Cap%]],A32,Tableau4[[#All],[Fd]],B32,Tableau4[[#All],[Part fixe cible]],C32,Tableau4[[#All],[Scénario]],D32)</f>
        <v>10389.099507200001</v>
      </c>
      <c r="N32" s="28">
        <f>AVERAGEIFS(Tableau4[[#All],[Coût de stockage DC]],Tableau4[[#All],[Cap%]],A32,Tableau4[[#All],[Fd]],B32,Tableau4[[#All],[Part fixe cible]],C32,Tableau4[[#All],[Scénario]],D32)</f>
        <v>4030.0145453999999</v>
      </c>
      <c r="O32" s="28">
        <f>AVERAGEIFS(Tableau4[[#All],[Coût de stock de sécurité retailers]],Tableau4[[#All],[Cap%]],A32,Tableau4[[#All],[Fd]],B32,Tableau4[[#All],[Part fixe cible]],C32,Tableau4[[#All],[Scénario]],D32)</f>
        <v>580.9289129</v>
      </c>
      <c r="P32" s="28">
        <f>AVERAGEIFS(Tableau4[[#All],[Coût de stock de sécurité DC]],Tableau4[[#All],[Cap%]],A32,Tableau4[[#All],[Fd]],B32,Tableau4[[#All],[Part fixe cible]],C32,Tableau4[[#All],[Scénario]],D32)</f>
        <v>881.81848965999995</v>
      </c>
      <c r="Q32">
        <f>AVERAGEIFS(Tableau4[[#All],[Nombre de DC ouverts]],Tableau4[[#All],[Cap%]],A32,Tableau4[[#All],[Fd]],B32,Tableau4[[#All],[Part fixe cible]],C32,Tableau4[[#All],[Scénario]],D32)</f>
        <v>3.8</v>
      </c>
      <c r="R32" s="3">
        <f>AVERAGEIFS(Tableau4[[#All],[Taux de chargement moyen]],Tableau4[[#All],[Cap%]],A32,Tableau4[[#All],[Fd]],B32,Tableau4[[#All],[Part fixe cible]],C32,Tableau4[[#All],[Scénario]],D32)</f>
        <v>0.39805381020000002</v>
      </c>
      <c r="S32">
        <f>AVERAGEIFS(Tableau4[[#All],[Temps de résolution (s)]],Tableau4[[#All],[Cap%]],A32,Tableau4[[#All],[Fd]],B32,Tableau4[[#All],[Part fixe cible]],C32,Tableau4[[#All],[Scénario]],D32)</f>
        <v>290.39999999999998</v>
      </c>
      <c r="T32" s="3">
        <f>AVERAGEIFS(Tableau4[[#All],[Gap]],Tableau4[[#All],[Cap%]],A32,Tableau4[[#All],[Fd]],B32,Tableau4[[#All],[Part fixe cible]],C32,Tableau4[[#All],[Scénario]],D32)</f>
        <v>2.4928760599999999E-2</v>
      </c>
      <c r="U32" s="3">
        <f>AVERAGEIFS(Tableau4[[#All],[Synergie ]],Tableau4[[#All],[Cap%]],A32,Tableau4[[#All],[Fd]],B32,Tableau4[[#All],[Part fixe cible]],C32,Tableau4[[#All],[Scénario]],3)</f>
        <v>0.28773487610695225</v>
      </c>
    </row>
    <row r="33" spans="1:21" x14ac:dyDescent="0.35">
      <c r="A33" s="26">
        <v>40</v>
      </c>
      <c r="B33" s="26">
        <v>1000</v>
      </c>
      <c r="C33" s="27">
        <v>0.6</v>
      </c>
      <c r="D33" s="26">
        <v>3</v>
      </c>
      <c r="E33" s="28">
        <f>AVERAGEIFS(Tableau4[[#All],[CInf]],Tableau4[[#All],[Cap%]],A33,Tableau4[[#All],[Fd]],B33,Tableau4[[#All],[Part fixe cible]],C33,Tableau4[[#All],[Scénario]],D33)</f>
        <v>0.22035927560000004</v>
      </c>
      <c r="F33" s="28">
        <f>AVERAGEIFS(Tableau4[[#All],[Coût total]],Tableau4[[#All],[Cap%]],A33,Tableau4[[#All],[Fd]],B33,Tableau4[[#All],[Part fixe cible]],C33,Tableau4[[#All],[Scénario]],D33)</f>
        <v>34619.673846000005</v>
      </c>
      <c r="G33" s="29">
        <f>AVERAGEIFS(Tableau4[[#All],[Coût d’ouverture total]],Tableau4[[#All],[Cap%]],A33,Tableau4[[#All],[Fd]],B33,Tableau4[[#All],[Part fixe cible]],C33,Tableau4[[#All],[Scénario]],D33)</f>
        <v>8474.9121063999992</v>
      </c>
      <c r="H33" s="29">
        <f>AVERAGEIFS(Tableau4[[#All],[Coût fixe d’ouverture]],Tableau4[[#All],[Cap%]],A33,Tableau4[[#All],[Fd]],B33,Tableau4[[#All],[Part fixe cible]],C33,Tableau4[[#All],[Scénario]],D33)</f>
        <v>4000</v>
      </c>
      <c r="I33" s="28">
        <f>AVERAGEIFS(Tableau4[[#All],[Coût variable d’ouverture]],Tableau4[[#All],[Cap%]],A33,Tableau4[[#All],[Fd]],B33,Tableau4[[#All],[Part fixe cible]],C33,Tableau4[[#All],[Scénario]],D33)</f>
        <v>4474.9121069999992</v>
      </c>
      <c r="J33" s="3">
        <f>AVERAGEIFS(Tableau4[[#All],[Part fixe observée]],Tableau4[[#All],[Cap%]],A33,Tableau4[[#All],[Fd]],B33,Tableau4[[#All],[Part fixe cible]],C33,Tableau4[[#All],[Scénario]],D33)</f>
        <v>0.47152763539999992</v>
      </c>
      <c r="K33" s="28">
        <f>AVERAGEIFS(Tableau4[[#All],[Stock moyen utilisé]],Tableau4[[#All],[Cap%]],A33,Tableau4[[#All],[Fd]],B33,Tableau4[[#All],[Part fixe cible]],C33,Tableau4[[#All],[Scénario]],D33)</f>
        <v>20239.545829999999</v>
      </c>
      <c r="L33" s="28">
        <f>AVERAGEIFS(Tableau4[[#All],[Coût de transport]],Tableau4[[#All],[Cap%]],A33,Tableau4[[#All],[Fd]],B33,Tableau4[[#All],[Part fixe cible]],C33,Tableau4[[#All],[Scénario]],D33)</f>
        <v>11572.191364000002</v>
      </c>
      <c r="M33" s="28">
        <f>AVERAGEIFS(Tableau4[[#All],[Coût de stockage retailers]],Tableau4[[#All],[Cap%]],A33,Tableau4[[#All],[Fd]],B33,Tableau4[[#All],[Part fixe cible]],C33,Tableau4[[#All],[Scénario]],D33)</f>
        <v>8931.7550059999994</v>
      </c>
      <c r="N33" s="28">
        <f>AVERAGEIFS(Tableau4[[#All],[Coût de stockage DC]],Tableau4[[#All],[Cap%]],A33,Tableau4[[#All],[Fd]],B33,Tableau4[[#All],[Part fixe cible]],C33,Tableau4[[#All],[Scénario]],D33)</f>
        <v>4150.0271464000007</v>
      </c>
      <c r="O33" s="28">
        <f>AVERAGEIFS(Tableau4[[#All],[Coût de stock de sécurité retailers]],Tableau4[[#All],[Cap%]],A33,Tableau4[[#All],[Fd]],B33,Tableau4[[#All],[Part fixe cible]],C33,Tableau4[[#All],[Scénario]],D33)</f>
        <v>580.9289129</v>
      </c>
      <c r="P33" s="28">
        <f>AVERAGEIFS(Tableau4[[#All],[Coût de stock de sécurité DC]],Tableau4[[#All],[Cap%]],A33,Tableau4[[#All],[Fd]],B33,Tableau4[[#All],[Part fixe cible]],C33,Tableau4[[#All],[Scénario]],D33)</f>
        <v>909.85931060000007</v>
      </c>
      <c r="Q33">
        <f>AVERAGEIFS(Tableau4[[#All],[Nombre de DC ouverts]],Tableau4[[#All],[Cap%]],A33,Tableau4[[#All],[Fd]],B33,Tableau4[[#All],[Part fixe cible]],C33,Tableau4[[#All],[Scénario]],D33)</f>
        <v>4</v>
      </c>
      <c r="R33" s="3">
        <f>AVERAGEIFS(Tableau4[[#All],[Taux de chargement moyen]],Tableau4[[#All],[Cap%]],A33,Tableau4[[#All],[Fd]],B33,Tableau4[[#All],[Part fixe cible]],C33,Tableau4[[#All],[Scénario]],D33)</f>
        <v>0.81589364799999997</v>
      </c>
      <c r="S33">
        <f>AVERAGEIFS(Tableau4[[#All],[Temps de résolution (s)]],Tableau4[[#All],[Cap%]],A33,Tableau4[[#All],[Fd]],B33,Tableau4[[#All],[Part fixe cible]],C33,Tableau4[[#All],[Scénario]],D33)</f>
        <v>241</v>
      </c>
      <c r="T33" s="3">
        <f>AVERAGEIFS(Tableau4[[#All],[Gap]],Tableau4[[#All],[Cap%]],A33,Tableau4[[#All],[Fd]],B33,Tableau4[[#All],[Part fixe cible]],C33,Tableau4[[#All],[Scénario]],D33)</f>
        <v>1.0361477599999998E-2</v>
      </c>
      <c r="U33" s="3">
        <f>AVERAGEIFS(Tableau4[[#All],[Synergie ]],Tableau4[[#All],[Cap%]],A33,Tableau4[[#All],[Fd]],B33,Tableau4[[#All],[Part fixe cible]],C33,Tableau4[[#All],[Scénario]],3)</f>
        <v>0.28309802075248641</v>
      </c>
    </row>
    <row r="34" spans="1:21" x14ac:dyDescent="0.35">
      <c r="A34" s="26">
        <v>100</v>
      </c>
      <c r="B34" s="26">
        <v>2000</v>
      </c>
      <c r="C34" s="27">
        <v>0.6</v>
      </c>
      <c r="D34" s="26">
        <v>3</v>
      </c>
      <c r="E34" s="28">
        <f>AVERAGEIFS(Tableau4[[#All],[CInf]],Tableau4[[#All],[Cap%]],A34,Tableau4[[#All],[Fd]],B34,Tableau4[[#All],[Part fixe cible]],C34,Tableau4[[#All],[Scénario]],D34)</f>
        <v>0.31506954980000001</v>
      </c>
      <c r="F34" s="28">
        <f>AVERAGEIFS(Tableau4[[#All],[Coût total]],Tableau4[[#All],[Cap%]],A34,Tableau4[[#All],[Fd]],B34,Tableau4[[#All],[Part fixe cible]],C34,Tableau4[[#All],[Scénario]],D34)</f>
        <v>38219.256026000003</v>
      </c>
      <c r="G34" s="29">
        <f>AVERAGEIFS(Tableau4[[#All],[Coût d’ouverture total]],Tableau4[[#All],[Cap%]],A34,Tableau4[[#All],[Fd]],B34,Tableau4[[#All],[Part fixe cible]],C34,Tableau4[[#All],[Scénario]],D34)</f>
        <v>8530.0722462000012</v>
      </c>
      <c r="H34" s="29">
        <f>AVERAGEIFS(Tableau4[[#All],[Coût fixe d’ouverture]],Tableau4[[#All],[Cap%]],A34,Tableau4[[#All],[Fd]],B34,Tableau4[[#All],[Part fixe cible]],C34,Tableau4[[#All],[Scénario]],D34)</f>
        <v>4000</v>
      </c>
      <c r="I34" s="28">
        <f>AVERAGEIFS(Tableau4[[#All],[Coût variable d’ouverture]],Tableau4[[#All],[Cap%]],A34,Tableau4[[#All],[Fd]],B34,Tableau4[[#All],[Part fixe cible]],C34,Tableau4[[#All],[Scénario]],D34)</f>
        <v>4530.0722462000003</v>
      </c>
      <c r="J34" s="3">
        <f>AVERAGEIFS(Tableau4[[#All],[Part fixe observée]],Tableau4[[#All],[Cap%]],A34,Tableau4[[#All],[Fd]],B34,Tableau4[[#All],[Part fixe cible]],C34,Tableau4[[#All],[Scénario]],D34)</f>
        <v>0.46894259900000002</v>
      </c>
      <c r="K34" s="28">
        <f>AVERAGEIFS(Tableau4[[#All],[Stock moyen utilisé]],Tableau4[[#All],[Cap%]],A34,Tableau4[[#All],[Fd]],B34,Tableau4[[#All],[Part fixe cible]],C34,Tableau4[[#All],[Scénario]],D34)</f>
        <v>14391.871831999999</v>
      </c>
      <c r="L34" s="28">
        <f>AVERAGEIFS(Tableau4[[#All],[Coût de transport]],Tableau4[[#All],[Cap%]],A34,Tableau4[[#All],[Fd]],B34,Tableau4[[#All],[Part fixe cible]],C34,Tableau4[[#All],[Scénario]],D34)</f>
        <v>12735.164220000002</v>
      </c>
      <c r="M34" s="28">
        <f>AVERAGEIFS(Tableau4[[#All],[Coût de stockage retailers]],Tableau4[[#All],[Cap%]],A34,Tableau4[[#All],[Fd]],B34,Tableau4[[#All],[Part fixe cible]],C34,Tableau4[[#All],[Scénario]],D34)</f>
        <v>12775.12269</v>
      </c>
      <c r="N34" s="28">
        <f>AVERAGEIFS(Tableau4[[#All],[Coût de stockage DC]],Tableau4[[#All],[Cap%]],A34,Tableau4[[#All],[Fd]],B34,Tableau4[[#All],[Part fixe cible]],C34,Tableau4[[#All],[Scénario]],D34)</f>
        <v>2950.5714268000002</v>
      </c>
      <c r="O34" s="28">
        <f>AVERAGEIFS(Tableau4[[#All],[Coût de stock de sécurité retailers]],Tableau4[[#All],[Cap%]],A34,Tableau4[[#All],[Fd]],B34,Tableau4[[#All],[Part fixe cible]],C34,Tableau4[[#All],[Scénario]],D34)</f>
        <v>580.9289129</v>
      </c>
      <c r="P34" s="28">
        <f>AVERAGEIFS(Tableau4[[#All],[Coût de stock de sécurité DC]],Tableau4[[#All],[Cap%]],A34,Tableau4[[#All],[Fd]],B34,Tableau4[[#All],[Part fixe cible]],C34,Tableau4[[#All],[Scénario]],D34)</f>
        <v>647.39653153999996</v>
      </c>
      <c r="Q34">
        <f>AVERAGEIFS(Tableau4[[#All],[Nombre de DC ouverts]],Tableau4[[#All],[Cap%]],A34,Tableau4[[#All],[Fd]],B34,Tableau4[[#All],[Part fixe cible]],C34,Tableau4[[#All],[Scénario]],D34)</f>
        <v>2</v>
      </c>
      <c r="R34" s="3">
        <f>AVERAGEIFS(Tableau4[[#All],[Taux de chargement moyen]],Tableau4[[#All],[Cap%]],A34,Tableau4[[#All],[Fd]],B34,Tableau4[[#All],[Part fixe cible]],C34,Tableau4[[#All],[Scénario]],D34)</f>
        <v>0.48942855460000001</v>
      </c>
      <c r="S34">
        <f>AVERAGEIFS(Tableau4[[#All],[Temps de résolution (s)]],Tableau4[[#All],[Cap%]],A34,Tableau4[[#All],[Fd]],B34,Tableau4[[#All],[Part fixe cible]],C34,Tableau4[[#All],[Scénario]],D34)</f>
        <v>257.2</v>
      </c>
      <c r="T34" s="3">
        <f>AVERAGEIFS(Tableau4[[#All],[Gap]],Tableau4[[#All],[Cap%]],A34,Tableau4[[#All],[Fd]],B34,Tableau4[[#All],[Part fixe cible]],C34,Tableau4[[#All],[Scénario]],D34)</f>
        <v>2.0556300000000003E-2</v>
      </c>
      <c r="U34" s="3">
        <f>AVERAGEIFS(Tableau4[[#All],[Synergie ]],Tableau4[[#All],[Cap%]],A34,Tableau4[[#All],[Fd]],B34,Tableau4[[#All],[Part fixe cible]],C34,Tableau4[[#All],[Scénario]],3)</f>
        <v>0.29536874924987311</v>
      </c>
    </row>
    <row r="35" spans="1:21" x14ac:dyDescent="0.35">
      <c r="A35" s="26">
        <v>40</v>
      </c>
      <c r="B35" s="26">
        <v>2000</v>
      </c>
      <c r="C35" s="27">
        <v>0.8</v>
      </c>
      <c r="D35" s="26">
        <v>3</v>
      </c>
      <c r="E35" s="28">
        <f>AVERAGEIFS(Tableau4[[#All],[CInf]],Tableau4[[#All],[Cap%]],A35,Tableau4[[#All],[Fd]],B35,Tableau4[[#All],[Part fixe cible]],C35,Tableau4[[#All],[Scénario]],D35)</f>
        <v>0.12093601700000001</v>
      </c>
      <c r="F35" s="28">
        <f>AVERAGEIFS(Tableau4[[#All],[Coût total]],Tableau4[[#All],[Cap%]],A35,Tableau4[[#All],[Fd]],B35,Tableau4[[#All],[Part fixe cible]],C35,Tableau4[[#All],[Scénario]],D35)</f>
        <v>36221.026546000001</v>
      </c>
      <c r="G35" s="29">
        <f>AVERAGEIFS(Tableau4[[#All],[Coût d’ouverture total]],Tableau4[[#All],[Cap%]],A35,Tableau4[[#All],[Fd]],B35,Tableau4[[#All],[Part fixe cible]],C35,Tableau4[[#All],[Scénario]],D35)</f>
        <v>8584.8521897999999</v>
      </c>
      <c r="H35" s="29">
        <f>AVERAGEIFS(Tableau4[[#All],[Coût fixe d’ouverture]],Tableau4[[#All],[Cap%]],A35,Tableau4[[#All],[Fd]],B35,Tableau4[[#All],[Part fixe cible]],C35,Tableau4[[#All],[Scénario]],D35)</f>
        <v>6400</v>
      </c>
      <c r="I35" s="28">
        <f>AVERAGEIFS(Tableau4[[#All],[Coût variable d’ouverture]],Tableau4[[#All],[Cap%]],A35,Tableau4[[#All],[Fd]],B35,Tableau4[[#All],[Part fixe cible]],C35,Tableau4[[#All],[Scénario]],D35)</f>
        <v>2184.8521890000002</v>
      </c>
      <c r="J35" s="3">
        <f>AVERAGEIFS(Tableau4[[#All],[Part fixe observée]],Tableau4[[#All],[Cap%]],A35,Tableau4[[#All],[Fd]],B35,Tableau4[[#All],[Part fixe cible]],C35,Tableau4[[#All],[Scénario]],D35)</f>
        <v>0.74421473599999999</v>
      </c>
      <c r="K35" s="28">
        <f>AVERAGEIFS(Tableau4[[#All],[Stock moyen utilisé]],Tableau4[[#All],[Cap%]],A35,Tableau4[[#All],[Fd]],B35,Tableau4[[#All],[Part fixe cible]],C35,Tableau4[[#All],[Scénario]],D35)</f>
        <v>18102.480397999996</v>
      </c>
      <c r="L35" s="28">
        <f>AVERAGEIFS(Tableau4[[#All],[Coût de transport]],Tableau4[[#All],[Cap%]],A35,Tableau4[[#All],[Fd]],B35,Tableau4[[#All],[Part fixe cible]],C35,Tableau4[[#All],[Scénario]],D35)</f>
        <v>13065.537108</v>
      </c>
      <c r="M35" s="28">
        <f>AVERAGEIFS(Tableau4[[#All],[Coût de stockage retailers]],Tableau4[[#All],[Cap%]],A35,Tableau4[[#All],[Fd]],B35,Tableau4[[#All],[Part fixe cible]],C35,Tableau4[[#All],[Scénario]],D35)</f>
        <v>9464.0882344000001</v>
      </c>
      <c r="N35" s="28">
        <f>AVERAGEIFS(Tableau4[[#All],[Coût de stockage DC]],Tableau4[[#All],[Cap%]],A35,Tableau4[[#All],[Fd]],B35,Tableau4[[#All],[Part fixe cible]],C35,Tableau4[[#All],[Scénario]],D35)</f>
        <v>3710.7865789999996</v>
      </c>
      <c r="O35" s="28">
        <f>AVERAGEIFS(Tableau4[[#All],[Coût de stock de sécurité retailers]],Tableau4[[#All],[Cap%]],A35,Tableau4[[#All],[Fd]],B35,Tableau4[[#All],[Part fixe cible]],C35,Tableau4[[#All],[Scénario]],D35)</f>
        <v>580.9289129</v>
      </c>
      <c r="P35" s="28">
        <f>AVERAGEIFS(Tableau4[[#All],[Coût de stock de sécurité DC]],Tableau4[[#All],[Cap%]],A35,Tableau4[[#All],[Fd]],B35,Tableau4[[#All],[Part fixe cible]],C35,Tableau4[[#All],[Scénario]],D35)</f>
        <v>814.83352102000003</v>
      </c>
      <c r="Q35">
        <f>AVERAGEIFS(Tableau4[[#All],[Nombre de DC ouverts]],Tableau4[[#All],[Cap%]],A35,Tableau4[[#All],[Fd]],B35,Tableau4[[#All],[Part fixe cible]],C35,Tableau4[[#All],[Scénario]],D35)</f>
        <v>3.2</v>
      </c>
      <c r="R35" s="3">
        <f>AVERAGEIFS(Tableau4[[#All],[Taux de chargement moyen]],Tableau4[[#All],[Cap%]],A35,Tableau4[[#All],[Fd]],B35,Tableau4[[#All],[Part fixe cible]],C35,Tableau4[[#All],[Scénario]],D35)</f>
        <v>0.86366093259999999</v>
      </c>
      <c r="S35">
        <f>AVERAGEIFS(Tableau4[[#All],[Temps de résolution (s)]],Tableau4[[#All],[Cap%]],A35,Tableau4[[#All],[Fd]],B35,Tableau4[[#All],[Part fixe cible]],C35,Tableau4[[#All],[Scénario]],D35)</f>
        <v>138</v>
      </c>
      <c r="T35" s="3">
        <f>AVERAGEIFS(Tableau4[[#All],[Gap]],Tableau4[[#All],[Cap%]],A35,Tableau4[[#All],[Fd]],B35,Tableau4[[#All],[Part fixe cible]],C35,Tableau4[[#All],[Scénario]],D35)</f>
        <v>6.7600272000000001E-3</v>
      </c>
      <c r="U35" s="3">
        <f>AVERAGEIFS(Tableau4[[#All],[Synergie ]],Tableau4[[#All],[Cap%]],A35,Tableau4[[#All],[Fd]],B35,Tableau4[[#All],[Part fixe cible]],C35,Tableau4[[#All],[Scénario]],3)</f>
        <v>0.29681006605662702</v>
      </c>
    </row>
    <row r="36" spans="1:21" x14ac:dyDescent="0.35">
      <c r="A36" s="26">
        <v>100</v>
      </c>
      <c r="B36" s="26">
        <v>500</v>
      </c>
      <c r="C36" s="27">
        <v>0.4</v>
      </c>
      <c r="D36" s="26">
        <v>3</v>
      </c>
      <c r="E36" s="28">
        <f>AVERAGEIFS(Tableau4[[#All],[CInf]],Tableau4[[#All],[Cap%]],A36,Tableau4[[#All],[Fd]],B36,Tableau4[[#All],[Part fixe cible]],C36,Tableau4[[#All],[Scénario]],D36)</f>
        <v>0.31606733060000003</v>
      </c>
      <c r="F36" s="28">
        <f>AVERAGEIFS(Tableau4[[#All],[Coût total]],Tableau4[[#All],[Cap%]],A36,Tableau4[[#All],[Fd]],B36,Tableau4[[#All],[Part fixe cible]],C36,Tableau4[[#All],[Scénario]],D36)</f>
        <v>34475.113809999995</v>
      </c>
      <c r="G36" s="29">
        <f>AVERAGEIFS(Tableau4[[#All],[Coût d’ouverture total]],Tableau4[[#All],[Cap%]],A36,Tableau4[[#All],[Fd]],B36,Tableau4[[#All],[Part fixe cible]],C36,Tableau4[[#All],[Scénario]],D36)</f>
        <v>8605.7855749999999</v>
      </c>
      <c r="H36" s="29">
        <f>AVERAGEIFS(Tableau4[[#All],[Coût fixe d’ouverture]],Tableau4[[#All],[Cap%]],A36,Tableau4[[#All],[Fd]],B36,Tableau4[[#All],[Part fixe cible]],C36,Tableau4[[#All],[Scénario]],D36)</f>
        <v>2100</v>
      </c>
      <c r="I36" s="28">
        <f>AVERAGEIFS(Tableau4[[#All],[Coût variable d’ouverture]],Tableau4[[#All],[Cap%]],A36,Tableau4[[#All],[Fd]],B36,Tableau4[[#All],[Part fixe cible]],C36,Tableau4[[#All],[Scénario]],D36)</f>
        <v>6505.7855757999987</v>
      </c>
      <c r="J36" s="3">
        <f>AVERAGEIFS(Tableau4[[#All],[Part fixe observée]],Tableau4[[#All],[Cap%]],A36,Tableau4[[#All],[Fd]],B36,Tableau4[[#All],[Part fixe cible]],C36,Tableau4[[#All],[Scénario]],D36)</f>
        <v>0.24256640460000001</v>
      </c>
      <c r="K36" s="28">
        <f>AVERAGEIFS(Tableau4[[#All],[Stock moyen utilisé]],Tableau4[[#All],[Cap%]],A36,Tableau4[[#All],[Fd]],B36,Tableau4[[#All],[Part fixe cible]],C36,Tableau4[[#All],[Scénario]],D36)</f>
        <v>20612.663086</v>
      </c>
      <c r="L36" s="28">
        <f>AVERAGEIFS(Tableau4[[#All],[Coût de transport]],Tableau4[[#All],[Cap%]],A36,Tableau4[[#All],[Fd]],B36,Tableau4[[#All],[Part fixe cible]],C36,Tableau4[[#All],[Scénario]],D36)</f>
        <v>10027.468366199999</v>
      </c>
      <c r="M36" s="28">
        <f>AVERAGEIFS(Tableau4[[#All],[Coût de stockage retailers]],Tableau4[[#All],[Cap%]],A36,Tableau4[[#All],[Fd]],B36,Tableau4[[#All],[Part fixe cible]],C36,Tableau4[[#All],[Scénario]],D36)</f>
        <v>10107.765184400001</v>
      </c>
      <c r="N36" s="28">
        <f>AVERAGEIFS(Tableau4[[#All],[Coût de stockage DC]],Tableau4[[#All],[Cap%]],A36,Tableau4[[#All],[Fd]],B36,Tableau4[[#All],[Part fixe cible]],C36,Tableau4[[#All],[Scénario]],D36)</f>
        <v>4229.9751344000006</v>
      </c>
      <c r="O36" s="28">
        <f>AVERAGEIFS(Tableau4[[#All],[Coût de stock de sécurité retailers]],Tableau4[[#All],[Cap%]],A36,Tableau4[[#All],[Fd]],B36,Tableau4[[#All],[Part fixe cible]],C36,Tableau4[[#All],[Scénario]],D36)</f>
        <v>580.9289129</v>
      </c>
      <c r="P36" s="28">
        <f>AVERAGEIFS(Tableau4[[#All],[Coût de stock de sécurité DC]],Tableau4[[#All],[Cap%]],A36,Tableau4[[#All],[Fd]],B36,Tableau4[[#All],[Part fixe cible]],C36,Tableau4[[#All],[Scénario]],D36)</f>
        <v>923.1906370600002</v>
      </c>
      <c r="Q36">
        <f>AVERAGEIFS(Tableau4[[#All],[Nombre de DC ouverts]],Tableau4[[#All],[Cap%]],A36,Tableau4[[#All],[Fd]],B36,Tableau4[[#All],[Part fixe cible]],C36,Tableau4[[#All],[Scénario]],D36)</f>
        <v>4.2</v>
      </c>
      <c r="R36" s="3">
        <f>AVERAGEIFS(Tableau4[[#All],[Taux de chargement moyen]],Tableau4[[#All],[Cap%]],A36,Tableau4[[#All],[Fd]],B36,Tableau4[[#All],[Part fixe cible]],C36,Tableau4[[#All],[Scénario]],D36)</f>
        <v>0.38712946860000003</v>
      </c>
      <c r="S36">
        <f>AVERAGEIFS(Tableau4[[#All],[Temps de résolution (s)]],Tableau4[[#All],[Cap%]],A36,Tableau4[[#All],[Fd]],B36,Tableau4[[#All],[Part fixe cible]],C36,Tableau4[[#All],[Scénario]],D36)</f>
        <v>300</v>
      </c>
      <c r="T36" s="3">
        <f>AVERAGEIFS(Tableau4[[#All],[Gap]],Tableau4[[#All],[Cap%]],A36,Tableau4[[#All],[Fd]],B36,Tableau4[[#All],[Part fixe cible]],C36,Tableau4[[#All],[Scénario]],D36)</f>
        <v>3.6045218000000004E-2</v>
      </c>
      <c r="U36" s="3">
        <f>AVERAGEIFS(Tableau4[[#All],[Synergie ]],Tableau4[[#All],[Cap%]],A36,Tableau4[[#All],[Fd]],B36,Tableau4[[#All],[Part fixe cible]],C36,Tableau4[[#All],[Scénario]],3)</f>
        <v>0.26226450296341952</v>
      </c>
    </row>
    <row r="37" spans="1:21" x14ac:dyDescent="0.35">
      <c r="A37" s="26">
        <v>70</v>
      </c>
      <c r="B37" s="26">
        <v>2000</v>
      </c>
      <c r="C37" s="27">
        <v>0.6</v>
      </c>
      <c r="D37" s="26">
        <v>3</v>
      </c>
      <c r="E37" s="28">
        <f>AVERAGEIFS(Tableau4[[#All],[CInf]],Tableau4[[#All],[Cap%]],A37,Tableau4[[#All],[Fd]],B37,Tableau4[[#All],[Part fixe cible]],C37,Tableau4[[#All],[Scénario]],D37)</f>
        <v>0.32297461639999997</v>
      </c>
      <c r="F37" s="28">
        <f>AVERAGEIFS(Tableau4[[#All],[Coût total]],Tableau4[[#All],[Cap%]],A37,Tableau4[[#All],[Fd]],B37,Tableau4[[#All],[Part fixe cible]],C37,Tableau4[[#All],[Scénario]],D37)</f>
        <v>38636.378794000004</v>
      </c>
      <c r="G37" s="29">
        <f>AVERAGEIFS(Tableau4[[#All],[Coût d’ouverture total]],Tableau4[[#All],[Cap%]],A37,Tableau4[[#All],[Fd]],B37,Tableau4[[#All],[Part fixe cible]],C37,Tableau4[[#All],[Scénario]],D37)</f>
        <v>8625.4795515999976</v>
      </c>
      <c r="H37" s="29">
        <f>AVERAGEIFS(Tableau4[[#All],[Coût fixe d’ouverture]],Tableau4[[#All],[Cap%]],A37,Tableau4[[#All],[Fd]],B37,Tableau4[[#All],[Part fixe cible]],C37,Tableau4[[#All],[Scénario]],D37)</f>
        <v>4000</v>
      </c>
      <c r="I37" s="28">
        <f>AVERAGEIFS(Tableau4[[#All],[Coût variable d’ouverture]],Tableau4[[#All],[Cap%]],A37,Tableau4[[#All],[Fd]],B37,Tableau4[[#All],[Part fixe cible]],C37,Tableau4[[#All],[Scénario]],D37)</f>
        <v>4625.4795515999995</v>
      </c>
      <c r="J37" s="3">
        <f>AVERAGEIFS(Tableau4[[#All],[Part fixe observée]],Tableau4[[#All],[Cap%]],A37,Tableau4[[#All],[Fd]],B37,Tableau4[[#All],[Part fixe cible]],C37,Tableau4[[#All],[Scénario]],D37)</f>
        <v>0.46399187400000008</v>
      </c>
      <c r="K37" s="28">
        <f>AVERAGEIFS(Tableau4[[#All],[Stock moyen utilisé]],Tableau4[[#All],[Cap%]],A37,Tableau4[[#All],[Fd]],B37,Tableau4[[#All],[Part fixe cible]],C37,Tableau4[[#All],[Scénario]],D37)</f>
        <v>14337.021463999999</v>
      </c>
      <c r="L37" s="28">
        <f>AVERAGEIFS(Tableau4[[#All],[Coût de transport]],Tableau4[[#All],[Cap%]],A37,Tableau4[[#All],[Fd]],B37,Tableau4[[#All],[Part fixe cible]],C37,Tableau4[[#All],[Scénario]],D37)</f>
        <v>13935.531870000001</v>
      </c>
      <c r="M37" s="28">
        <f>AVERAGEIFS(Tableau4[[#All],[Coût de stockage retailers]],Tableau4[[#All],[Cap%]],A37,Tableau4[[#All],[Fd]],B37,Tableau4[[#All],[Part fixe cible]],C37,Tableau4[[#All],[Scénario]],D37)</f>
        <v>11910.183093999998</v>
      </c>
      <c r="N37" s="28">
        <f>AVERAGEIFS(Tableau4[[#All],[Coût de stockage DC]],Tableau4[[#All],[Cap%]],A37,Tableau4[[#All],[Fd]],B37,Tableau4[[#All],[Part fixe cible]],C37,Tableau4[[#All],[Scénario]],D37)</f>
        <v>2939.5602021999998</v>
      </c>
      <c r="O37" s="28">
        <f>AVERAGEIFS(Tableau4[[#All],[Coût de stock de sécurité retailers]],Tableau4[[#All],[Cap%]],A37,Tableau4[[#All],[Fd]],B37,Tableau4[[#All],[Part fixe cible]],C37,Tableau4[[#All],[Scénario]],D37)</f>
        <v>580.9289129</v>
      </c>
      <c r="P37" s="28">
        <f>AVERAGEIFS(Tableau4[[#All],[Coût de stock de sécurité DC]],Tableau4[[#All],[Cap%]],A37,Tableau4[[#All],[Fd]],B37,Tableau4[[#All],[Part fixe cible]],C37,Tableau4[[#All],[Scénario]],D37)</f>
        <v>644.69516423999994</v>
      </c>
      <c r="Q37">
        <f>AVERAGEIFS(Tableau4[[#All],[Nombre de DC ouverts]],Tableau4[[#All],[Cap%]],A37,Tableau4[[#All],[Fd]],B37,Tableau4[[#All],[Part fixe cible]],C37,Tableau4[[#All],[Scénario]],D37)</f>
        <v>2</v>
      </c>
      <c r="R37" s="3">
        <f>AVERAGEIFS(Tableau4[[#All],[Taux de chargement moyen]],Tableau4[[#All],[Cap%]],A37,Tableau4[[#All],[Fd]],B37,Tableau4[[#All],[Part fixe cible]],C37,Tableau4[[#All],[Scénario]],D37)</f>
        <v>0.81306217580000006</v>
      </c>
      <c r="S37">
        <f>AVERAGEIFS(Tableau4[[#All],[Temps de résolution (s)]],Tableau4[[#All],[Cap%]],A37,Tableau4[[#All],[Fd]],B37,Tableau4[[#All],[Part fixe cible]],C37,Tableau4[[#All],[Scénario]],D37)</f>
        <v>277</v>
      </c>
      <c r="T37" s="3">
        <f>AVERAGEIFS(Tableau4[[#All],[Gap]],Tableau4[[#All],[Cap%]],A37,Tableau4[[#All],[Fd]],B37,Tableau4[[#All],[Part fixe cible]],C37,Tableau4[[#All],[Scénario]],D37)</f>
        <v>1.6214859599999999E-2</v>
      </c>
      <c r="U37" s="3">
        <f>AVERAGEIFS(Tableau4[[#All],[Synergie ]],Tableau4[[#All],[Cap%]],A37,Tableau4[[#All],[Fd]],B37,Tableau4[[#All],[Part fixe cible]],C37,Tableau4[[#All],[Scénario]],3)</f>
        <v>0.28982802305873251</v>
      </c>
    </row>
    <row r="38" spans="1:21" x14ac:dyDescent="0.35">
      <c r="A38" s="39">
        <v>10</v>
      </c>
      <c r="B38" s="39">
        <v>2000</v>
      </c>
      <c r="C38" s="43">
        <v>1</v>
      </c>
      <c r="D38" s="34">
        <v>3</v>
      </c>
      <c r="E38" s="35">
        <f>AVERAGEIFS(Tableau4[[#All],[CInf]],Tableau4[[#All],[Cap%]],A38,Tableau4[[#All],[Fd]],B38,Tableau4[[#All],[Part fixe cible]],C38,Tableau4[[#All],[Scénario]],D38)</f>
        <v>0</v>
      </c>
      <c r="F38" s="35">
        <f>AVERAGEIFS(Tableau4[[#All],[Coût total]],Tableau4[[#All],[Cap%]],A38,Tableau4[[#All],[Fd]],B38,Tableau4[[#All],[Part fixe cible]],C38,Tableau4[[#All],[Scénario]],D38)</f>
        <v>37136.254428</v>
      </c>
      <c r="G38" s="36">
        <f>AVERAGEIFS(Tableau4[[#All],[Coût d’ouverture total]],Tableau4[[#All],[Cap%]],A38,Tableau4[[#All],[Fd]],B38,Tableau4[[#All],[Part fixe cible]],C38,Tableau4[[#All],[Scénario]],D38)</f>
        <v>9200</v>
      </c>
      <c r="H38" s="36">
        <f>AVERAGEIFS(Tableau4[[#All],[Coût fixe d’ouverture]],Tableau4[[#All],[Cap%]],A38,Tableau4[[#All],[Fd]],B38,Tableau4[[#All],[Part fixe cible]],C38,Tableau4[[#All],[Scénario]],D38)</f>
        <v>9200</v>
      </c>
      <c r="I38" s="35">
        <f>AVERAGEIFS(Tableau4[[#All],[Coût variable d’ouverture]],Tableau4[[#All],[Cap%]],A38,Tableau4[[#All],[Fd]],B38,Tableau4[[#All],[Part fixe cible]],C38,Tableau4[[#All],[Scénario]],D38)</f>
        <v>0</v>
      </c>
      <c r="J38" s="40">
        <f>AVERAGEIFS(Tableau4[[#All],[Part fixe observée]],Tableau4[[#All],[Cap%]],A38,Tableau4[[#All],[Fd]],B38,Tableau4[[#All],[Part fixe cible]],C38,Tableau4[[#All],[Scénario]],D38)</f>
        <v>1</v>
      </c>
      <c r="K38" s="35" t="e">
        <f>AVERAGEIFS(Tableau4[[#All],[Stock moyen utilisé]],Tableau4[[#All],[Cap%]],A38,Tableau4[[#All],[Fd]],B38,Tableau4[[#All],[Part fixe cible]],C38,Tableau4[[#All],[Scénario]],D38)</f>
        <v>#DIV/0!</v>
      </c>
      <c r="L38" s="35">
        <f>AVERAGEIFS(Tableau4[[#All],[Coût de transport]],Tableau4[[#All],[Cap%]],A38,Tableau4[[#All],[Fd]],B38,Tableau4[[#All],[Part fixe cible]],C38,Tableau4[[#All],[Scénario]],D38)</f>
        <v>15751.697690000001</v>
      </c>
      <c r="M38" s="35">
        <f>AVERAGEIFS(Tableau4[[#All],[Coût de stockage retailers]],Tableau4[[#All],[Cap%]],A38,Tableau4[[#All],[Fd]],B38,Tableau4[[#All],[Part fixe cible]],C38,Tableau4[[#All],[Scénario]],D38)</f>
        <v>6163.1145074000005</v>
      </c>
      <c r="N38" s="35">
        <f>AVERAGEIFS(Tableau4[[#All],[Coût de stockage DC]],Tableau4[[#All],[Cap%]],A38,Tableau4[[#All],[Fd]],B38,Tableau4[[#All],[Part fixe cible]],C38,Tableau4[[#All],[Scénario]],D38)</f>
        <v>4462.1163168000003</v>
      </c>
      <c r="O38" s="35">
        <f>AVERAGEIFS(Tableau4[[#All],[Coût de stock de sécurité retailers]],Tableau4[[#All],[Cap%]],A38,Tableau4[[#All],[Fd]],B38,Tableau4[[#All],[Part fixe cible]],C38,Tableau4[[#All],[Scénario]],D38)</f>
        <v>580.9289129</v>
      </c>
      <c r="P38" s="35">
        <f>AVERAGEIFS(Tableau4[[#All],[Coût de stock de sécurité DC]],Tableau4[[#All],[Cap%]],A38,Tableau4[[#All],[Fd]],B38,Tableau4[[#All],[Part fixe cible]],C38,Tableau4[[#All],[Scénario]],D38)</f>
        <v>978.39700201999983</v>
      </c>
      <c r="Q38" s="38">
        <f>AVERAGEIFS(Tableau4[[#All],[Nombre de DC ouverts]],Tableau4[[#All],[Cap%]],A38,Tableau4[[#All],[Fd]],B38,Tableau4[[#All],[Part fixe cible]],C38,Tableau4[[#All],[Scénario]],D38)</f>
        <v>4.5999999999999996</v>
      </c>
      <c r="R38" s="40">
        <f>AVERAGEIFS(Tableau4[[#All],[Taux de chargement moyen]],Tableau4[[#All],[Cap%]],A38,Tableau4[[#All],[Fd]],B38,Tableau4[[#All],[Part fixe cible]],C38,Tableau4[[#All],[Scénario]],D38)</f>
        <v>0.90834103980000003</v>
      </c>
      <c r="S38" s="38">
        <f>AVERAGEIFS(Tableau4[[#All],[Temps de résolution (s)]],Tableau4[[#All],[Cap%]],A38,Tableau4[[#All],[Fd]],B38,Tableau4[[#All],[Part fixe cible]],C38,Tableau4[[#All],[Scénario]],D38)</f>
        <v>24.4</v>
      </c>
      <c r="T38" s="40">
        <f>AVERAGEIFS(Tableau4[[#All],[Gap]],Tableau4[[#All],[Cap%]],A38,Tableau4[[#All],[Fd]],B38,Tableau4[[#All],[Part fixe cible]],C38,Tableau4[[#All],[Scénario]],D38)</f>
        <v>3.6456139999999997E-3</v>
      </c>
      <c r="U38" s="40">
        <f>AVERAGEIFS(Tableau4[[#All],[Synergie ]],Tableau4[[#All],[Cap%]],A38,Tableau4[[#All],[Fd]],B38,Tableau4[[#All],[Part fixe cible]],C38,Tableau4[[#All],[Scénario]],3)</f>
        <v>0.28554019486516447</v>
      </c>
    </row>
    <row r="39" spans="1:21" x14ac:dyDescent="0.35">
      <c r="A39" s="26">
        <v>40</v>
      </c>
      <c r="B39" s="26">
        <v>2000</v>
      </c>
      <c r="C39" s="27">
        <v>0.6</v>
      </c>
      <c r="D39" s="26">
        <v>3</v>
      </c>
      <c r="E39" s="28">
        <f>AVERAGEIFS(Tableau4[[#All],[CInf]],Tableau4[[#All],[Cap%]],A39,Tableau4[[#All],[Fd]],B39,Tableau4[[#All],[Part fixe cible]],C39,Tableau4[[#All],[Scénario]],D39)</f>
        <v>0.32249604499999995</v>
      </c>
      <c r="F39" s="28">
        <f>AVERAGEIFS(Tableau4[[#All],[Coût total]],Tableau4[[#All],[Cap%]],A39,Tableau4[[#All],[Fd]],B39,Tableau4[[#All],[Part fixe cible]],C39,Tableau4[[#All],[Scénario]],D39)</f>
        <v>39666.698786000001</v>
      </c>
      <c r="G39" s="29">
        <f>AVERAGEIFS(Tableau4[[#All],[Coût d’ouverture total]],Tableau4[[#All],[Cap%]],A39,Tableau4[[#All],[Fd]],B39,Tableau4[[#All],[Part fixe cible]],C39,Tableau4[[#All],[Scénario]],D39)</f>
        <v>9219.084496200001</v>
      </c>
      <c r="H39" s="29">
        <f>AVERAGEIFS(Tableau4[[#All],[Coût fixe d’ouverture]],Tableau4[[#All],[Cap%]],A39,Tableau4[[#All],[Fd]],B39,Tableau4[[#All],[Part fixe cible]],C39,Tableau4[[#All],[Scénario]],D39)</f>
        <v>4400.0006183999994</v>
      </c>
      <c r="I39" s="28">
        <f>AVERAGEIFS(Tableau4[[#All],[Coût variable d’ouverture]],Tableau4[[#All],[Cap%]],A39,Tableau4[[#All],[Fd]],B39,Tableau4[[#All],[Part fixe cible]],C39,Tableau4[[#All],[Scénario]],D39)</f>
        <v>4819.0838789999998</v>
      </c>
      <c r="J39" s="3">
        <f>AVERAGEIFS(Tableau4[[#All],[Part fixe observée]],Tableau4[[#All],[Cap%]],A39,Tableau4[[#All],[Fd]],B39,Tableau4[[#All],[Part fixe cible]],C39,Tableau4[[#All],[Scénario]],D39)</f>
        <v>0.4755584658</v>
      </c>
      <c r="K39" s="28">
        <f>AVERAGEIFS(Tableau4[[#All],[Stock moyen utilisé]],Tableau4[[#All],[Cap%]],A39,Tableau4[[#All],[Fd]],B39,Tableau4[[#All],[Part fixe cible]],C39,Tableau4[[#All],[Scénario]],D39)</f>
        <v>14907.570354000001</v>
      </c>
      <c r="L39" s="28">
        <f>AVERAGEIFS(Tableau4[[#All],[Coût de transport]],Tableau4[[#All],[Cap%]],A39,Tableau4[[#All],[Fd]],B39,Tableau4[[#All],[Part fixe cible]],C39,Tableau4[[#All],[Scénario]],D39)</f>
        <v>16223.454485999999</v>
      </c>
      <c r="M39" s="28">
        <f>AVERAGEIFS(Tableau4[[#All],[Coût de stockage retailers]],Tableau4[[#All],[Cap%]],A39,Tableau4[[#All],[Fd]],B39,Tableau4[[#All],[Part fixe cible]],C39,Tableau4[[#All],[Scénario]],D39)</f>
        <v>9916.3383030000005</v>
      </c>
      <c r="N39" s="28">
        <f>AVERAGEIFS(Tableau4[[#All],[Coût de stockage DC]],Tableau4[[#All],[Cap%]],A39,Tableau4[[#All],[Fd]],B39,Tableau4[[#All],[Part fixe cible]],C39,Tableau4[[#All],[Scénario]],D39)</f>
        <v>3055.9307746000004</v>
      </c>
      <c r="O39" s="28">
        <f>AVERAGEIFS(Tableau4[[#All],[Coût de stock de sécurité retailers]],Tableau4[[#All],[Cap%]],A39,Tableau4[[#All],[Fd]],B39,Tableau4[[#All],[Part fixe cible]],C39,Tableau4[[#All],[Scénario]],D39)</f>
        <v>580.92891293999992</v>
      </c>
      <c r="P39" s="28">
        <f>AVERAGEIFS(Tableau4[[#All],[Coût de stock de sécurité DC]],Tableau4[[#All],[Cap%]],A39,Tableau4[[#All],[Fd]],B39,Tableau4[[#All],[Part fixe cible]],C39,Tableau4[[#All],[Scénario]],D39)</f>
        <v>670.96181376000004</v>
      </c>
      <c r="Q39">
        <f>AVERAGEIFS(Tableau4[[#All],[Nombre de DC ouverts]],Tableau4[[#All],[Cap%]],A39,Tableau4[[#All],[Fd]],B39,Tableau4[[#All],[Part fixe cible]],C39,Tableau4[[#All],[Scénario]],D39)</f>
        <v>2.2000000000000002</v>
      </c>
      <c r="R39" s="3">
        <f>AVERAGEIFS(Tableau4[[#All],[Taux de chargement moyen]],Tableau4[[#All],[Cap%]],A39,Tableau4[[#All],[Fd]],B39,Tableau4[[#All],[Part fixe cible]],C39,Tableau4[[#All],[Scénario]],D39)</f>
        <v>0.9053376796</v>
      </c>
      <c r="S39">
        <f>AVERAGEIFS(Tableau4[[#All],[Temps de résolution (s)]],Tableau4[[#All],[Cap%]],A39,Tableau4[[#All],[Fd]],B39,Tableau4[[#All],[Part fixe cible]],C39,Tableau4[[#All],[Scénario]],D39)</f>
        <v>228</v>
      </c>
      <c r="T39" s="3">
        <f>AVERAGEIFS(Tableau4[[#All],[Gap]],Tableau4[[#All],[Cap%]],A39,Tableau4[[#All],[Fd]],B39,Tableau4[[#All],[Part fixe cible]],C39,Tableau4[[#All],[Scénario]],D39)</f>
        <v>1.2070314000000002E-2</v>
      </c>
      <c r="U39" s="3">
        <f>AVERAGEIFS(Tableau4[[#All],[Synergie ]],Tableau4[[#All],[Cap%]],A39,Tableau4[[#All],[Fd]],B39,Tableau4[[#All],[Part fixe cible]],C39,Tableau4[[#All],[Scénario]],3)</f>
        <v>0.2769464393266397</v>
      </c>
    </row>
    <row r="40" spans="1:21" x14ac:dyDescent="0.35">
      <c r="A40" s="42">
        <v>70</v>
      </c>
      <c r="B40" s="42">
        <v>500</v>
      </c>
      <c r="C40" s="44">
        <v>0.4</v>
      </c>
      <c r="D40" s="26">
        <v>3</v>
      </c>
      <c r="E40" s="28">
        <f>AVERAGEIFS(Tableau4[[#All],[CInf]],Tableau4[[#All],[Cap%]],A40,Tableau4[[#All],[Fd]],B40,Tableau4[[#All],[Part fixe cible]],C40,Tableau4[[#All],[Scénario]],D40)</f>
        <v>0.31110237699999999</v>
      </c>
      <c r="F40" s="28">
        <f>AVERAGEIFS(Tableau4[[#All],[Coût total]],Tableau4[[#All],[Cap%]],A40,Tableau4[[#All],[Fd]],B40,Tableau4[[#All],[Part fixe cible]],C40,Tableau4[[#All],[Scénario]],D40)</f>
        <v>34718.083330000001</v>
      </c>
      <c r="G40" s="29">
        <f>AVERAGEIFS(Tableau4[[#All],[Coût d’ouverture total]],Tableau4[[#All],[Cap%]],A40,Tableau4[[#All],[Fd]],B40,Tableau4[[#All],[Part fixe cible]],C40,Tableau4[[#All],[Scénario]],D40)</f>
        <v>9552.6924411999989</v>
      </c>
      <c r="H40" s="29">
        <f>AVERAGEIFS(Tableau4[[#All],[Coût fixe d’ouverture]],Tableau4[[#All],[Cap%]],A40,Tableau4[[#All],[Fd]],B40,Tableau4[[#All],[Part fixe cible]],C40,Tableau4[[#All],[Scénario]],D40)</f>
        <v>2500</v>
      </c>
      <c r="I40" s="28">
        <f>AVERAGEIFS(Tableau4[[#All],[Coût variable d’ouverture]],Tableau4[[#All],[Cap%]],A40,Tableau4[[#All],[Fd]],B40,Tableau4[[#All],[Part fixe cible]],C40,Tableau4[[#All],[Scénario]],D40)</f>
        <v>7052.6924406000007</v>
      </c>
      <c r="J40" s="3">
        <f>AVERAGEIFS(Tableau4[[#All],[Part fixe observée]],Tableau4[[#All],[Cap%]],A40,Tableau4[[#All],[Fd]],B40,Tableau4[[#All],[Part fixe cible]],C40,Tableau4[[#All],[Scénario]],D40)</f>
        <v>0.26116027299999994</v>
      </c>
      <c r="K40" s="28">
        <f>AVERAGEIFS(Tableau4[[#All],[Stock moyen utilisé]],Tableau4[[#All],[Cap%]],A40,Tableau4[[#All],[Fd]],B40,Tableau4[[#All],[Part fixe cible]],C40,Tableau4[[#All],[Scénario]],D40)</f>
        <v>22630.657734</v>
      </c>
      <c r="L40" s="28">
        <f>AVERAGEIFS(Tableau4[[#All],[Coût de transport]],Tableau4[[#All],[Cap%]],A40,Tableau4[[#All],[Fd]],B40,Tableau4[[#All],[Part fixe cible]],C40,Tableau4[[#All],[Scénario]],D40)</f>
        <v>9583.0587315999983</v>
      </c>
      <c r="M40" s="28">
        <f>AVERAGEIFS(Tableau4[[#All],[Coût de stockage retailers]],Tableau4[[#All],[Cap%]],A40,Tableau4[[#All],[Fd]],B40,Tableau4[[#All],[Part fixe cible]],C40,Tableau4[[#All],[Scénario]],D40)</f>
        <v>9343.738811199999</v>
      </c>
      <c r="N40" s="28">
        <f>AVERAGEIFS(Tableau4[[#All],[Coût de stockage DC]],Tableau4[[#All],[Cap%]],A40,Tableau4[[#All],[Fd]],B40,Tableau4[[#All],[Part fixe cible]],C40,Tableau4[[#All],[Scénario]],D40)</f>
        <v>4643.6854425999991</v>
      </c>
      <c r="O40" s="28">
        <f>AVERAGEIFS(Tableau4[[#All],[Coût de stock de sécurité retailers]],Tableau4[[#All],[Cap%]],A40,Tableau4[[#All],[Fd]],B40,Tableau4[[#All],[Part fixe cible]],C40,Tableau4[[#All],[Scénario]],D40)</f>
        <v>580.9289129</v>
      </c>
      <c r="P40" s="28">
        <f>AVERAGEIFS(Tableau4[[#All],[Coût de stock de sécurité DC]],Tableau4[[#All],[Cap%]],A40,Tableau4[[#All],[Fd]],B40,Tableau4[[#All],[Part fixe cible]],C40,Tableau4[[#All],[Scénario]],D40)</f>
        <v>1013.9789914999999</v>
      </c>
      <c r="Q40">
        <f>AVERAGEIFS(Tableau4[[#All],[Nombre de DC ouverts]],Tableau4[[#All],[Cap%]],A40,Tableau4[[#All],[Fd]],B40,Tableau4[[#All],[Part fixe cible]],C40,Tableau4[[#All],[Scénario]],D40)</f>
        <v>5</v>
      </c>
      <c r="R40" s="3">
        <f>AVERAGEIFS(Tableau4[[#All],[Taux de chargement moyen]],Tableau4[[#All],[Cap%]],A40,Tableau4[[#All],[Fd]],B40,Tableau4[[#All],[Part fixe cible]],C40,Tableau4[[#All],[Scénario]],D40)</f>
        <v>0.63803594659999996</v>
      </c>
      <c r="S40">
        <f>AVERAGEIFS(Tableau4[[#All],[Temps de résolution (s)]],Tableau4[[#All],[Cap%]],A40,Tableau4[[#All],[Fd]],B40,Tableau4[[#All],[Part fixe cible]],C40,Tableau4[[#All],[Scénario]],D40)</f>
        <v>300</v>
      </c>
      <c r="T40" s="3">
        <f>AVERAGEIFS(Tableau4[[#All],[Gap]],Tableau4[[#All],[Cap%]],A40,Tableau4[[#All],[Fd]],B40,Tableau4[[#All],[Part fixe cible]],C40,Tableau4[[#All],[Scénario]],D40)</f>
        <v>4.4576255800000006E-2</v>
      </c>
      <c r="U40" s="3">
        <f>AVERAGEIFS(Tableau4[[#All],[Synergie ]],Tableau4[[#All],[Cap%]],A40,Tableau4[[#All],[Fd]],B40,Tableau4[[#All],[Part fixe cible]],C40,Tableau4[[#All],[Scénario]],3)</f>
        <v>0.25452981677525</v>
      </c>
    </row>
    <row r="41" spans="1:21" x14ac:dyDescent="0.35">
      <c r="A41" s="42">
        <v>40</v>
      </c>
      <c r="B41" s="42">
        <v>500</v>
      </c>
      <c r="C41" s="44">
        <v>0.4</v>
      </c>
      <c r="D41" s="26">
        <v>3</v>
      </c>
      <c r="E41" s="28">
        <f>AVERAGEIFS(Tableau4[[#All],[CInf]],Tableau4[[#All],[Cap%]],A41,Tableau4[[#All],[Fd]],B41,Tableau4[[#All],[Part fixe cible]],C41,Tableau4[[#All],[Scénario]],D41)</f>
        <v>0.30860633560000006</v>
      </c>
      <c r="F41" s="28">
        <f>AVERAGEIFS(Tableau4[[#All],[Coût total]],Tableau4[[#All],[Cap%]],A41,Tableau4[[#All],[Fd]],B41,Tableau4[[#All],[Part fixe cible]],C41,Tableau4[[#All],[Scénario]],D41)</f>
        <v>34979.024515999998</v>
      </c>
      <c r="G41" s="29">
        <f>AVERAGEIFS(Tableau4[[#All],[Coût d’ouverture total]],Tableau4[[#All],[Cap%]],A41,Tableau4[[#All],[Fd]],B41,Tableau4[[#All],[Part fixe cible]],C41,Tableau4[[#All],[Scénario]],D41)</f>
        <v>9652.0830741999998</v>
      </c>
      <c r="H41" s="29">
        <f>AVERAGEIFS(Tableau4[[#All],[Coût fixe d’ouverture]],Tableau4[[#All],[Cap%]],A41,Tableau4[[#All],[Fd]],B41,Tableau4[[#All],[Part fixe cible]],C41,Tableau4[[#All],[Scénario]],D41)</f>
        <v>2600</v>
      </c>
      <c r="I41" s="28">
        <f>AVERAGEIFS(Tableau4[[#All],[Coût variable d’ouverture]],Tableau4[[#All],[Cap%]],A41,Tableau4[[#All],[Fd]],B41,Tableau4[[#All],[Part fixe cible]],C41,Tableau4[[#All],[Scénario]],D41)</f>
        <v>7052.0830740000001</v>
      </c>
      <c r="J41" s="3">
        <f>AVERAGEIFS(Tableau4[[#All],[Part fixe observée]],Tableau4[[#All],[Cap%]],A41,Tableau4[[#All],[Fd]],B41,Tableau4[[#All],[Part fixe cible]],C41,Tableau4[[#All],[Scénario]],D41)</f>
        <v>0.26941611499999996</v>
      </c>
      <c r="K41" s="28">
        <f>AVERAGEIFS(Tableau4[[#All],[Stock moyen utilisé]],Tableau4[[#All],[Cap%]],A41,Tableau4[[#All],[Fd]],B41,Tableau4[[#All],[Part fixe cible]],C41,Tableau4[[#All],[Scénario]],D41)</f>
        <v>22922.303233999999</v>
      </c>
      <c r="L41" s="28">
        <f>AVERAGEIFS(Tableau4[[#All],[Coût de transport]],Tableau4[[#All],[Cap%]],A41,Tableau4[[#All],[Fd]],B41,Tableau4[[#All],[Part fixe cible]],C41,Tableau4[[#All],[Scénario]],D41)</f>
        <v>10471.379267599999</v>
      </c>
      <c r="M41" s="28">
        <f>AVERAGEIFS(Tableau4[[#All],[Coût de stockage retailers]],Tableau4[[#All],[Cap%]],A41,Tableau4[[#All],[Fd]],B41,Tableau4[[#All],[Part fixe cible]],C41,Tableau4[[#All],[Scénario]],D41)</f>
        <v>8544.0574551999998</v>
      </c>
      <c r="N41" s="28">
        <f>AVERAGEIFS(Tableau4[[#All],[Coût de stockage DC]],Tableau4[[#All],[Cap%]],A41,Tableau4[[#All],[Fd]],B41,Tableau4[[#All],[Part fixe cible]],C41,Tableau4[[#All],[Scénario]],D41)</f>
        <v>4699.6913509999995</v>
      </c>
      <c r="O41" s="28">
        <f>AVERAGEIFS(Tableau4[[#All],[Coût de stock de sécurité retailers]],Tableau4[[#All],[Cap%]],A41,Tableau4[[#All],[Fd]],B41,Tableau4[[#All],[Part fixe cible]],C41,Tableau4[[#All],[Scénario]],D41)</f>
        <v>580.9289129</v>
      </c>
      <c r="P41" s="28">
        <f>AVERAGEIFS(Tableau4[[#All],[Coût de stock de sécurité DC]],Tableau4[[#All],[Cap%]],A41,Tableau4[[#All],[Fd]],B41,Tableau4[[#All],[Part fixe cible]],C41,Tableau4[[#All],[Scénario]],D41)</f>
        <v>1030.8844579199999</v>
      </c>
      <c r="Q41">
        <f>AVERAGEIFS(Tableau4[[#All],[Nombre de DC ouverts]],Tableau4[[#All],[Cap%]],A41,Tableau4[[#All],[Fd]],B41,Tableau4[[#All],[Part fixe cible]],C41,Tableau4[[#All],[Scénario]],D41)</f>
        <v>5.2</v>
      </c>
      <c r="R41" s="3">
        <f>AVERAGEIFS(Tableau4[[#All],[Taux de chargement moyen]],Tableau4[[#All],[Cap%]],A41,Tableau4[[#All],[Fd]],B41,Tableau4[[#All],[Part fixe cible]],C41,Tableau4[[#All],[Scénario]],D41)</f>
        <v>0.78042537919999999</v>
      </c>
      <c r="S41">
        <f>AVERAGEIFS(Tableau4[[#All],[Temps de résolution (s)]],Tableau4[[#All],[Cap%]],A41,Tableau4[[#All],[Fd]],B41,Tableau4[[#All],[Part fixe cible]],C41,Tableau4[[#All],[Scénario]],D41)</f>
        <v>300.2</v>
      </c>
      <c r="T41" s="3">
        <f>AVERAGEIFS(Tableau4[[#All],[Gap]],Tableau4[[#All],[Cap%]],A41,Tableau4[[#All],[Fd]],B41,Tableau4[[#All],[Part fixe cible]],C41,Tableau4[[#All],[Scénario]],D41)</f>
        <v>4.9807269599999995E-2</v>
      </c>
      <c r="U41" s="3">
        <f>AVERAGEIFS(Tableau4[[#All],[Synergie ]],Tableau4[[#All],[Cap%]],A41,Tableau4[[#All],[Fd]],B41,Tableau4[[#All],[Part fixe cible]],C41,Tableau4[[#All],[Scénario]],3)</f>
        <v>0.24915845248720866</v>
      </c>
    </row>
    <row r="42" spans="1:21" x14ac:dyDescent="0.35">
      <c r="A42" s="42">
        <v>100</v>
      </c>
      <c r="B42" s="42">
        <v>1000</v>
      </c>
      <c r="C42" s="44">
        <v>0.4</v>
      </c>
      <c r="D42" s="26">
        <v>3</v>
      </c>
      <c r="E42" s="28">
        <f>AVERAGEIFS(Tableau4[[#All],[CInf]],Tableau4[[#All],[Cap%]],A42,Tableau4[[#All],[Fd]],B42,Tableau4[[#All],[Part fixe cible]],C42,Tableau4[[#All],[Scénario]],D42)</f>
        <v>0.49154027160000002</v>
      </c>
      <c r="F42" s="28">
        <f>AVERAGEIFS(Tableau4[[#All],[Coût total]],Tableau4[[#All],[Cap%]],A42,Tableau4[[#All],[Fd]],B42,Tableau4[[#All],[Part fixe cible]],C42,Tableau4[[#All],[Scénario]],D42)</f>
        <v>39713.679285999999</v>
      </c>
      <c r="G42" s="29">
        <f>AVERAGEIFS(Tableau4[[#All],[Coût d’ouverture total]],Tableau4[[#All],[Cap%]],A42,Tableau4[[#All],[Fd]],B42,Tableau4[[#All],[Part fixe cible]],C42,Tableau4[[#All],[Scénario]],D42)</f>
        <v>10413.675338999999</v>
      </c>
      <c r="H42" s="29">
        <f>AVERAGEIFS(Tableau4[[#All],[Coût fixe d’ouverture]],Tableau4[[#All],[Cap%]],A42,Tableau4[[#All],[Fd]],B42,Tableau4[[#All],[Part fixe cible]],C42,Tableau4[[#All],[Scénario]],D42)</f>
        <v>2600</v>
      </c>
      <c r="I42" s="28">
        <f>AVERAGEIFS(Tableau4[[#All],[Coût variable d’ouverture]],Tableau4[[#All],[Cap%]],A42,Tableau4[[#All],[Fd]],B42,Tableau4[[#All],[Part fixe cible]],C42,Tableau4[[#All],[Scénario]],D42)</f>
        <v>7813.6753386</v>
      </c>
      <c r="J42" s="3">
        <f>AVERAGEIFS(Tableau4[[#All],[Part fixe observée]],Tableau4[[#All],[Cap%]],A42,Tableau4[[#All],[Fd]],B42,Tableau4[[#All],[Part fixe cible]],C42,Tableau4[[#All],[Scénario]],D42)</f>
        <v>0.24453677100000001</v>
      </c>
      <c r="K42" s="28">
        <f>AVERAGEIFS(Tableau4[[#All],[Stock moyen utilisé]],Tableau4[[#All],[Cap%]],A42,Tableau4[[#All],[Fd]],B42,Tableau4[[#All],[Part fixe cible]],C42,Tableau4[[#All],[Scénario]],D42)</f>
        <v>16046.376908</v>
      </c>
      <c r="L42" s="28">
        <f>AVERAGEIFS(Tableau4[[#All],[Coût de transport]],Tableau4[[#All],[Cap%]],A42,Tableau4[[#All],[Fd]],B42,Tableau4[[#All],[Part fixe cible]],C42,Tableau4[[#All],[Scénario]],D42)</f>
        <v>12327.493284</v>
      </c>
      <c r="M42" s="28">
        <f>AVERAGEIFS(Tableau4[[#All],[Coût de stockage retailers]],Tableau4[[#All],[Cap%]],A42,Tableau4[[#All],[Fd]],B42,Tableau4[[#All],[Part fixe cible]],C42,Tableau4[[#All],[Scénario]],D42)</f>
        <v>12379.987521999999</v>
      </c>
      <c r="N42" s="28">
        <f>AVERAGEIFS(Tableau4[[#All],[Coût de stockage DC]],Tableau4[[#All],[Cap%]],A42,Tableau4[[#All],[Fd]],B42,Tableau4[[#All],[Part fixe cible]],C42,Tableau4[[#All],[Scénario]],D42)</f>
        <v>3287.3382499999998</v>
      </c>
      <c r="O42" s="28">
        <f>AVERAGEIFS(Tableau4[[#All],[Coût de stock de sécurité retailers]],Tableau4[[#All],[Cap%]],A42,Tableau4[[#All],[Fd]],B42,Tableau4[[#All],[Part fixe cible]],C42,Tableau4[[#All],[Scénario]],D42)</f>
        <v>580.9289129</v>
      </c>
      <c r="P42" s="28">
        <f>AVERAGEIFS(Tableau4[[#All],[Coût de stock de sécurité DC]],Tableau4[[#All],[Cap%]],A42,Tableau4[[#All],[Fd]],B42,Tableau4[[#All],[Part fixe cible]],C42,Tableau4[[#All],[Scénario]],D42)</f>
        <v>724.25597709999988</v>
      </c>
      <c r="Q42">
        <f>AVERAGEIFS(Tableau4[[#All],[Nombre de DC ouverts]],Tableau4[[#All],[Cap%]],A42,Tableau4[[#All],[Fd]],B42,Tableau4[[#All],[Part fixe cible]],C42,Tableau4[[#All],[Scénario]],D42)</f>
        <v>2.6</v>
      </c>
      <c r="R42" s="3">
        <f>AVERAGEIFS(Tableau4[[#All],[Taux de chargement moyen]],Tableau4[[#All],[Cap%]],A42,Tableau4[[#All],[Fd]],B42,Tableau4[[#All],[Part fixe cible]],C42,Tableau4[[#All],[Scénario]],D42)</f>
        <v>0.47444090620000001</v>
      </c>
      <c r="S42">
        <f>AVERAGEIFS(Tableau4[[#All],[Temps de résolution (s)]],Tableau4[[#All],[Cap%]],A42,Tableau4[[#All],[Fd]],B42,Tableau4[[#All],[Part fixe cible]],C42,Tableau4[[#All],[Scénario]],D42)</f>
        <v>300</v>
      </c>
      <c r="T42" s="3">
        <f>AVERAGEIFS(Tableau4[[#All],[Gap]],Tableau4[[#All],[Cap%]],A42,Tableau4[[#All],[Fd]],B42,Tableau4[[#All],[Part fixe cible]],C42,Tableau4[[#All],[Scénario]],D42)</f>
        <v>7.7349065199999997E-2</v>
      </c>
      <c r="U42" s="3">
        <f>AVERAGEIFS(Tableau4[[#All],[Synergie ]],Tableau4[[#All],[Cap%]],A42,Tableau4[[#All],[Fd]],B42,Tableau4[[#All],[Part fixe cible]],C42,Tableau4[[#All],[Scénario]],3)</f>
        <v>0.25770599888491502</v>
      </c>
    </row>
    <row r="43" spans="1:21" x14ac:dyDescent="0.35">
      <c r="A43" s="42">
        <v>10</v>
      </c>
      <c r="B43" s="42">
        <v>2000</v>
      </c>
      <c r="C43" s="44">
        <v>0.8</v>
      </c>
      <c r="D43" s="26">
        <v>3</v>
      </c>
      <c r="E43" s="28">
        <f>AVERAGEIFS(Tableau4[[#All],[CInf]],Tableau4[[#All],[Cap%]],A43,Tableau4[[#All],[Fd]],B43,Tableau4[[#All],[Part fixe cible]],C43,Tableau4[[#All],[Scénario]],D43)</f>
        <v>0.1492626772</v>
      </c>
      <c r="F43" s="28">
        <f>AVERAGEIFS(Tableau4[[#All],[Coût total]],Tableau4[[#All],[Cap%]],A43,Tableau4[[#All],[Fd]],B43,Tableau4[[#All],[Part fixe cible]],C43,Tableau4[[#All],[Scénario]],D43)</f>
        <v>40281.845866000003</v>
      </c>
      <c r="G43" s="29">
        <f>AVERAGEIFS(Tableau4[[#All],[Coût d’ouverture total]],Tableau4[[#All],[Cap%]],A43,Tableau4[[#All],[Fd]],B43,Tableau4[[#All],[Part fixe cible]],C43,Tableau4[[#All],[Scénario]],D43)</f>
        <v>10543.061683400001</v>
      </c>
      <c r="H43" s="29">
        <f>AVERAGEIFS(Tableau4[[#All],[Coût fixe d’ouverture]],Tableau4[[#All],[Cap%]],A43,Tableau4[[#All],[Fd]],B43,Tableau4[[#All],[Part fixe cible]],C43,Tableau4[[#All],[Scénario]],D43)</f>
        <v>7600</v>
      </c>
      <c r="I43" s="28">
        <f>AVERAGEIFS(Tableau4[[#All],[Coût variable d’ouverture]],Tableau4[[#All],[Cap%]],A43,Tableau4[[#All],[Fd]],B43,Tableau4[[#All],[Part fixe cible]],C43,Tableau4[[#All],[Scénario]],D43)</f>
        <v>2943.0616838000001</v>
      </c>
      <c r="J43" s="3">
        <f>AVERAGEIFS(Tableau4[[#All],[Part fixe observée]],Tableau4[[#All],[Cap%]],A43,Tableau4[[#All],[Fd]],B43,Tableau4[[#All],[Part fixe cible]],C43,Tableau4[[#All],[Scénario]],D43)</f>
        <v>0.72023191799999997</v>
      </c>
      <c r="K43" s="28">
        <f>AVERAGEIFS(Tableau4[[#All],[Stock moyen utilisé]],Tableau4[[#All],[Cap%]],A43,Tableau4[[#All],[Fd]],B43,Tableau4[[#All],[Part fixe cible]],C43,Tableau4[[#All],[Scénario]],D43)</f>
        <v>19709.357234000003</v>
      </c>
      <c r="L43" s="28">
        <f>AVERAGEIFS(Tableau4[[#All],[Coût de transport]],Tableau4[[#All],[Cap%]],A43,Tableau4[[#All],[Fd]],B43,Tableau4[[#All],[Part fixe cible]],C43,Tableau4[[#All],[Scénario]],D43)</f>
        <v>17963.405353999999</v>
      </c>
      <c r="M43" s="28">
        <f>AVERAGEIFS(Tableau4[[#All],[Coût de stockage retailers]],Tableau4[[#All],[Cap%]],A43,Tableau4[[#All],[Fd]],B43,Tableau4[[#All],[Part fixe cible]],C43,Tableau4[[#All],[Scénario]],D43)</f>
        <v>6267.1106076000005</v>
      </c>
      <c r="N43" s="28">
        <f>AVERAGEIFS(Tableau4[[#All],[Coût de stockage DC]],Tableau4[[#All],[Cap%]],A43,Tableau4[[#All],[Fd]],B43,Tableau4[[#All],[Part fixe cible]],C43,Tableau4[[#All],[Scénario]],D43)</f>
        <v>4042.5076715999994</v>
      </c>
      <c r="O43" s="28">
        <f>AVERAGEIFS(Tableau4[[#All],[Coût de stock de sécurité retailers]],Tableau4[[#All],[Cap%]],A43,Tableau4[[#All],[Fd]],B43,Tableau4[[#All],[Part fixe cible]],C43,Tableau4[[#All],[Scénario]],D43)</f>
        <v>580.9289129</v>
      </c>
      <c r="P43" s="28">
        <f>AVERAGEIFS(Tableau4[[#All],[Coût de stock de sécurité DC]],Tableau4[[#All],[Cap%]],A43,Tableau4[[#All],[Fd]],B43,Tableau4[[#All],[Part fixe cible]],C43,Tableau4[[#All],[Scénario]],D43)</f>
        <v>884.83163688000002</v>
      </c>
      <c r="Q43">
        <f>AVERAGEIFS(Tableau4[[#All],[Nombre de DC ouverts]],Tableau4[[#All],[Cap%]],A43,Tableau4[[#All],[Fd]],B43,Tableau4[[#All],[Part fixe cible]],C43,Tableau4[[#All],[Scénario]],D43)</f>
        <v>3.8</v>
      </c>
      <c r="R43" s="3">
        <f>AVERAGEIFS(Tableau4[[#All],[Taux de chargement moyen]],Tableau4[[#All],[Cap%]],A43,Tableau4[[#All],[Fd]],B43,Tableau4[[#All],[Part fixe cible]],C43,Tableau4[[#All],[Scénario]],D43)</f>
        <v>0.92366865679999999</v>
      </c>
      <c r="S43">
        <f>AVERAGEIFS(Tableau4[[#All],[Temps de résolution (s)]],Tableau4[[#All],[Cap%]],A43,Tableau4[[#All],[Fd]],B43,Tableau4[[#All],[Part fixe cible]],C43,Tableau4[[#All],[Scénario]],D43)</f>
        <v>52</v>
      </c>
      <c r="T43" s="3">
        <f>AVERAGEIFS(Tableau4[[#All],[Gap]],Tableau4[[#All],[Cap%]],A43,Tableau4[[#All],[Fd]],B43,Tableau4[[#All],[Part fixe cible]],C43,Tableau4[[#All],[Scénario]],D43)</f>
        <v>5.692760199999999E-3</v>
      </c>
      <c r="U43" s="3">
        <f>AVERAGEIFS(Tableau4[[#All],[Synergie ]],Tableau4[[#All],[Cap%]],A43,Tableau4[[#All],[Fd]],B43,Tableau4[[#All],[Part fixe cible]],C43,Tableau4[[#All],[Scénario]],3)</f>
        <v>0.26913476433189693</v>
      </c>
    </row>
    <row r="44" spans="1:21" x14ac:dyDescent="0.35">
      <c r="A44" s="26">
        <v>10</v>
      </c>
      <c r="B44" s="26">
        <v>1000</v>
      </c>
      <c r="C44" s="44">
        <v>0.6</v>
      </c>
      <c r="D44" s="26">
        <v>3</v>
      </c>
      <c r="E44" s="28">
        <f>AVERAGEIFS(Tableau4[[#All],[CInf]],Tableau4[[#All],[Cap%]],A44,Tableau4[[#All],[Fd]],B44,Tableau4[[#All],[Part fixe cible]],C44,Tableau4[[#All],[Scénario]],D44)</f>
        <v>0.23896304740000002</v>
      </c>
      <c r="F44" s="28">
        <f>AVERAGEIFS(Tableau4[[#All],[Coût total]],Tableau4[[#All],[Cap%]],A44,Tableau4[[#All],[Fd]],B44,Tableau4[[#All],[Part fixe cible]],C44,Tableau4[[#All],[Scénario]],D44)</f>
        <v>37623.112767999999</v>
      </c>
      <c r="G44" s="29">
        <f>AVERAGEIFS(Tableau4[[#All],[Coût d’ouverture total]],Tableau4[[#All],[Cap%]],A44,Tableau4[[#All],[Fd]],B44,Tableau4[[#All],[Part fixe cible]],C44,Tableau4[[#All],[Scénario]],D44)</f>
        <v>10710.442500599998</v>
      </c>
      <c r="H44" s="29">
        <f>AVERAGEIFS(Tableau4[[#All],[Coût fixe d’ouverture]],Tableau4[[#All],[Cap%]],A44,Tableau4[[#All],[Fd]],B44,Tableau4[[#All],[Part fixe cible]],C44,Tableau4[[#All],[Scénario]],D44)</f>
        <v>5200</v>
      </c>
      <c r="I44" s="28">
        <f>AVERAGEIFS(Tableau4[[#All],[Coût variable d’ouverture]],Tableau4[[#All],[Cap%]],A44,Tableau4[[#All],[Fd]],B44,Tableau4[[#All],[Part fixe cible]],C44,Tableau4[[#All],[Scénario]],D44)</f>
        <v>5510.4425008000007</v>
      </c>
      <c r="J44" s="3">
        <f>AVERAGEIFS(Tableau4[[#All],[Part fixe observée]],Tableau4[[#All],[Cap%]],A44,Tableau4[[#All],[Fd]],B44,Tableau4[[#All],[Part fixe cible]],C44,Tableau4[[#All],[Scénario]],D44)</f>
        <v>0.48507140980000002</v>
      </c>
      <c r="K44" s="28">
        <f>AVERAGEIFS(Tableau4[[#All],[Stock moyen utilisé]],Tableau4[[#All],[Cap%]],A44,Tableau4[[#All],[Fd]],B44,Tableau4[[#All],[Part fixe cible]],C44,Tableau4[[#All],[Scénario]],D44)</f>
        <v>23023.995503999999</v>
      </c>
      <c r="L44" s="28">
        <f>AVERAGEIFS(Tableau4[[#All],[Coût de transport]],Tableau4[[#All],[Cap%]],A44,Tableau4[[#All],[Fd]],B44,Tableau4[[#All],[Part fixe cible]],C44,Tableau4[[#All],[Scénario]],D44)</f>
        <v>14494.785946</v>
      </c>
      <c r="M44" s="28">
        <f>AVERAGEIFS(Tableau4[[#All],[Coût de stockage retailers]],Tableau4[[#All],[Cap%]],A44,Tableau4[[#All],[Fd]],B44,Tableau4[[#All],[Part fixe cible]],C44,Tableau4[[#All],[Scénario]],D44)</f>
        <v>6080.9565294000004</v>
      </c>
      <c r="N44" s="28">
        <f>AVERAGEIFS(Tableau4[[#All],[Coût de stockage DC]],Tableau4[[#All],[Cap%]],A44,Tableau4[[#All],[Fd]],B44,Tableau4[[#All],[Part fixe cible]],C44,Tableau4[[#All],[Scénario]],D44)</f>
        <v>4724.2192666000001</v>
      </c>
      <c r="O44" s="28">
        <f>AVERAGEIFS(Tableau4[[#All],[Coût de stock de sécurité retailers]],Tableau4[[#All],[Cap%]],A44,Tableau4[[#All],[Fd]],B44,Tableau4[[#All],[Part fixe cible]],C44,Tableau4[[#All],[Scénario]],D44)</f>
        <v>580.9289129</v>
      </c>
      <c r="P44" s="28">
        <f>AVERAGEIFS(Tableau4[[#All],[Coût de stock de sécurité DC]],Tableau4[[#All],[Cap%]],A44,Tableau4[[#All],[Fd]],B44,Tableau4[[#All],[Part fixe cible]],C44,Tableau4[[#All],[Scénario]],D44)</f>
        <v>1031.7796092200001</v>
      </c>
      <c r="Q44">
        <f>AVERAGEIFS(Tableau4[[#All],[Nombre de DC ouverts]],Tableau4[[#All],[Cap%]],A44,Tableau4[[#All],[Fd]],B44,Tableau4[[#All],[Part fixe cible]],C44,Tableau4[[#All],[Scénario]],D44)</f>
        <v>5.2</v>
      </c>
      <c r="R44" s="3">
        <f>AVERAGEIFS(Tableau4[[#All],[Taux de chargement moyen]],Tableau4[[#All],[Cap%]],A44,Tableau4[[#All],[Fd]],B44,Tableau4[[#All],[Part fixe cible]],C44,Tableau4[[#All],[Scénario]],D44)</f>
        <v>0.89616808799999992</v>
      </c>
      <c r="S44">
        <f>AVERAGEIFS(Tableau4[[#All],[Temps de résolution (s)]],Tableau4[[#All],[Cap%]],A44,Tableau4[[#All],[Fd]],B44,Tableau4[[#All],[Part fixe cible]],C44,Tableau4[[#All],[Scénario]],D44)</f>
        <v>102.6</v>
      </c>
      <c r="T44" s="3">
        <f>AVERAGEIFS(Tableau4[[#All],[Gap]],Tableau4[[#All],[Cap%]],A44,Tableau4[[#All],[Fd]],B44,Tableau4[[#All],[Part fixe cible]],C44,Tableau4[[#All],[Scénario]],D44)</f>
        <v>8.7459041999999997E-3</v>
      </c>
      <c r="U44" s="3">
        <f>AVERAGEIFS(Tableau4[[#All],[Synergie ]],Tableau4[[#All],[Cap%]],A44,Tableau4[[#All],[Fd]],B44,Tableau4[[#All],[Part fixe cible]],C44,Tableau4[[#All],[Scénario]],3)</f>
        <v>0.25064751575362404</v>
      </c>
    </row>
    <row r="45" spans="1:21" x14ac:dyDescent="0.35">
      <c r="A45" s="26">
        <v>10</v>
      </c>
      <c r="B45" s="26">
        <v>500</v>
      </c>
      <c r="C45" s="44">
        <v>0.4</v>
      </c>
      <c r="D45" s="26">
        <v>3</v>
      </c>
      <c r="E45" s="28">
        <f>AVERAGEIFS(Tableau4[[#All],[CInf]],Tableau4[[#All],[Cap%]],A45,Tableau4[[#All],[Fd]],B45,Tableau4[[#All],[Part fixe cible]],C45,Tableau4[[#All],[Scénario]],D45)</f>
        <v>0.3283857328</v>
      </c>
      <c r="F45" s="28">
        <f>AVERAGEIFS(Tableau4[[#All],[Coût total]],Tableau4[[#All],[Cap%]],A45,Tableau4[[#All],[Fd]],B45,Tableau4[[#All],[Part fixe cible]],C45,Tableau4[[#All],[Scénario]],D45)</f>
        <v>37051.113912000001</v>
      </c>
      <c r="G45" s="29">
        <f>AVERAGEIFS(Tableau4[[#All],[Coût d’ouverture total]],Tableau4[[#All],[Cap%]],A45,Tableau4[[#All],[Fd]],B45,Tableau4[[#All],[Part fixe cible]],C45,Tableau4[[#All],[Scénario]],D45)</f>
        <v>10863.624726</v>
      </c>
      <c r="H45" s="29">
        <f>AVERAGEIFS(Tableau4[[#All],[Coût fixe d’ouverture]],Tableau4[[#All],[Cap%]],A45,Tableau4[[#All],[Fd]],B45,Tableau4[[#All],[Part fixe cible]],C45,Tableau4[[#All],[Scénario]],D45)</f>
        <v>2900</v>
      </c>
      <c r="I45" s="28">
        <f>AVERAGEIFS(Tableau4[[#All],[Coût variable d’ouverture]],Tableau4[[#All],[Cap%]],A45,Tableau4[[#All],[Fd]],B45,Tableau4[[#All],[Part fixe cible]],C45,Tableau4[[#All],[Scénario]],D45)</f>
        <v>7963.6247276000013</v>
      </c>
      <c r="J45" s="3">
        <f>AVERAGEIFS(Tableau4[[#All],[Part fixe observée]],Tableau4[[#All],[Cap%]],A45,Tableau4[[#All],[Fd]],B45,Tableau4[[#All],[Part fixe cible]],C45,Tableau4[[#All],[Scénario]],D45)</f>
        <v>0.26703913759999998</v>
      </c>
      <c r="K45" s="28">
        <f>AVERAGEIFS(Tableau4[[#All],[Stock moyen utilisé]],Tableau4[[#All],[Cap%]],A45,Tableau4[[#All],[Fd]],B45,Tableau4[[#All],[Part fixe cible]],C45,Tableau4[[#All],[Scénario]],D45)</f>
        <v>24269.239962</v>
      </c>
      <c r="L45" s="28">
        <f>AVERAGEIFS(Tableau4[[#All],[Coût de transport]],Tableau4[[#All],[Cap%]],A45,Tableau4[[#All],[Fd]],B45,Tableau4[[#All],[Part fixe cible]],C45,Tableau4[[#All],[Scénario]],D45)</f>
        <v>13557.678706000001</v>
      </c>
      <c r="M45" s="28">
        <f>AVERAGEIFS(Tableau4[[#All],[Coût de stockage retailers]],Tableau4[[#All],[Cap%]],A45,Tableau4[[#All],[Fd]],B45,Tableau4[[#All],[Part fixe cible]],C45,Tableau4[[#All],[Scénario]],D45)</f>
        <v>5981.5715772000003</v>
      </c>
      <c r="N45" s="28">
        <f>AVERAGEIFS(Tableau4[[#All],[Coût de stockage DC]],Tableau4[[#All],[Cap%]],A45,Tableau4[[#All],[Fd]],B45,Tableau4[[#All],[Part fixe cible]],C45,Tableau4[[#All],[Scénario]],D45)</f>
        <v>4976.8796672000008</v>
      </c>
      <c r="O45" s="28">
        <f>AVERAGEIFS(Tableau4[[#All],[Coût de stock de sécurité retailers]],Tableau4[[#All],[Cap%]],A45,Tableau4[[#All],[Fd]],B45,Tableau4[[#All],[Part fixe cible]],C45,Tableau4[[#All],[Scénario]],D45)</f>
        <v>580.9289129</v>
      </c>
      <c r="P45" s="28">
        <f>AVERAGEIFS(Tableau4[[#All],[Coût de stock de sécurité DC]],Tableau4[[#All],[Cap%]],A45,Tableau4[[#All],[Fd]],B45,Tableau4[[#All],[Part fixe cible]],C45,Tableau4[[#All],[Scénario]],D45)</f>
        <v>1090.43032268</v>
      </c>
      <c r="Q45">
        <f>AVERAGEIFS(Tableau4[[#All],[Nombre de DC ouverts]],Tableau4[[#All],[Cap%]],A45,Tableau4[[#All],[Fd]],B45,Tableau4[[#All],[Part fixe cible]],C45,Tableau4[[#All],[Scénario]],D45)</f>
        <v>5.8</v>
      </c>
      <c r="R45" s="3">
        <f>AVERAGEIFS(Tableau4[[#All],[Taux de chargement moyen]],Tableau4[[#All],[Cap%]],A45,Tableau4[[#All],[Fd]],B45,Tableau4[[#All],[Part fixe cible]],C45,Tableau4[[#All],[Scénario]],D45)</f>
        <v>0.88177044919999992</v>
      </c>
      <c r="S45">
        <f>AVERAGEIFS(Tableau4[[#All],[Temps de résolution (s)]],Tableau4[[#All],[Cap%]],A45,Tableau4[[#All],[Fd]],B45,Tableau4[[#All],[Part fixe cible]],C45,Tableau4[[#All],[Scénario]],D45)</f>
        <v>293.2</v>
      </c>
      <c r="T45" s="3">
        <f>AVERAGEIFS(Tableau4[[#All],[Gap]],Tableau4[[#All],[Cap%]],A45,Tableau4[[#All],[Fd]],B45,Tableau4[[#All],[Part fixe cible]],C45,Tableau4[[#All],[Scénario]],D45)</f>
        <v>1.68091704E-2</v>
      </c>
      <c r="U45" s="3">
        <f>AVERAGEIFS(Tableau4[[#All],[Synergie ]],Tableau4[[#All],[Cap%]],A45,Tableau4[[#All],[Fd]],B45,Tableau4[[#All],[Part fixe cible]],C45,Tableau4[[#All],[Scénario]],3)</f>
        <v>0.23044410563849391</v>
      </c>
    </row>
    <row r="46" spans="1:21" x14ac:dyDescent="0.35">
      <c r="A46" s="26">
        <v>70</v>
      </c>
      <c r="B46" s="26">
        <v>1000</v>
      </c>
      <c r="C46" s="44">
        <v>0.4</v>
      </c>
      <c r="D46" s="26">
        <v>3</v>
      </c>
      <c r="E46" s="28">
        <f>AVERAGEIFS(Tableau4[[#All],[CInf]],Tableau4[[#All],[Cap%]],A46,Tableau4[[#All],[Fd]],B46,Tableau4[[#All],[Part fixe cible]],C46,Tableau4[[#All],[Scénario]],D46)</f>
        <v>0.49626294519999997</v>
      </c>
      <c r="F46" s="28">
        <f>AVERAGEIFS(Tableau4[[#All],[Coût total]],Tableau4[[#All],[Cap%]],A46,Tableau4[[#All],[Fd]],B46,Tableau4[[#All],[Part fixe cible]],C46,Tableau4[[#All],[Scénario]],D46)</f>
        <v>39723.151890000001</v>
      </c>
      <c r="G46" s="29">
        <f>AVERAGEIFS(Tableau4[[#All],[Coût d’ouverture total]],Tableau4[[#All],[Cap%]],A46,Tableau4[[#All],[Fd]],B46,Tableau4[[#All],[Part fixe cible]],C46,Tableau4[[#All],[Scénario]],D46)</f>
        <v>11059.2413172</v>
      </c>
      <c r="H46" s="29">
        <f>AVERAGEIFS(Tableau4[[#All],[Coût fixe d’ouverture]],Tableau4[[#All],[Cap%]],A46,Tableau4[[#All],[Fd]],B46,Tableau4[[#All],[Part fixe cible]],C46,Tableau4[[#All],[Scénario]],D46)</f>
        <v>2800</v>
      </c>
      <c r="I46" s="28">
        <f>AVERAGEIFS(Tableau4[[#All],[Coût variable d’ouverture]],Tableau4[[#All],[Cap%]],A46,Tableau4[[#All],[Fd]],B46,Tableau4[[#All],[Part fixe cible]],C46,Tableau4[[#All],[Scénario]],D46)</f>
        <v>8259.2413163999991</v>
      </c>
      <c r="J46" s="3">
        <f>AVERAGEIFS(Tableau4[[#All],[Part fixe observée]],Tableau4[[#All],[Cap%]],A46,Tableau4[[#All],[Fd]],B46,Tableau4[[#All],[Part fixe cible]],C46,Tableau4[[#All],[Scénario]],D46)</f>
        <v>0.2490176966</v>
      </c>
      <c r="K46" s="28">
        <f>AVERAGEIFS(Tableau4[[#All],[Stock moyen utilisé]],Tableau4[[#All],[Cap%]],A46,Tableau4[[#All],[Fd]],B46,Tableau4[[#All],[Part fixe cible]],C46,Tableau4[[#All],[Scénario]],D46)</f>
        <v>16841.028154</v>
      </c>
      <c r="L46" s="28">
        <f>AVERAGEIFS(Tableau4[[#All],[Coût de transport]],Tableau4[[#All],[Cap%]],A46,Tableau4[[#All],[Fd]],B46,Tableau4[[#All],[Part fixe cible]],C46,Tableau4[[#All],[Scénario]],D46)</f>
        <v>12645.984143999998</v>
      </c>
      <c r="M46" s="28">
        <f>AVERAGEIFS(Tableau4[[#All],[Coût de stockage retailers]],Tableau4[[#All],[Cap%]],A46,Tableau4[[#All],[Fd]],B46,Tableau4[[#All],[Part fixe cible]],C46,Tableau4[[#All],[Scénario]],D46)</f>
        <v>11226.740482000001</v>
      </c>
      <c r="N46" s="28">
        <f>AVERAGEIFS(Tableau4[[#All],[Coût de stockage DC]],Tableau4[[#All],[Cap%]],A46,Tableau4[[#All],[Fd]],B46,Tableau4[[#All],[Part fixe cible]],C46,Tableau4[[#All],[Scénario]],D46)</f>
        <v>3448.5208063999999</v>
      </c>
      <c r="O46" s="28">
        <f>AVERAGEIFS(Tableau4[[#All],[Coût de stock de sécurité retailers]],Tableau4[[#All],[Cap%]],A46,Tableau4[[#All],[Fd]],B46,Tableau4[[#All],[Part fixe cible]],C46,Tableau4[[#All],[Scénario]],D46)</f>
        <v>580.9289129</v>
      </c>
      <c r="P46" s="28">
        <f>AVERAGEIFS(Tableau4[[#All],[Coût de stock de sécurité DC]],Tableau4[[#All],[Cap%]],A46,Tableau4[[#All],[Fd]],B46,Tableau4[[#All],[Part fixe cible]],C46,Tableau4[[#All],[Scénario]],D46)</f>
        <v>761.73623222000003</v>
      </c>
      <c r="Q46">
        <f>AVERAGEIFS(Tableau4[[#All],[Nombre de DC ouverts]],Tableau4[[#All],[Cap%]],A46,Tableau4[[#All],[Fd]],B46,Tableau4[[#All],[Part fixe cible]],C46,Tableau4[[#All],[Scénario]],D46)</f>
        <v>2.8</v>
      </c>
      <c r="R46" s="3">
        <f>AVERAGEIFS(Tableau4[[#All],[Taux de chargement moyen]],Tableau4[[#All],[Cap%]],A46,Tableau4[[#All],[Fd]],B46,Tableau4[[#All],[Part fixe cible]],C46,Tableau4[[#All],[Scénario]],D46)</f>
        <v>0.7661562569999999</v>
      </c>
      <c r="S46">
        <f>AVERAGEIFS(Tableau4[[#All],[Temps de résolution (s)]],Tableau4[[#All],[Cap%]],A46,Tableau4[[#All],[Fd]],B46,Tableau4[[#All],[Part fixe cible]],C46,Tableau4[[#All],[Scénario]],D46)</f>
        <v>300.2</v>
      </c>
      <c r="T46" s="3">
        <f>AVERAGEIFS(Tableau4[[#All],[Gap]],Tableau4[[#All],[Cap%]],A46,Tableau4[[#All],[Fd]],B46,Tableau4[[#All],[Part fixe cible]],C46,Tableau4[[#All],[Scénario]],D46)</f>
        <v>6.6613696E-2</v>
      </c>
      <c r="U46" s="3">
        <f>AVERAGEIFS(Tableau4[[#All],[Synergie ]],Tableau4[[#All],[Cap%]],A46,Tableau4[[#All],[Fd]],B46,Tableau4[[#All],[Part fixe cible]],C46,Tableau4[[#All],[Scénario]],3)</f>
        <v>0.25709265316900798</v>
      </c>
    </row>
    <row r="47" spans="1:21" x14ac:dyDescent="0.35">
      <c r="A47" s="42">
        <v>100</v>
      </c>
      <c r="B47" s="42">
        <v>2000</v>
      </c>
      <c r="C47" s="44">
        <v>0.4</v>
      </c>
      <c r="D47" s="26">
        <v>3</v>
      </c>
      <c r="E47" s="28">
        <f>AVERAGEIFS(Tableau4[[#All],[CInf]],Tableau4[[#All],[Cap%]],A47,Tableau4[[#All],[Fd]],B47,Tableau4[[#All],[Part fixe cible]],C47,Tableau4[[#All],[Scénario]],D47)</f>
        <v>0.70890648759999997</v>
      </c>
      <c r="F47" s="28">
        <f>AVERAGEIFS(Tableau4[[#All],[Coût total]],Tableau4[[#All],[Cap%]],A47,Tableau4[[#All],[Fd]],B47,Tableau4[[#All],[Part fixe cible]],C47,Tableau4[[#All],[Scénario]],D47)</f>
        <v>43201.037398</v>
      </c>
      <c r="G47" s="29">
        <f>AVERAGEIFS(Tableau4[[#All],[Coût d’ouverture total]],Tableau4[[#All],[Cap%]],A47,Tableau4[[#All],[Fd]],B47,Tableau4[[#All],[Part fixe cible]],C47,Tableau4[[#All],[Scénario]],D47)</f>
        <v>11212.6515432</v>
      </c>
      <c r="H47" s="29">
        <f>AVERAGEIFS(Tableau4[[#All],[Coût fixe d’ouverture]],Tableau4[[#All],[Cap%]],A47,Tableau4[[#All],[Fd]],B47,Tableau4[[#All],[Part fixe cible]],C47,Tableau4[[#All],[Scénario]],D47)</f>
        <v>2800</v>
      </c>
      <c r="I47" s="28">
        <f>AVERAGEIFS(Tableau4[[#All],[Coût variable d’ouverture]],Tableau4[[#All],[Cap%]],A47,Tableau4[[#All],[Fd]],B47,Tableau4[[#All],[Part fixe cible]],C47,Tableau4[[#All],[Scénario]],D47)</f>
        <v>8412.6515431999997</v>
      </c>
      <c r="J47" s="3">
        <f>AVERAGEIFS(Tableau4[[#All],[Part fixe observée]],Tableau4[[#All],[Cap%]],A47,Tableau4[[#All],[Fd]],B47,Tableau4[[#All],[Part fixe cible]],C47,Tableau4[[#All],[Scénario]],D47)</f>
        <v>0.24269826779999998</v>
      </c>
      <c r="K47" s="28">
        <f>AVERAGEIFS(Tableau4[[#All],[Stock moyen utilisé]],Tableau4[[#All],[Cap%]],A47,Tableau4[[#All],[Fd]],B47,Tableau4[[#All],[Part fixe cible]],C47,Tableau4[[#All],[Scénario]],D47)</f>
        <v>11910.252628</v>
      </c>
      <c r="L47" s="28">
        <f>AVERAGEIFS(Tableau4[[#All],[Coût de transport]],Tableau4[[#All],[Cap%]],A47,Tableau4[[#All],[Fd]],B47,Tableau4[[#All],[Part fixe cible]],C47,Tableau4[[#All],[Scénario]],D47)</f>
        <v>14200.329622000001</v>
      </c>
      <c r="M47" s="28">
        <f>AVERAGEIFS(Tableau4[[#All],[Coût de stockage retailers]],Tableau4[[#All],[Cap%]],A47,Tableau4[[#All],[Fd]],B47,Tableau4[[#All],[Part fixe cible]],C47,Tableau4[[#All],[Scénario]],D47)</f>
        <v>14229.564163999999</v>
      </c>
      <c r="N47" s="28">
        <f>AVERAGEIFS(Tableau4[[#All],[Coût de stockage DC]],Tableau4[[#All],[Cap%]],A47,Tableau4[[#All],[Fd]],B47,Tableau4[[#All],[Part fixe cible]],C47,Tableau4[[#All],[Scénario]],D47)</f>
        <v>2438.0733300000002</v>
      </c>
      <c r="O47" s="28">
        <f>AVERAGEIFS(Tableau4[[#All],[Coût de stock de sécurité retailers]],Tableau4[[#All],[Cap%]],A47,Tableau4[[#All],[Fd]],B47,Tableau4[[#All],[Part fixe cible]],C47,Tableau4[[#All],[Scénario]],D47)</f>
        <v>580.9289129</v>
      </c>
      <c r="P47" s="28">
        <f>AVERAGEIFS(Tableau4[[#All],[Coût de stock de sécurité DC]],Tableau4[[#All],[Cap%]],A47,Tableau4[[#All],[Fd]],B47,Tableau4[[#All],[Part fixe cible]],C47,Tableau4[[#All],[Scénario]],D47)</f>
        <v>539.48982734000003</v>
      </c>
      <c r="Q47">
        <f>AVERAGEIFS(Tableau4[[#All],[Nombre de DC ouverts]],Tableau4[[#All],[Cap%]],A47,Tableau4[[#All],[Fd]],B47,Tableau4[[#All],[Part fixe cible]],C47,Tableau4[[#All],[Scénario]],D47)</f>
        <v>1.4</v>
      </c>
      <c r="R47" s="3">
        <f>AVERAGEIFS(Tableau4[[#All],[Taux de chargement moyen]],Tableau4[[#All],[Cap%]],A47,Tableau4[[#All],[Fd]],B47,Tableau4[[#All],[Part fixe cible]],C47,Tableau4[[#All],[Scénario]],D47)</f>
        <v>0.54435504619999997</v>
      </c>
      <c r="S47">
        <f>AVERAGEIFS(Tableau4[[#All],[Temps de résolution (s)]],Tableau4[[#All],[Cap%]],A47,Tableau4[[#All],[Fd]],B47,Tableau4[[#All],[Part fixe cible]],C47,Tableau4[[#All],[Scénario]],D47)</f>
        <v>293.39999999999998</v>
      </c>
      <c r="T47" s="3">
        <f>AVERAGEIFS(Tableau4[[#All],[Gap]],Tableau4[[#All],[Cap%]],A47,Tableau4[[#All],[Fd]],B47,Tableau4[[#All],[Part fixe cible]],C47,Tableau4[[#All],[Scénario]],D47)</f>
        <v>6.2438165000000004E-2</v>
      </c>
      <c r="U47" s="3">
        <f>AVERAGEIFS(Tableau4[[#All],[Synergie ]],Tableau4[[#All],[Cap%]],A47,Tableau4[[#All],[Fd]],B47,Tableau4[[#All],[Part fixe cible]],C47,Tableau4[[#All],[Scénario]],3)</f>
        <v>0.27515213341414746</v>
      </c>
    </row>
    <row r="48" spans="1:21" x14ac:dyDescent="0.35">
      <c r="A48" s="26">
        <v>70</v>
      </c>
      <c r="B48" s="26">
        <v>2000</v>
      </c>
      <c r="C48" s="44">
        <v>0.4</v>
      </c>
      <c r="D48" s="26">
        <v>3</v>
      </c>
      <c r="E48" s="28">
        <f>AVERAGEIFS(Tableau4[[#All],[CInf]],Tableau4[[#All],[Cap%]],A48,Tableau4[[#All],[Fd]],B48,Tableau4[[#All],[Part fixe cible]],C48,Tableau4[[#All],[Scénario]],D48)</f>
        <v>0.72669288679999999</v>
      </c>
      <c r="F48" s="28">
        <f>AVERAGEIFS(Tableau4[[#All],[Coût total]],Tableau4[[#All],[Cap%]],A48,Tableau4[[#All],[Fd]],B48,Tableau4[[#All],[Part fixe cible]],C48,Tableau4[[#All],[Scénario]],D48)</f>
        <v>43888.548070000004</v>
      </c>
      <c r="G48" s="29">
        <f>AVERAGEIFS(Tableau4[[#All],[Coût d’ouverture total]],Tableau4[[#All],[Cap%]],A48,Tableau4[[#All],[Fd]],B48,Tableau4[[#All],[Part fixe cible]],C48,Tableau4[[#All],[Scénario]],D48)</f>
        <v>11413.592002200001</v>
      </c>
      <c r="H48" s="29">
        <f>AVERAGEIFS(Tableau4[[#All],[Coût fixe d’ouverture]],Tableau4[[#All],[Cap%]],A48,Tableau4[[#All],[Fd]],B48,Tableau4[[#All],[Part fixe cible]],C48,Tableau4[[#All],[Scénario]],D48)</f>
        <v>2800</v>
      </c>
      <c r="I48" s="28">
        <f>AVERAGEIFS(Tableau4[[#All],[Coût variable d’ouverture]],Tableau4[[#All],[Cap%]],A48,Tableau4[[#All],[Fd]],B48,Tableau4[[#All],[Part fixe cible]],C48,Tableau4[[#All],[Scénario]],D48)</f>
        <v>8613.5920020000012</v>
      </c>
      <c r="J48" s="3">
        <f>AVERAGEIFS(Tableau4[[#All],[Part fixe observée]],Tableau4[[#All],[Cap%]],A48,Tableau4[[#All],[Fd]],B48,Tableau4[[#All],[Part fixe cible]],C48,Tableau4[[#All],[Scénario]],D48)</f>
        <v>0.23859978220000003</v>
      </c>
      <c r="K48" s="28">
        <f>AVERAGEIFS(Tableau4[[#All],[Stock moyen utilisé]],Tableau4[[#All],[Cap%]],A48,Tableau4[[#All],[Fd]],B48,Tableau4[[#All],[Part fixe cible]],C48,Tableau4[[#All],[Scénario]],D48)</f>
        <v>11868.515476</v>
      </c>
      <c r="L48" s="28">
        <f>AVERAGEIFS(Tableau4[[#All],[Coût de transport]],Tableau4[[#All],[Cap%]],A48,Tableau4[[#All],[Fd]],B48,Tableau4[[#All],[Part fixe cible]],C48,Tableau4[[#All],[Scénario]],D48)</f>
        <v>16286.509175999998</v>
      </c>
      <c r="M48" s="28">
        <f>AVERAGEIFS(Tableau4[[#All],[Coût de stockage retailers]],Tableau4[[#All],[Cap%]],A48,Tableau4[[#All],[Fd]],B48,Tableau4[[#All],[Part fixe cible]],C48,Tableau4[[#All],[Scénario]],D48)</f>
        <v>12640.389112000001</v>
      </c>
      <c r="N48" s="28">
        <f>AVERAGEIFS(Tableau4[[#All],[Coût de stockage DC]],Tableau4[[#All],[Cap%]],A48,Tableau4[[#All],[Fd]],B48,Tableau4[[#All],[Part fixe cible]],C48,Tableau4[[#All],[Scénario]],D48)</f>
        <v>2437.2966224000002</v>
      </c>
      <c r="O48" s="28">
        <f>AVERAGEIFS(Tableau4[[#All],[Coût de stock de sécurité retailers]],Tableau4[[#All],[Cap%]],A48,Tableau4[[#All],[Fd]],B48,Tableau4[[#All],[Part fixe cible]],C48,Tableau4[[#All],[Scénario]],D48)</f>
        <v>580.9289129</v>
      </c>
      <c r="P48" s="28">
        <f>AVERAGEIFS(Tableau4[[#All],[Coût de stock de sécurité DC]],Tableau4[[#All],[Cap%]],A48,Tableau4[[#All],[Fd]],B48,Tableau4[[#All],[Part fixe cible]],C48,Tableau4[[#All],[Scénario]],D48)</f>
        <v>529.83224626000003</v>
      </c>
      <c r="Q48">
        <f>AVERAGEIFS(Tableau4[[#All],[Nombre de DC ouverts]],Tableau4[[#All],[Cap%]],A48,Tableau4[[#All],[Fd]],B48,Tableau4[[#All],[Part fixe cible]],C48,Tableau4[[#All],[Scénario]],D48)</f>
        <v>1.4</v>
      </c>
      <c r="R48" s="3">
        <f>AVERAGEIFS(Tableau4[[#All],[Taux de chargement moyen]],Tableau4[[#All],[Cap%]],A48,Tableau4[[#All],[Fd]],B48,Tableau4[[#All],[Part fixe cible]],C48,Tableau4[[#All],[Scénario]],D48)</f>
        <v>0.86350344079999997</v>
      </c>
      <c r="S48">
        <f>AVERAGEIFS(Tableau4[[#All],[Temps de résolution (s)]],Tableau4[[#All],[Cap%]],A48,Tableau4[[#All],[Fd]],B48,Tableau4[[#All],[Part fixe cible]],C48,Tableau4[[#All],[Scénario]],D48)</f>
        <v>233.6</v>
      </c>
      <c r="T48" s="3">
        <f>AVERAGEIFS(Tableau4[[#All],[Gap]],Tableau4[[#All],[Cap%]],A48,Tableau4[[#All],[Fd]],B48,Tableau4[[#All],[Part fixe cible]],C48,Tableau4[[#All],[Scénario]],D48)</f>
        <v>2.9932473808599997E-2</v>
      </c>
      <c r="U48" s="3">
        <f>AVERAGEIFS(Tableau4[[#All],[Synergie ]],Tableau4[[#All],[Cap%]],A48,Tableau4[[#All],[Fd]],B48,Tableau4[[#All],[Part fixe cible]],C48,Tableau4[[#All],[Scénario]],3)</f>
        <v>0.26754616676609394</v>
      </c>
    </row>
    <row r="49" spans="1:21" x14ac:dyDescent="0.35">
      <c r="A49" s="26">
        <v>40</v>
      </c>
      <c r="B49" s="26">
        <v>1000</v>
      </c>
      <c r="C49" s="44">
        <v>0.4</v>
      </c>
      <c r="D49" s="26">
        <v>3</v>
      </c>
      <c r="E49" s="28">
        <f>AVERAGEIFS(Tableau4[[#All],[CInf]],Tableau4[[#All],[Cap%]],A49,Tableau4[[#All],[Fd]],B49,Tableau4[[#All],[Part fixe cible]],C49,Tableau4[[#All],[Scénario]],D49)</f>
        <v>0.49580836980000004</v>
      </c>
      <c r="F49" s="28">
        <f>AVERAGEIFS(Tableau4[[#All],[Coût total]],Tableau4[[#All],[Cap%]],A49,Tableau4[[#All],[Fd]],B49,Tableau4[[#All],[Part fixe cible]],C49,Tableau4[[#All],[Scénario]],D49)</f>
        <v>40062.057004000002</v>
      </c>
      <c r="G49" s="29">
        <f>AVERAGEIFS(Tableau4[[#All],[Coût d’ouverture total]],Tableau4[[#All],[Cap%]],A49,Tableau4[[#All],[Fd]],B49,Tableau4[[#All],[Part fixe cible]],C49,Tableau4[[#All],[Scénario]],D49)</f>
        <v>12119.816292</v>
      </c>
      <c r="H49" s="29">
        <f>AVERAGEIFS(Tableau4[[#All],[Coût fixe d’ouverture]],Tableau4[[#All],[Cap%]],A49,Tableau4[[#All],[Fd]],B49,Tableau4[[#All],[Part fixe cible]],C49,Tableau4[[#All],[Scénario]],D49)</f>
        <v>3200</v>
      </c>
      <c r="I49" s="28">
        <f>AVERAGEIFS(Tableau4[[#All],[Coût variable d’ouverture]],Tableau4[[#All],[Cap%]],A49,Tableau4[[#All],[Fd]],B49,Tableau4[[#All],[Part fixe cible]],C49,Tableau4[[#All],[Scénario]],D49)</f>
        <v>8919.8162929999999</v>
      </c>
      <c r="J49" s="3">
        <f>AVERAGEIFS(Tableau4[[#All],[Part fixe observée]],Tableau4[[#All],[Cap%]],A49,Tableau4[[#All],[Fd]],B49,Tableau4[[#All],[Part fixe cible]],C49,Tableau4[[#All],[Scénario]],D49)</f>
        <v>0.26380849779999999</v>
      </c>
      <c r="K49" s="28">
        <f>AVERAGEIFS(Tableau4[[#All],[Stock moyen utilisé]],Tableau4[[#All],[Cap%]],A49,Tableau4[[#All],[Fd]],B49,Tableau4[[#All],[Part fixe cible]],C49,Tableau4[[#All],[Scénario]],D49)</f>
        <v>18024.620447999998</v>
      </c>
      <c r="L49" s="28">
        <f>AVERAGEIFS(Tableau4[[#All],[Coût de transport]],Tableau4[[#All],[Cap%]],A49,Tableau4[[#All],[Fd]],B49,Tableau4[[#All],[Part fixe cible]],C49,Tableau4[[#All],[Scénario]],D49)</f>
        <v>13483.792462000001</v>
      </c>
      <c r="M49" s="28">
        <f>AVERAGEIFS(Tableau4[[#All],[Coût de stockage retailers]],Tableau4[[#All],[Cap%]],A49,Tableau4[[#All],[Fd]],B49,Tableau4[[#All],[Part fixe cible]],C49,Tableau4[[#All],[Scénario]],D49)</f>
        <v>9371.3642259999997</v>
      </c>
      <c r="N49" s="28">
        <f>AVERAGEIFS(Tableau4[[#All],[Coût de stockage DC]],Tableau4[[#All],[Cap%]],A49,Tableau4[[#All],[Fd]],B49,Tableau4[[#All],[Part fixe cible]],C49,Tableau4[[#All],[Scénario]],D49)</f>
        <v>3693.1197937999996</v>
      </c>
      <c r="O49" s="28">
        <f>AVERAGEIFS(Tableau4[[#All],[Coût de stock de sécurité retailers]],Tableau4[[#All],[Cap%]],A49,Tableau4[[#All],[Fd]],B49,Tableau4[[#All],[Part fixe cible]],C49,Tableau4[[#All],[Scénario]],D49)</f>
        <v>580.9289129</v>
      </c>
      <c r="P49" s="28">
        <f>AVERAGEIFS(Tableau4[[#All],[Coût de stock de sécurité DC]],Tableau4[[#All],[Cap%]],A49,Tableau4[[#All],[Fd]],B49,Tableau4[[#All],[Part fixe cible]],C49,Tableau4[[#All],[Scénario]],D49)</f>
        <v>813.03531795999993</v>
      </c>
      <c r="Q49">
        <f>AVERAGEIFS(Tableau4[[#All],[Nombre de DC ouverts]],Tableau4[[#All],[Cap%]],A49,Tableau4[[#All],[Fd]],B49,Tableau4[[#All],[Part fixe cible]],C49,Tableau4[[#All],[Scénario]],D49)</f>
        <v>3.2</v>
      </c>
      <c r="R49" s="3">
        <f>AVERAGEIFS(Tableau4[[#All],[Taux de chargement moyen]],Tableau4[[#All],[Cap%]],A49,Tableau4[[#All],[Fd]],B49,Tableau4[[#All],[Part fixe cible]],C49,Tableau4[[#All],[Scénario]],D49)</f>
        <v>0.8551690958</v>
      </c>
      <c r="S49">
        <f>AVERAGEIFS(Tableau4[[#All],[Temps de résolution (s)]],Tableau4[[#All],[Cap%]],A49,Tableau4[[#All],[Fd]],B49,Tableau4[[#All],[Part fixe cible]],C49,Tableau4[[#All],[Scénario]],D49)</f>
        <v>300</v>
      </c>
      <c r="T49" s="3">
        <f>AVERAGEIFS(Tableau4[[#All],[Gap]],Tableau4[[#All],[Cap%]],A49,Tableau4[[#All],[Fd]],B49,Tableau4[[#All],[Part fixe cible]],C49,Tableau4[[#All],[Scénario]],D49)</f>
        <v>2.9547556600000004E-2</v>
      </c>
      <c r="U49" s="3">
        <f>AVERAGEIFS(Tableau4[[#All],[Synergie ]],Tableau4[[#All],[Cap%]],A49,Tableau4[[#All],[Fd]],B49,Tableau4[[#All],[Part fixe cible]],C49,Tableau4[[#All],[Scénario]],3)</f>
        <v>0.25836186468559436</v>
      </c>
    </row>
    <row r="50" spans="1:21" x14ac:dyDescent="0.35">
      <c r="A50" s="39">
        <v>10</v>
      </c>
      <c r="B50" s="39">
        <v>4000</v>
      </c>
      <c r="C50" s="33">
        <v>1</v>
      </c>
      <c r="D50" s="34">
        <v>3</v>
      </c>
      <c r="E50" s="35">
        <f>AVERAGEIFS(Tableau4[[#All],[CInf]],Tableau4[[#All],[Cap%]],A50,Tableau4[[#All],[Fd]],B50,Tableau4[[#All],[Part fixe cible]],C50,Tableau4[[#All],[Scénario]],D50)</f>
        <v>0</v>
      </c>
      <c r="F50" s="35">
        <f>AVERAGEIFS(Tableau4[[#All],[Coût total]],Tableau4[[#All],[Cap%]],A50,Tableau4[[#All],[Fd]],B50,Tableau4[[#All],[Part fixe cible]],C50,Tableau4[[#All],[Scénario]],D50)</f>
        <v>44586.728218000004</v>
      </c>
      <c r="G50" s="36">
        <f>AVERAGEIFS(Tableau4[[#All],[Coût d’ouverture total]],Tableau4[[#All],[Cap%]],A50,Tableau4[[#All],[Fd]],B50,Tableau4[[#All],[Part fixe cible]],C50,Tableau4[[#All],[Scénario]],D50)</f>
        <v>12800</v>
      </c>
      <c r="H50" s="36">
        <f>AVERAGEIFS(Tableau4[[#All],[Coût fixe d’ouverture]],Tableau4[[#All],[Cap%]],A50,Tableau4[[#All],[Fd]],B50,Tableau4[[#All],[Part fixe cible]],C50,Tableau4[[#All],[Scénario]],D50)</f>
        <v>12800</v>
      </c>
      <c r="I50" s="35">
        <f>AVERAGEIFS(Tableau4[[#All],[Coût variable d’ouverture]],Tableau4[[#All],[Cap%]],A50,Tableau4[[#All],[Fd]],B50,Tableau4[[#All],[Part fixe cible]],C50,Tableau4[[#All],[Scénario]],D50)</f>
        <v>0</v>
      </c>
      <c r="J50" s="40">
        <f>AVERAGEIFS(Tableau4[[#All],[Part fixe observée]],Tableau4[[#All],[Cap%]],A50,Tableau4[[#All],[Fd]],B50,Tableau4[[#All],[Part fixe cible]],C50,Tableau4[[#All],[Scénario]],D50)</f>
        <v>1</v>
      </c>
      <c r="K50" s="35" t="e">
        <f>AVERAGEIFS(Tableau4[[#All],[Stock moyen utilisé]],Tableau4[[#All],[Cap%]],A50,Tableau4[[#All],[Fd]],B50,Tableau4[[#All],[Part fixe cible]],C50,Tableau4[[#All],[Scénario]],D50)</f>
        <v>#DIV/0!</v>
      </c>
      <c r="L50" s="35">
        <f>AVERAGEIFS(Tableau4[[#All],[Coût de transport]],Tableau4[[#All],[Cap%]],A50,Tableau4[[#All],[Fd]],B50,Tableau4[[#All],[Part fixe cible]],C50,Tableau4[[#All],[Scénario]],D50)</f>
        <v>20301.272257999997</v>
      </c>
      <c r="M50" s="35">
        <f>AVERAGEIFS(Tableau4[[#All],[Coût de stockage retailers]],Tableau4[[#All],[Cap%]],A50,Tableau4[[#All],[Fd]],B50,Tableau4[[#All],[Part fixe cible]],C50,Tableau4[[#All],[Scénario]],D50)</f>
        <v>6379.3352953999993</v>
      </c>
      <c r="N50" s="35">
        <f>AVERAGEIFS(Tableau4[[#All],[Coût de stockage DC]],Tableau4[[#All],[Cap%]],A50,Tableau4[[#All],[Fd]],B50,Tableau4[[#All],[Part fixe cible]],C50,Tableau4[[#All],[Scénario]],D50)</f>
        <v>3710.8895920000004</v>
      </c>
      <c r="O50" s="35">
        <f>AVERAGEIFS(Tableau4[[#All],[Coût de stock de sécurité retailers]],Tableau4[[#All],[Cap%]],A50,Tableau4[[#All],[Fd]],B50,Tableau4[[#All],[Part fixe cible]],C50,Tableau4[[#All],[Scénario]],D50)</f>
        <v>580.9289129</v>
      </c>
      <c r="P50" s="35">
        <f>AVERAGEIFS(Tableau4[[#All],[Coût de stock de sécurité DC]],Tableau4[[#All],[Cap%]],A50,Tableau4[[#All],[Fd]],B50,Tableau4[[#All],[Part fixe cible]],C50,Tableau4[[#All],[Scénario]],D50)</f>
        <v>814.30215704</v>
      </c>
      <c r="Q50" s="38">
        <f>AVERAGEIFS(Tableau4[[#All],[Nombre de DC ouverts]],Tableau4[[#All],[Cap%]],A50,Tableau4[[#All],[Fd]],B50,Tableau4[[#All],[Part fixe cible]],C50,Tableau4[[#All],[Scénario]],D50)</f>
        <v>3.2</v>
      </c>
      <c r="R50" s="40">
        <f>AVERAGEIFS(Tableau4[[#All],[Taux de chargement moyen]],Tableau4[[#All],[Cap%]],A50,Tableau4[[#All],[Fd]],B50,Tableau4[[#All],[Part fixe cible]],C50,Tableau4[[#All],[Scénario]],D50)</f>
        <v>0.94000175180000001</v>
      </c>
      <c r="S50" s="38">
        <f>AVERAGEIFS(Tableau4[[#All],[Temps de résolution (s)]],Tableau4[[#All],[Cap%]],A50,Tableau4[[#All],[Fd]],B50,Tableau4[[#All],[Part fixe cible]],C50,Tableau4[[#All],[Scénario]],D50)</f>
        <v>22.8</v>
      </c>
      <c r="T50" s="40">
        <f>AVERAGEIFS(Tableau4[[#All],[Gap]],Tableau4[[#All],[Cap%]],A50,Tableau4[[#All],[Fd]],B50,Tableau4[[#All],[Part fixe cible]],C50,Tableau4[[#All],[Scénario]],D50)</f>
        <v>8.6876189999999989E-3</v>
      </c>
      <c r="U50" s="40">
        <f>AVERAGEIFS(Tableau4[[#All],[Synergie ]],Tableau4[[#All],[Cap%]],A50,Tableau4[[#All],[Fd]],B50,Tableau4[[#All],[Part fixe cible]],C50,Tableau4[[#All],[Scénario]],3)</f>
        <v>0.26901187312664587</v>
      </c>
    </row>
    <row r="51" spans="1:21" x14ac:dyDescent="0.35">
      <c r="A51" s="42">
        <v>40</v>
      </c>
      <c r="B51" s="42">
        <v>2000</v>
      </c>
      <c r="C51" s="44">
        <v>0.4</v>
      </c>
      <c r="D51" s="26">
        <v>3</v>
      </c>
      <c r="E51" s="28">
        <f>AVERAGEIFS(Tableau4[[#All],[CInf]],Tableau4[[#All],[Cap%]],A51,Tableau4[[#All],[Fd]],B51,Tableau4[[#All],[Part fixe cible]],C51,Tableau4[[#All],[Scénario]],D51)</f>
        <v>0.72561610160000001</v>
      </c>
      <c r="F51" s="28">
        <f>AVERAGEIFS(Tableau4[[#All],[Coût total]],Tableau4[[#All],[Cap%]],A51,Tableau4[[#All],[Fd]],B51,Tableau4[[#All],[Part fixe cible]],C51,Tableau4[[#All],[Scénario]],D51)</f>
        <v>45788.577570000001</v>
      </c>
      <c r="G51" s="29">
        <f>AVERAGEIFS(Tableau4[[#All],[Coût d’ouverture total]],Tableau4[[#All],[Cap%]],A51,Tableau4[[#All],[Fd]],B51,Tableau4[[#All],[Part fixe cible]],C51,Tableau4[[#All],[Scénario]],D51)</f>
        <v>14445.95326</v>
      </c>
      <c r="H51" s="29">
        <f>AVERAGEIFS(Tableau4[[#All],[Coût fixe d’ouverture]],Tableau4[[#All],[Cap%]],A51,Tableau4[[#All],[Fd]],B51,Tableau4[[#All],[Part fixe cible]],C51,Tableau4[[#All],[Scénario]],D51)</f>
        <v>4000</v>
      </c>
      <c r="I51" s="28">
        <f>AVERAGEIFS(Tableau4[[#All],[Coût variable d’ouverture]],Tableau4[[#All],[Cap%]],A51,Tableau4[[#All],[Fd]],B51,Tableau4[[#All],[Part fixe cible]],C51,Tableau4[[#All],[Scénario]],D51)</f>
        <v>10445.95326</v>
      </c>
      <c r="J51" s="3">
        <f>AVERAGEIFS(Tableau4[[#All],[Part fixe observée]],Tableau4[[#All],[Cap%]],A51,Tableau4[[#All],[Fd]],B51,Tableau4[[#All],[Part fixe cible]],C51,Tableau4[[#All],[Scénario]],D51)</f>
        <v>0.27720060740000002</v>
      </c>
      <c r="K51" s="28">
        <f>AVERAGEIFS(Tableau4[[#All],[Stock moyen utilisé]],Tableau4[[#All],[Cap%]],A51,Tableau4[[#All],[Fd]],B51,Tableau4[[#All],[Part fixe cible]],C51,Tableau4[[#All],[Scénario]],D51)</f>
        <v>14402.500162</v>
      </c>
      <c r="L51" s="28">
        <f>AVERAGEIFS(Tableau4[[#All],[Coût de transport]],Tableau4[[#All],[Cap%]],A51,Tableau4[[#All],[Fd]],B51,Tableau4[[#All],[Part fixe cible]],C51,Tableau4[[#All],[Scénario]],D51)</f>
        <v>17222.124110000001</v>
      </c>
      <c r="M51" s="28">
        <f>AVERAGEIFS(Tableau4[[#All],[Coût de stockage retailers]],Tableau4[[#All],[Cap%]],A51,Tableau4[[#All],[Fd]],B51,Tableau4[[#All],[Part fixe cible]],C51,Tableau4[[#All],[Scénario]],D51)</f>
        <v>9938.9462466000004</v>
      </c>
      <c r="N51" s="28">
        <f>AVERAGEIFS(Tableau4[[#All],[Coût de stockage DC]],Tableau4[[#All],[Cap%]],A51,Tableau4[[#All],[Fd]],B51,Tableau4[[#All],[Part fixe cible]],C51,Tableau4[[#All],[Scénario]],D51)</f>
        <v>2952.6331617999999</v>
      </c>
      <c r="O51" s="28">
        <f>AVERAGEIFS(Tableau4[[#All],[Coût de stock de sécurité retailers]],Tableau4[[#All],[Cap%]],A51,Tableau4[[#All],[Fd]],B51,Tableau4[[#All],[Part fixe cible]],C51,Tableau4[[#All],[Scénario]],D51)</f>
        <v>580.9289129</v>
      </c>
      <c r="P51" s="28">
        <f>AVERAGEIFS(Tableau4[[#All],[Coût de stock de sécurité DC]],Tableau4[[#All],[Cap%]],A51,Tableau4[[#All],[Fd]],B51,Tableau4[[#All],[Part fixe cible]],C51,Tableau4[[#All],[Scénario]],D51)</f>
        <v>647.99187821999999</v>
      </c>
      <c r="Q51">
        <f>AVERAGEIFS(Tableau4[[#All],[Nombre de DC ouverts]],Tableau4[[#All],[Cap%]],A51,Tableau4[[#All],[Fd]],B51,Tableau4[[#All],[Part fixe cible]],C51,Tableau4[[#All],[Scénario]],D51)</f>
        <v>2</v>
      </c>
      <c r="R51" s="3">
        <f>AVERAGEIFS(Tableau4[[#All],[Taux de chargement moyen]],Tableau4[[#All],[Cap%]],A51,Tableau4[[#All],[Fd]],B51,Tableau4[[#All],[Part fixe cible]],C51,Tableau4[[#All],[Scénario]],D51)</f>
        <v>0.90723624459999996</v>
      </c>
      <c r="S51">
        <f>AVERAGEIFS(Tableau4[[#All],[Temps de résolution (s)]],Tableau4[[#All],[Cap%]],A51,Tableau4[[#All],[Fd]],B51,Tableau4[[#All],[Part fixe cible]],C51,Tableau4[[#All],[Scénario]],D51)</f>
        <v>293</v>
      </c>
      <c r="T51" s="3">
        <f>AVERAGEIFS(Tableau4[[#All],[Gap]],Tableau4[[#All],[Cap%]],A51,Tableau4[[#All],[Fd]],B51,Tableau4[[#All],[Part fixe cible]],C51,Tableau4[[#All],[Scénario]],D51)</f>
        <v>4.4504083799999997E-2</v>
      </c>
      <c r="U51" s="3">
        <f>AVERAGEIFS(Tableau4[[#All],[Synergie ]],Tableau4[[#All],[Cap%]],A51,Tableau4[[#All],[Fd]],B51,Tableau4[[#All],[Part fixe cible]],C51,Tableau4[[#All],[Scénario]],3)</f>
        <v>0.2446874623910546</v>
      </c>
    </row>
    <row r="52" spans="1:21" x14ac:dyDescent="0.35">
      <c r="A52" s="26">
        <v>10</v>
      </c>
      <c r="B52" s="26">
        <v>1000</v>
      </c>
      <c r="C52" s="44">
        <v>0.4</v>
      </c>
      <c r="D52" s="26">
        <v>3</v>
      </c>
      <c r="E52" s="28">
        <f>AVERAGEIFS(Tableau4[[#All],[CInf]],Tableau4[[#All],[Cap%]],A52,Tableau4[[#All],[Fd]],B52,Tableau4[[#All],[Part fixe cible]],C52,Tableau4[[#All],[Scénario]],D52)</f>
        <v>0.5376668564</v>
      </c>
      <c r="F52" s="28">
        <f>AVERAGEIFS(Tableau4[[#All],[Coût total]],Tableau4[[#All],[Cap%]],A52,Tableau4[[#All],[Fd]],B52,Tableau4[[#All],[Part fixe cible]],C52,Tableau4[[#All],[Scénario]],D52)</f>
        <v>44475.062306</v>
      </c>
      <c r="G52" s="29">
        <f>AVERAGEIFS(Tableau4[[#All],[Coût d’ouverture total]],Tableau4[[#All],[Cap%]],A52,Tableau4[[#All],[Fd]],B52,Tableau4[[#All],[Part fixe cible]],C52,Tableau4[[#All],[Scénario]],D52)</f>
        <v>15351.677090000001</v>
      </c>
      <c r="H52" s="29">
        <f>AVERAGEIFS(Tableau4[[#All],[Coût fixe d’ouverture]],Tableau4[[#All],[Cap%]],A52,Tableau4[[#All],[Fd]],B52,Tableau4[[#All],[Part fixe cible]],C52,Tableau4[[#All],[Scénario]],D52)</f>
        <v>4200</v>
      </c>
      <c r="I52" s="28">
        <f>AVERAGEIFS(Tableau4[[#All],[Coût variable d’ouverture]],Tableau4[[#All],[Cap%]],A52,Tableau4[[#All],[Fd]],B52,Tableau4[[#All],[Part fixe cible]],C52,Tableau4[[#All],[Scénario]],D52)</f>
        <v>11151.6770896</v>
      </c>
      <c r="J52" s="3">
        <f>AVERAGEIFS(Tableau4[[#All],[Part fixe observée]],Tableau4[[#All],[Cap%]],A52,Tableau4[[#All],[Fd]],B52,Tableau4[[#All],[Part fixe cible]],C52,Tableau4[[#All],[Scénario]],D52)</f>
        <v>0.27412262879999999</v>
      </c>
      <c r="K52" s="28">
        <f>AVERAGEIFS(Tableau4[[#All],[Stock moyen utilisé]],Tableau4[[#All],[Cap%]],A52,Tableau4[[#All],[Fd]],B52,Tableau4[[#All],[Part fixe cible]],C52,Tableau4[[#All],[Scénario]],D52)</f>
        <v>20789.218871999998</v>
      </c>
      <c r="L52" s="28">
        <f>AVERAGEIFS(Tableau4[[#All],[Coût de transport]],Tableau4[[#All],[Cap%]],A52,Tableau4[[#All],[Fd]],B52,Tableau4[[#All],[Part fixe cible]],C52,Tableau4[[#All],[Scénario]],D52)</f>
        <v>17141.217364</v>
      </c>
      <c r="M52" s="28">
        <f>AVERAGEIFS(Tableau4[[#All],[Coût de stockage retailers]],Tableau4[[#All],[Cap%]],A52,Tableau4[[#All],[Fd]],B52,Tableau4[[#All],[Part fixe cible]],C52,Tableau4[[#All],[Scénario]],D52)</f>
        <v>6203.9342204000004</v>
      </c>
      <c r="N52" s="28">
        <f>AVERAGEIFS(Tableau4[[#All],[Coût de stockage DC]],Tableau4[[#All],[Cap%]],A52,Tableau4[[#All],[Fd]],B52,Tableau4[[#All],[Part fixe cible]],C52,Tableau4[[#All],[Scénario]],D52)</f>
        <v>4262.1164224000004</v>
      </c>
      <c r="O52" s="28">
        <f>AVERAGEIFS(Tableau4[[#All],[Coût de stock de sécurité retailers]],Tableau4[[#All],[Cap%]],A52,Tableau4[[#All],[Fd]],B52,Tableau4[[#All],[Part fixe cible]],C52,Tableau4[[#All],[Scénario]],D52)</f>
        <v>580.9289129</v>
      </c>
      <c r="P52" s="28">
        <f>AVERAGEIFS(Tableau4[[#All],[Coût de stock de sécurité DC]],Tableau4[[#All],[Cap%]],A52,Tableau4[[#All],[Fd]],B52,Tableau4[[#All],[Part fixe cible]],C52,Tableau4[[#All],[Scénario]],D52)</f>
        <v>935.18829533999997</v>
      </c>
      <c r="Q52">
        <f>AVERAGEIFS(Tableau4[[#All],[Nombre de DC ouverts]],Tableau4[[#All],[Cap%]],A52,Tableau4[[#All],[Fd]],B52,Tableau4[[#All],[Part fixe cible]],C52,Tableau4[[#All],[Scénario]],D52)</f>
        <v>4.2</v>
      </c>
      <c r="R52" s="3">
        <f>AVERAGEIFS(Tableau4[[#All],[Taux de chargement moyen]],Tableau4[[#All],[Cap%]],A52,Tableau4[[#All],[Fd]],B52,Tableau4[[#All],[Part fixe cible]],C52,Tableau4[[#All],[Scénario]],D52)</f>
        <v>0.91441800779999993</v>
      </c>
      <c r="S52">
        <f>AVERAGEIFS(Tableau4[[#All],[Temps de résolution (s)]],Tableau4[[#All],[Cap%]],A52,Tableau4[[#All],[Fd]],B52,Tableau4[[#All],[Part fixe cible]],C52,Tableau4[[#All],[Scénario]],D52)</f>
        <v>274.2</v>
      </c>
      <c r="T52" s="3">
        <f>AVERAGEIFS(Tableau4[[#All],[Gap]],Tableau4[[#All],[Cap%]],A52,Tableau4[[#All],[Fd]],B52,Tableau4[[#All],[Part fixe cible]],C52,Tableau4[[#All],[Scénario]],D52)</f>
        <v>3.9457958999999994E-2</v>
      </c>
      <c r="U52" s="3">
        <f>AVERAGEIFS(Tableau4[[#All],[Synergie ]],Tableau4[[#All],[Cap%]],A52,Tableau4[[#All],[Fd]],B52,Tableau4[[#All],[Part fixe cible]],C52,Tableau4[[#All],[Scénario]],3)</f>
        <v>0.22032490722600828</v>
      </c>
    </row>
    <row r="53" spans="1:21" x14ac:dyDescent="0.35">
      <c r="A53" s="26">
        <v>10</v>
      </c>
      <c r="B53" s="26">
        <v>2000</v>
      </c>
      <c r="C53" s="44">
        <v>0.6</v>
      </c>
      <c r="D53" s="26">
        <v>3</v>
      </c>
      <c r="E53" s="28">
        <f>AVERAGEIFS(Tableau4[[#All],[CInf]],Tableau4[[#All],[Cap%]],A53,Tableau4[[#All],[Fd]],B53,Tableau4[[#All],[Part fixe cible]],C53,Tableau4[[#All],[Scénario]],D53)</f>
        <v>0.39803380580000003</v>
      </c>
      <c r="F53" s="28">
        <f>AVERAGEIFS(Tableau4[[#All],[Coût total]],Tableau4[[#All],[Cap%]],A53,Tableau4[[#All],[Fd]],B53,Tableau4[[#All],[Part fixe cible]],C53,Tableau4[[#All],[Scénario]],D53)</f>
        <v>45163.955498000003</v>
      </c>
      <c r="G53" s="29">
        <f>AVERAGEIFS(Tableau4[[#All],[Coût d’ouverture total]],Tableau4[[#All],[Cap%]],A53,Tableau4[[#All],[Fd]],B53,Tableau4[[#All],[Part fixe cible]],C53,Tableau4[[#All],[Scénario]],D53)</f>
        <v>15442.415594000002</v>
      </c>
      <c r="H53" s="29">
        <f>AVERAGEIFS(Tableau4[[#All],[Coût fixe d’ouverture]],Tableau4[[#All],[Cap%]],A53,Tableau4[[#All],[Fd]],B53,Tableau4[[#All],[Part fixe cible]],C53,Tableau4[[#All],[Scénario]],D53)</f>
        <v>7600</v>
      </c>
      <c r="I53" s="28">
        <f>AVERAGEIFS(Tableau4[[#All],[Coût variable d’ouverture]],Tableau4[[#All],[Cap%]],A53,Tableau4[[#All],[Fd]],B53,Tableau4[[#All],[Part fixe cible]],C53,Tableau4[[#All],[Scénario]],D53)</f>
        <v>7842.4155964000001</v>
      </c>
      <c r="J53" s="3">
        <f>AVERAGEIFS(Tableau4[[#All],[Part fixe observée]],Tableau4[[#All],[Cap%]],A53,Tableau4[[#All],[Fd]],B53,Tableau4[[#All],[Part fixe cible]],C53,Tableau4[[#All],[Scénario]],D53)</f>
        <v>0.49164824940000001</v>
      </c>
      <c r="K53" s="28">
        <f>AVERAGEIFS(Tableau4[[#All],[Stock moyen utilisé]],Tableau4[[#All],[Cap%]],A53,Tableau4[[#All],[Fd]],B53,Tableau4[[#All],[Part fixe cible]],C53,Tableau4[[#All],[Scénario]],D53)</f>
        <v>19695.841586000002</v>
      </c>
      <c r="L53" s="28">
        <f>AVERAGEIFS(Tableau4[[#All],[Coût de transport]],Tableau4[[#All],[Cap%]],A53,Tableau4[[#All],[Fd]],B53,Tableau4[[#All],[Part fixe cible]],C53,Tableau4[[#All],[Scénario]],D53)</f>
        <v>17929.412457999999</v>
      </c>
      <c r="M53" s="28">
        <f>AVERAGEIFS(Tableau4[[#All],[Coût de stockage retailers]],Tableau4[[#All],[Cap%]],A53,Tableau4[[#All],[Fd]],B53,Tableau4[[#All],[Part fixe cible]],C53,Tableau4[[#All],[Scénario]],D53)</f>
        <v>6287.2381352000002</v>
      </c>
      <c r="N53" s="28">
        <f>AVERAGEIFS(Tableau4[[#All],[Coût de stockage DC]],Tableau4[[#All],[Cap%]],A53,Tableau4[[#All],[Fd]],B53,Tableau4[[#All],[Part fixe cible]],C53,Tableau4[[#All],[Scénario]],D53)</f>
        <v>4040.0428850000003</v>
      </c>
      <c r="O53" s="28">
        <f>AVERAGEIFS(Tableau4[[#All],[Coût de stock de sécurité retailers]],Tableau4[[#All],[Cap%]],A53,Tableau4[[#All],[Fd]],B53,Tableau4[[#All],[Part fixe cible]],C53,Tableau4[[#All],[Scénario]],D53)</f>
        <v>580.9289129</v>
      </c>
      <c r="P53" s="28">
        <f>AVERAGEIFS(Tableau4[[#All],[Coût de stock de sécurité DC]],Tableau4[[#All],[Cap%]],A53,Tableau4[[#All],[Fd]],B53,Tableau4[[#All],[Part fixe cible]],C53,Tableau4[[#All],[Scénario]],D53)</f>
        <v>883.91751184000009</v>
      </c>
      <c r="Q53">
        <f>AVERAGEIFS(Tableau4[[#All],[Nombre de DC ouverts]],Tableau4[[#All],[Cap%]],A53,Tableau4[[#All],[Fd]],B53,Tableau4[[#All],[Part fixe cible]],C53,Tableau4[[#All],[Scénario]],D53)</f>
        <v>3.8</v>
      </c>
      <c r="R53" s="3">
        <f>AVERAGEIFS(Tableau4[[#All],[Taux de chargement moyen]],Tableau4[[#All],[Cap%]],A53,Tableau4[[#All],[Fd]],B53,Tableau4[[#All],[Part fixe cible]],C53,Tableau4[[#All],[Scénario]],D53)</f>
        <v>0.92668312119999996</v>
      </c>
      <c r="S53">
        <f>AVERAGEIFS(Tableau4[[#All],[Temps de résolution (s)]],Tableau4[[#All],[Cap%]],A53,Tableau4[[#All],[Fd]],B53,Tableau4[[#All],[Part fixe cible]],C53,Tableau4[[#All],[Scénario]],D53)</f>
        <v>155.4</v>
      </c>
      <c r="T53" s="3">
        <f>AVERAGEIFS(Tableau4[[#All],[Gap]],Tableau4[[#All],[Cap%]],A53,Tableau4[[#All],[Fd]],B53,Tableau4[[#All],[Part fixe cible]],C53,Tableau4[[#All],[Scénario]],D53)</f>
        <v>9.8528008000000004E-3</v>
      </c>
      <c r="U53" s="3">
        <f>AVERAGEIFS(Tableau4[[#All],[Synergie ]],Tableau4[[#All],[Cap%]],A53,Tableau4[[#All],[Fd]],B53,Tableau4[[#All],[Part fixe cible]],C53,Tableau4[[#All],[Scénario]],3)</f>
        <v>0.24327412088793876</v>
      </c>
    </row>
    <row r="54" spans="1:21" x14ac:dyDescent="0.35">
      <c r="A54" s="39">
        <v>10</v>
      </c>
      <c r="B54" s="39">
        <v>8000</v>
      </c>
      <c r="C54" s="33">
        <v>1</v>
      </c>
      <c r="D54" s="34">
        <v>3</v>
      </c>
      <c r="E54" s="35">
        <f>AVERAGEIFS(Tableau4[[#All],[CInf]],Tableau4[[#All],[Cap%]],A54,Tableau4[[#All],[Fd]],B54,Tableau4[[#All],[Part fixe cible]],C54,Tableau4[[#All],[Scénario]],D54)</f>
        <v>0</v>
      </c>
      <c r="F54" s="35">
        <f>AVERAGEIFS(Tableau4[[#All],[Coût total]],Tableau4[[#All],[Cap%]],A54,Tableau4[[#All],[Fd]],B54,Tableau4[[#All],[Part fixe cible]],C54,Tableau4[[#All],[Scénario]],D54)</f>
        <v>53460.537506000001</v>
      </c>
      <c r="G54" s="36">
        <f>AVERAGEIFS(Tableau4[[#All],[Coût d’ouverture total]],Tableau4[[#All],[Cap%]],A54,Tableau4[[#All],[Fd]],B54,Tableau4[[#All],[Part fixe cible]],C54,Tableau4[[#All],[Scénario]],D54)</f>
        <v>16000</v>
      </c>
      <c r="H54" s="36">
        <f>AVERAGEIFS(Tableau4[[#All],[Coût fixe d’ouverture]],Tableau4[[#All],[Cap%]],A54,Tableau4[[#All],[Fd]],B54,Tableau4[[#All],[Part fixe cible]],C54,Tableau4[[#All],[Scénario]],D54)</f>
        <v>16000</v>
      </c>
      <c r="I54" s="35">
        <f>AVERAGEIFS(Tableau4[[#All],[Coût variable d’ouverture]],Tableau4[[#All],[Cap%]],A54,Tableau4[[#All],[Fd]],B54,Tableau4[[#All],[Part fixe cible]],C54,Tableau4[[#All],[Scénario]],D54)</f>
        <v>0</v>
      </c>
      <c r="J54" s="40">
        <f>AVERAGEIFS(Tableau4[[#All],[Part fixe observée]],Tableau4[[#All],[Cap%]],A54,Tableau4[[#All],[Fd]],B54,Tableau4[[#All],[Part fixe cible]],C54,Tableau4[[#All],[Scénario]],D54)</f>
        <v>1</v>
      </c>
      <c r="K54" s="35" t="e">
        <f>AVERAGEIFS(Tableau4[[#All],[Stock moyen utilisé]],Tableau4[[#All],[Cap%]],A54,Tableau4[[#All],[Fd]],B54,Tableau4[[#All],[Part fixe cible]],C54,Tableau4[[#All],[Scénario]],D54)</f>
        <v>#DIV/0!</v>
      </c>
      <c r="L54" s="35">
        <f>AVERAGEIFS(Tableau4[[#All],[Coût de transport]],Tableau4[[#All],[Cap%]],A54,Tableau4[[#All],[Fd]],B54,Tableau4[[#All],[Part fixe cible]],C54,Tableau4[[#All],[Scénario]],D54)</f>
        <v>26771.568024</v>
      </c>
      <c r="M54" s="35">
        <f>AVERAGEIFS(Tableau4[[#All],[Coût de stockage retailers]],Tableau4[[#All],[Cap%]],A54,Tableau4[[#All],[Fd]],B54,Tableau4[[#All],[Part fixe cible]],C54,Tableau4[[#All],[Scénario]],D54)</f>
        <v>6518.9748978000007</v>
      </c>
      <c r="N54" s="35">
        <f>AVERAGEIFS(Tableau4[[#All],[Coût de stockage DC]],Tableau4[[#All],[Cap%]],A54,Tableau4[[#All],[Fd]],B54,Tableau4[[#All],[Part fixe cible]],C54,Tableau4[[#All],[Scénario]],D54)</f>
        <v>2943.2271456000003</v>
      </c>
      <c r="O54" s="35">
        <f>AVERAGEIFS(Tableau4[[#All],[Coût de stock de sécurité retailers]],Tableau4[[#All],[Cap%]],A54,Tableau4[[#All],[Fd]],B54,Tableau4[[#All],[Part fixe cible]],C54,Tableau4[[#All],[Scénario]],D54)</f>
        <v>580.9289129</v>
      </c>
      <c r="P54" s="35">
        <f>AVERAGEIFS(Tableau4[[#All],[Coût de stock de sécurité DC]],Tableau4[[#All],[Cap%]],A54,Tableau4[[#All],[Fd]],B54,Tableau4[[#All],[Part fixe cible]],C54,Tableau4[[#All],[Scénario]],D54)</f>
        <v>645.83852506000005</v>
      </c>
      <c r="Q54" s="38">
        <f>AVERAGEIFS(Tableau4[[#All],[Nombre de DC ouverts]],Tableau4[[#All],[Cap%]],A54,Tableau4[[#All],[Fd]],B54,Tableau4[[#All],[Part fixe cible]],C54,Tableau4[[#All],[Scénario]],D54)</f>
        <v>2</v>
      </c>
      <c r="R54" s="40">
        <f>AVERAGEIFS(Tableau4[[#All],[Taux de chargement moyen]],Tableau4[[#All],[Cap%]],A54,Tableau4[[#All],[Fd]],B54,Tableau4[[#All],[Part fixe cible]],C54,Tableau4[[#All],[Scénario]],D54)</f>
        <v>0.96091490900000009</v>
      </c>
      <c r="S54" s="38">
        <f>AVERAGEIFS(Tableau4[[#All],[Temps de résolution (s)]],Tableau4[[#All],[Cap%]],A54,Tableau4[[#All],[Fd]],B54,Tableau4[[#All],[Part fixe cible]],C54,Tableau4[[#All],[Scénario]],D54)</f>
        <v>16.8</v>
      </c>
      <c r="T54" s="40">
        <f>AVERAGEIFS(Tableau4[[#All],[Gap]],Tableau4[[#All],[Cap%]],A54,Tableau4[[#All],[Fd]],B54,Tableau4[[#All],[Part fixe cible]],C54,Tableau4[[#All],[Scénario]],D54)</f>
        <v>5.7858010000012561E-3</v>
      </c>
      <c r="U54" s="40">
        <f>AVERAGEIFS(Tableau4[[#All],[Synergie ]],Tableau4[[#All],[Cap%]],A54,Tableau4[[#All],[Fd]],B54,Tableau4[[#All],[Part fixe cible]],C54,Tableau4[[#All],[Scénario]],3)</f>
        <v>0.24119575396218901</v>
      </c>
    </row>
    <row r="55" spans="1:21" x14ac:dyDescent="0.35">
      <c r="A55" s="42">
        <v>10</v>
      </c>
      <c r="B55" s="26">
        <v>2000</v>
      </c>
      <c r="C55" s="44">
        <v>0.4</v>
      </c>
      <c r="D55" s="26">
        <v>3</v>
      </c>
      <c r="E55" s="28">
        <f>AVERAGEIFS(Tableau4[[#All],[CInf]],Tableau4[[#All],[Cap%]],A55,Tableau4[[#All],[Fd]],B55,Tableau4[[#All],[Part fixe cible]],C55,Tableau4[[#All],[Scénario]],D55)</f>
        <v>0.89557606360000008</v>
      </c>
      <c r="F55" s="28">
        <f>AVERAGEIFS(Tableau4[[#All],[Coût total]],Tableau4[[#All],[Cap%]],A55,Tableau4[[#All],[Fd]],B55,Tableau4[[#All],[Part fixe cible]],C55,Tableau4[[#All],[Scénario]],D55)</f>
        <v>54281.067276000002</v>
      </c>
      <c r="G55" s="29">
        <f>AVERAGEIFS(Tableau4[[#All],[Coût d’ouverture total]],Tableau4[[#All],[Cap%]],A55,Tableau4[[#All],[Fd]],B55,Tableau4[[#All],[Part fixe cible]],C55,Tableau4[[#All],[Scénario]],D55)</f>
        <v>18731.965255999999</v>
      </c>
      <c r="H55" s="29">
        <f>AVERAGEIFS(Tableau4[[#All],[Coût fixe d’ouverture]],Tableau4[[#All],[Cap%]],A55,Tableau4[[#All],[Fd]],B55,Tableau4[[#All],[Part fixe cible]],C55,Tableau4[[#All],[Scénario]],D55)</f>
        <v>4800</v>
      </c>
      <c r="I55" s="28">
        <f>AVERAGEIFS(Tableau4[[#All],[Coût variable d’ouverture]],Tableau4[[#All],[Cap%]],A55,Tableau4[[#All],[Fd]],B55,Tableau4[[#All],[Part fixe cible]],C55,Tableau4[[#All],[Scénario]],D55)</f>
        <v>13931.965255999999</v>
      </c>
      <c r="J55" s="3">
        <f>AVERAGEIFS(Tableau4[[#All],[Part fixe observée]],Tableau4[[#All],[Cap%]],A55,Tableau4[[#All],[Fd]],B55,Tableau4[[#All],[Part fixe cible]],C55,Tableau4[[#All],[Scénario]],D55)</f>
        <v>0.25395024040000003</v>
      </c>
      <c r="K55" s="28">
        <f>AVERAGEIFS(Tableau4[[#All],[Stock moyen utilisé]],Tableau4[[#All],[Cap%]],A55,Tableau4[[#All],[Fd]],B55,Tableau4[[#All],[Part fixe cible]],C55,Tableau4[[#All],[Scénario]],D55)</f>
        <v>15626.60404</v>
      </c>
      <c r="L55" s="28">
        <f>AVERAGEIFS(Tableau4[[#All],[Coût de transport]],Tableau4[[#All],[Cap%]],A55,Tableau4[[#All],[Fd]],B55,Tableau4[[#All],[Part fixe cible]],C55,Tableau4[[#All],[Scénario]],D55)</f>
        <v>24587.074965999996</v>
      </c>
      <c r="M55" s="28">
        <f>AVERAGEIFS(Tableau4[[#All],[Coût de stockage retailers]],Tableau4[[#All],[Cap%]],A55,Tableau4[[#All],[Fd]],B55,Tableau4[[#All],[Part fixe cible]],C55,Tableau4[[#All],[Scénario]],D55)</f>
        <v>6474.4471322000009</v>
      </c>
      <c r="N55" s="28">
        <f>AVERAGEIFS(Tableau4[[#All],[Coût de stockage DC]],Tableau4[[#All],[Cap%]],A55,Tableau4[[#All],[Fd]],B55,Tableau4[[#All],[Part fixe cible]],C55,Tableau4[[#All],[Scénario]],D55)</f>
        <v>3202.831803</v>
      </c>
      <c r="O55" s="28">
        <f>AVERAGEIFS(Tableau4[[#All],[Coût de stock de sécurité retailers]],Tableau4[[#All],[Cap%]],A55,Tableau4[[#All],[Fd]],B55,Tableau4[[#All],[Part fixe cible]],C55,Tableau4[[#All],[Scénario]],D55)</f>
        <v>580.9289129</v>
      </c>
      <c r="P55" s="28">
        <f>AVERAGEIFS(Tableau4[[#All],[Coût de stock de sécurité DC]],Tableau4[[#All],[Cap%]],A55,Tableau4[[#All],[Fd]],B55,Tableau4[[#All],[Part fixe cible]],C55,Tableau4[[#All],[Scénario]],D55)</f>
        <v>703.81920745999992</v>
      </c>
      <c r="Q55">
        <f>AVERAGEIFS(Tableau4[[#All],[Nombre de DC ouverts]],Tableau4[[#All],[Cap%]],A55,Tableau4[[#All],[Fd]],B55,Tableau4[[#All],[Part fixe cible]],C55,Tableau4[[#All],[Scénario]],D55)</f>
        <v>2.4</v>
      </c>
      <c r="R55" s="3">
        <f>AVERAGEIFS(Tableau4[[#All],[Taux de chargement moyen]],Tableau4[[#All],[Cap%]],A55,Tableau4[[#All],[Fd]],B55,Tableau4[[#All],[Part fixe cible]],C55,Tableau4[[#All],[Scénario]],D55)</f>
        <v>0.95423312679999994</v>
      </c>
      <c r="S55">
        <f>AVERAGEIFS(Tableau4[[#All],[Temps de résolution (s)]],Tableau4[[#All],[Cap%]],A55,Tableau4[[#All],[Fd]],B55,Tableau4[[#All],[Part fixe cible]],C55,Tableau4[[#All],[Scénario]],D55)</f>
        <v>267.8</v>
      </c>
      <c r="T55" s="3">
        <f>AVERAGEIFS(Tableau4[[#All],[Gap]],Tableau4[[#All],[Cap%]],A55,Tableau4[[#All],[Fd]],B55,Tableau4[[#All],[Part fixe cible]],C55,Tableau4[[#All],[Scénario]],D55)</f>
        <v>2.08217796E-2</v>
      </c>
      <c r="U55" s="3">
        <f>AVERAGEIFS(Tableau4[[#All],[Synergie ]],Tableau4[[#All],[Cap%]],A55,Tableau4[[#All],[Fd]],B55,Tableau4[[#All],[Part fixe cible]],C55,Tableau4[[#All],[Scénario]],3)</f>
        <v>0.20617312781149538</v>
      </c>
    </row>
    <row r="58" spans="1:21" x14ac:dyDescent="0.35">
      <c r="A58" s="69" t="s">
        <v>62</v>
      </c>
      <c r="B58" s="69"/>
      <c r="C58" s="69"/>
    </row>
  </sheetData>
  <mergeCells count="1">
    <mergeCell ref="A58:C58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5BB5-4628-4B7F-9220-0E74A8529A5F}">
  <sheetPr>
    <tabColor theme="9"/>
  </sheetPr>
  <dimension ref="A1:AC13"/>
  <sheetViews>
    <sheetView topLeftCell="T1" workbookViewId="0">
      <selection activeCell="AA14" sqref="AA14"/>
    </sheetView>
  </sheetViews>
  <sheetFormatPr baseColWidth="10" defaultRowHeight="14.5" x14ac:dyDescent="0.35"/>
  <cols>
    <col min="1" max="1" width="8" bestFit="1" customWidth="1"/>
    <col min="2" max="2" width="5.1796875" bestFit="1" customWidth="1"/>
    <col min="3" max="3" width="14.453125" bestFit="1" customWidth="1"/>
    <col min="4" max="4" width="10.453125" bestFit="1" customWidth="1"/>
    <col min="5" max="5" width="12.6328125" bestFit="1" customWidth="1"/>
    <col min="6" max="6" width="11.26953125" bestFit="1" customWidth="1"/>
    <col min="7" max="7" width="21.36328125" bestFit="1" customWidth="1"/>
    <col min="8" max="8" width="20.6328125" bestFit="1" customWidth="1"/>
    <col min="9" max="9" width="24.36328125" bestFit="1" customWidth="1"/>
    <col min="10" max="10" width="17.81640625" bestFit="1" customWidth="1"/>
    <col min="11" max="11" width="19.54296875" bestFit="1" customWidth="1"/>
    <col min="12" max="12" width="17.54296875" bestFit="1" customWidth="1"/>
    <col min="13" max="13" width="24.81640625" bestFit="1" customWidth="1"/>
    <col min="14" max="14" width="20.36328125" bestFit="1" customWidth="1"/>
    <col min="15" max="15" width="31.6328125" bestFit="1" customWidth="1"/>
    <col min="16" max="16" width="27.1796875" bestFit="1" customWidth="1"/>
    <col min="17" max="17" width="21.7265625" bestFit="1" customWidth="1"/>
    <col min="18" max="18" width="26" bestFit="1" customWidth="1"/>
    <col min="19" max="19" width="22.54296875" bestFit="1" customWidth="1"/>
    <col min="20" max="20" width="6.453125" bestFit="1" customWidth="1"/>
    <col min="21" max="21" width="10.6328125" bestFit="1" customWidth="1"/>
    <col min="23" max="23" width="16.81640625" bestFit="1" customWidth="1"/>
    <col min="24" max="24" width="17.36328125" bestFit="1" customWidth="1"/>
    <col min="25" max="25" width="18.6328125" bestFit="1" customWidth="1"/>
    <col min="26" max="26" width="14.453125" bestFit="1" customWidth="1"/>
    <col min="27" max="27" width="15.54296875" bestFit="1" customWidth="1"/>
    <col min="28" max="28" width="15.36328125" bestFit="1" customWidth="1"/>
    <col min="29" max="30" width="13.81640625" bestFit="1" customWidth="1"/>
  </cols>
  <sheetData>
    <row r="1" spans="1:29" x14ac:dyDescent="0.35">
      <c r="A1" t="s">
        <v>71</v>
      </c>
    </row>
    <row r="2" spans="1:29" ht="29" x14ac:dyDescent="0.35">
      <c r="A2" s="53" t="s">
        <v>28</v>
      </c>
      <c r="B2" s="54" t="s">
        <v>3</v>
      </c>
      <c r="C2" s="54" t="s">
        <v>40</v>
      </c>
      <c r="D2" s="54" t="s">
        <v>41</v>
      </c>
      <c r="E2" s="54" t="s">
        <v>57</v>
      </c>
      <c r="F2" s="54" t="s">
        <v>42</v>
      </c>
      <c r="G2" s="54" t="s">
        <v>47</v>
      </c>
      <c r="H2" s="54" t="s">
        <v>48</v>
      </c>
      <c r="I2" s="54" t="s">
        <v>49</v>
      </c>
      <c r="J2" s="54" t="s">
        <v>43</v>
      </c>
      <c r="K2" s="54" t="s">
        <v>50</v>
      </c>
      <c r="L2" s="54" t="s">
        <v>26</v>
      </c>
      <c r="M2" s="54" t="s">
        <v>51</v>
      </c>
      <c r="N2" s="54" t="s">
        <v>52</v>
      </c>
      <c r="O2" s="54" t="s">
        <v>53</v>
      </c>
      <c r="P2" s="54" t="s">
        <v>54</v>
      </c>
      <c r="Q2" s="54" t="s">
        <v>45</v>
      </c>
      <c r="R2" s="54" t="s">
        <v>44</v>
      </c>
      <c r="S2" s="54" t="s">
        <v>55</v>
      </c>
      <c r="T2" s="54" t="s">
        <v>46</v>
      </c>
      <c r="U2" s="55" t="s">
        <v>56</v>
      </c>
      <c r="W2" s="51" t="s">
        <v>63</v>
      </c>
      <c r="X2" s="51" t="s">
        <v>74</v>
      </c>
      <c r="Y2" s="51" t="s">
        <v>70</v>
      </c>
      <c r="Z2" s="51" t="s">
        <v>64</v>
      </c>
      <c r="AA2" s="51" t="s">
        <v>65</v>
      </c>
      <c r="AB2" s="51" t="s">
        <v>66</v>
      </c>
      <c r="AC2" s="51" t="s">
        <v>67</v>
      </c>
    </row>
    <row r="3" spans="1:29" x14ac:dyDescent="0.35">
      <c r="A3" s="60">
        <v>70</v>
      </c>
      <c r="B3" s="39">
        <v>4000</v>
      </c>
      <c r="C3" s="43">
        <v>1</v>
      </c>
      <c r="D3" s="34">
        <v>3</v>
      </c>
      <c r="E3" s="45">
        <f>AVERAGEIFS(Tableau4[[#All],[CInf]],Tableau4[[#All],[Cap%]],A3,Tableau4[[#All],[Fd]],B3,Tableau4[[#All],[Part fixe cible]],C3,Tableau4[[#All],[Scénario]],D3)</f>
        <v>0</v>
      </c>
      <c r="F3" s="45">
        <f>AVERAGEIFS(Tableau4[[#All],[Coût total]],Tableau4[[#All],[Cap%]],A3,Tableau4[[#All],[Fd]],B3,Tableau4[[#All],[Part fixe cible]],C3,Tableau4[[#All],[Scénario]],D3)</f>
        <v>37903.656371999998</v>
      </c>
      <c r="G3" s="46">
        <f>AVERAGEIFS(Tableau4[[#All],[Coût d’ouverture total]],Tableau4[[#All],[Cap%]],A3,Tableau4[[#All],[Fd]],B3,Tableau4[[#All],[Part fixe cible]],C3,Tableau4[[#All],[Scénario]],D3)</f>
        <v>7200.0001629999997</v>
      </c>
      <c r="H3" s="46">
        <f>AVERAGEIFS(Tableau4[[#All],[Coût fixe d’ouverture]],Tableau4[[#All],[Cap%]],A3,Tableau4[[#All],[Fd]],B3,Tableau4[[#All],[Part fixe cible]],C3,Tableau4[[#All],[Scénario]],D3)</f>
        <v>7200.0001629999997</v>
      </c>
      <c r="I3" s="45">
        <f>AVERAGEIFS(Tableau4[[#All],[Coût variable d’ouverture]],Tableau4[[#All],[Cap%]],A3,Tableau4[[#All],[Fd]],B3,Tableau4[[#All],[Part fixe cible]],C3,Tableau4[[#All],[Scénario]],D3)</f>
        <v>0</v>
      </c>
      <c r="J3" s="47">
        <f>AVERAGEIFS(Tableau4[[#All],[Part fixe observée]],Tableau4[[#All],[Cap%]],A3,Tableau4[[#All],[Fd]],B3,Tableau4[[#All],[Part fixe cible]],C3,Tableau4[[#All],[Scénario]],D3)</f>
        <v>1</v>
      </c>
      <c r="K3" s="45" t="e">
        <f>AVERAGEIFS(Tableau4[[#All],[Stock moyen utilisé]],Tableau4[[#All],[Cap%]],A3,Tableau4[[#All],[Fd]],B3,Tableau4[[#All],[Part fixe cible]],C3,Tableau4[[#All],[Scénario]],D3)</f>
        <v>#DIV/0!</v>
      </c>
      <c r="L3" s="45">
        <f>AVERAGEIFS(Tableau4[[#All],[Coût de transport]],Tableau4[[#All],[Cap%]],A3,Tableau4[[#All],[Fd]],B3,Tableau4[[#All],[Part fixe cible]],C3,Tableau4[[#All],[Scénario]],D3)</f>
        <v>14658.783635999998</v>
      </c>
      <c r="M3" s="45">
        <f>AVERAGEIFS(Tableau4[[#All],[Coût de stockage retailers]],Tableau4[[#All],[Cap%]],A3,Tableau4[[#All],[Fd]],B3,Tableau4[[#All],[Part fixe cible]],C3,Tableau4[[#All],[Scénario]],D3)</f>
        <v>12077.167782</v>
      </c>
      <c r="N3" s="45">
        <f>AVERAGEIFS(Tableau4[[#All],[Coût de stockage DC]],Tableau4[[#All],[Cap%]],A3,Tableau4[[#All],[Fd]],B3,Tableau4[[#All],[Part fixe cible]],C3,Tableau4[[#All],[Scénario]],D3)</f>
        <v>2778.7435296000003</v>
      </c>
      <c r="O3" s="45">
        <f>AVERAGEIFS(Tableau4[[#All],[Coût de stock de sécurité retailers]],Tableau4[[#All],[Cap%]],A3,Tableau4[[#All],[Fd]],B3,Tableau4[[#All],[Part fixe cible]],C3,Tableau4[[#All],[Scénario]],D3)</f>
        <v>580.9289129199999</v>
      </c>
      <c r="P3" s="45">
        <f>AVERAGEIFS(Tableau4[[#All],[Coût de stock de sécurité DC]],Tableau4[[#All],[Cap%]],A3,Tableau4[[#All],[Fd]],B3,Tableau4[[#All],[Part fixe cible]],C3,Tableau4[[#All],[Scénario]],D3)</f>
        <v>608.03235086000007</v>
      </c>
      <c r="Q3" s="34">
        <f>AVERAGEIFS(Tableau4[[#All],[Nombre de DC ouverts]],Tableau4[[#All],[Cap%]],A3,Tableau4[[#All],[Fd]],B3,Tableau4[[#All],[Part fixe cible]],C3,Tableau4[[#All],[Scénario]],D3)</f>
        <v>1.8</v>
      </c>
      <c r="R3" s="47">
        <f>AVERAGEIFS(Tableau4[[#All],[Taux de chargement moyen]],Tableau4[[#All],[Cap%]],A3,Tableau4[[#All],[Fd]],B3,Tableau4[[#All],[Part fixe cible]],C3,Tableau4[[#All],[Scénario]],D3)</f>
        <v>0.82435093280000016</v>
      </c>
      <c r="S3" s="34">
        <f>AVERAGEIFS(Tableau4[[#All],[Temps de résolution (s)]],Tableau4[[#All],[Cap%]],A3,Tableau4[[#All],[Fd]],B3,Tableau4[[#All],[Part fixe cible]],C3,Tableau4[[#All],[Scénario]],D3)</f>
        <v>106.6</v>
      </c>
      <c r="T3" s="47">
        <f>AVERAGEIFS(Tableau4[[#All],[Gap]],Tableau4[[#All],[Cap%]],A3,Tableau4[[#All],[Fd]],B3,Tableau4[[#All],[Part fixe cible]],C3,Tableau4[[#All],[Scénario]],D3)</f>
        <v>7.4058056000000008E-3</v>
      </c>
      <c r="U3" s="61">
        <f>AVERAGEIFS(Tableau4[[#All],[Synergie ]],Tableau4[[#All],[Cap%]],A3,Tableau4[[#All],[Fd]],B3,Tableau4[[#All],[Part fixe cible]],C3,Tableau4[[#All],[Scénario]],3)</f>
        <v>0.30930045178270743</v>
      </c>
      <c r="W3" t="s">
        <v>73</v>
      </c>
      <c r="X3" s="3">
        <v>0</v>
      </c>
      <c r="Y3" s="59" t="s">
        <v>68</v>
      </c>
      <c r="Z3" s="56" t="s">
        <v>68</v>
      </c>
      <c r="AA3" s="56" t="s">
        <v>68</v>
      </c>
      <c r="AB3" s="56" t="s">
        <v>68</v>
      </c>
      <c r="AC3" s="56" t="s">
        <v>68</v>
      </c>
    </row>
    <row r="4" spans="1:29" x14ac:dyDescent="0.35">
      <c r="A4" s="52">
        <v>70</v>
      </c>
      <c r="B4" s="26">
        <v>2000</v>
      </c>
      <c r="C4" s="27">
        <v>0.8</v>
      </c>
      <c r="D4" s="26">
        <v>3</v>
      </c>
      <c r="E4" s="48">
        <f>AVERAGEIFS(Tableau4[[#All],[CInf]],Tableau4[[#All],[Cap%]],A4,Tableau4[[#All],[Fd]],B4,Tableau4[[#All],[Part fixe cible]],C4,Tableau4[[#All],[Scénario]],D4)</f>
        <v>0.1211154812</v>
      </c>
      <c r="F4" s="48">
        <f>AVERAGEIFS(Tableau4[[#All],[Coût total]],Tableau4[[#All],[Cap%]],A4,Tableau4[[#All],[Fd]],B4,Tableau4[[#All],[Part fixe cible]],C4,Tableau4[[#All],[Scénario]],D4)</f>
        <v>35571.013698000002</v>
      </c>
      <c r="G4" s="49">
        <f>AVERAGEIFS(Tableau4[[#All],[Coût d’ouverture total]],Tableau4[[#All],[Cap%]],A4,Tableau4[[#All],[Fd]],B4,Tableau4[[#All],[Part fixe cible]],C4,Tableau4[[#All],[Scénario]],D4)</f>
        <v>7161.5407460000006</v>
      </c>
      <c r="H4" s="49">
        <f>AVERAGEIFS(Tableau4[[#All],[Coût fixe d’ouverture]],Tableau4[[#All],[Cap%]],A4,Tableau4[[#All],[Fd]],B4,Tableau4[[#All],[Part fixe cible]],C4,Tableau4[[#All],[Scénario]],D4)</f>
        <v>5200</v>
      </c>
      <c r="I4" s="48">
        <f>AVERAGEIFS(Tableau4[[#All],[Coût variable d’ouverture]],Tableau4[[#All],[Cap%]],A4,Tableau4[[#All],[Fd]],B4,Tableau4[[#All],[Part fixe cible]],C4,Tableau4[[#All],[Scénario]],D4)</f>
        <v>1961.5407459999999</v>
      </c>
      <c r="J4" s="27">
        <f>AVERAGEIFS(Tableau4[[#All],[Part fixe observée]],Tableau4[[#All],[Cap%]],A4,Tableau4[[#All],[Fd]],B4,Tableau4[[#All],[Part fixe cible]],C4,Tableau4[[#All],[Scénario]],D4)</f>
        <v>0.72320061280000003</v>
      </c>
      <c r="K4" s="48">
        <f>AVERAGEIFS(Tableau4[[#All],[Stock moyen utilisé]],Tableau4[[#All],[Cap%]],A4,Tableau4[[#All],[Fd]],B4,Tableau4[[#All],[Part fixe cible]],C4,Tableau4[[#All],[Scénario]],D4)</f>
        <v>16199.925500000003</v>
      </c>
      <c r="L4" s="48">
        <f>AVERAGEIFS(Tableau4[[#All],[Coût de transport]],Tableau4[[#All],[Cap%]],A4,Tableau4[[#All],[Fd]],B4,Tableau4[[#All],[Part fixe cible]],C4,Tableau4[[#All],[Scénario]],D4)</f>
        <v>12493.106640000002</v>
      </c>
      <c r="M4" s="48">
        <f>AVERAGEIFS(Tableau4[[#All],[Coût de stockage retailers]],Tableau4[[#All],[Cap%]],A4,Tableau4[[#All],[Fd]],B4,Tableau4[[#All],[Part fixe cible]],C4,Tableau4[[#All],[Scénario]],D4)</f>
        <v>11285.456026</v>
      </c>
      <c r="N4" s="48">
        <f>AVERAGEIFS(Tableau4[[#All],[Coût de stockage DC]],Tableau4[[#All],[Cap%]],A4,Tableau4[[#All],[Fd]],B4,Tableau4[[#All],[Part fixe cible]],C4,Tableau4[[#All],[Scénario]],D4)</f>
        <v>3319.4692703999999</v>
      </c>
      <c r="O4" s="48">
        <f>AVERAGEIFS(Tableau4[[#All],[Coût de stock de sécurité retailers]],Tableau4[[#All],[Cap%]],A4,Tableau4[[#All],[Fd]],B4,Tableau4[[#All],[Part fixe cible]],C4,Tableau4[[#All],[Scénario]],D4)</f>
        <v>580.9289129</v>
      </c>
      <c r="P4" s="48">
        <f>AVERAGEIFS(Tableau4[[#All],[Coût de stock de sécurité DC]],Tableau4[[#All],[Cap%]],A4,Tableau4[[#All],[Fd]],B4,Tableau4[[#All],[Part fixe cible]],C4,Tableau4[[#All],[Scénario]],D4)</f>
        <v>730.51210430000015</v>
      </c>
      <c r="Q4" s="26">
        <f>AVERAGEIFS(Tableau4[[#All],[Nombre de DC ouverts]],Tableau4[[#All],[Cap%]],A4,Tableau4[[#All],[Fd]],B4,Tableau4[[#All],[Part fixe cible]],C4,Tableau4[[#All],[Scénario]],D4)</f>
        <v>2.6</v>
      </c>
      <c r="R4" s="27">
        <f>AVERAGEIFS(Tableau4[[#All],[Taux de chargement moyen]],Tableau4[[#All],[Cap%]],A4,Tableau4[[#All],[Fd]],B4,Tableau4[[#All],[Part fixe cible]],C4,Tableau4[[#All],[Scénario]],D4)</f>
        <v>0.77022579300000005</v>
      </c>
      <c r="S4" s="26">
        <f>AVERAGEIFS(Tableau4[[#All],[Temps de résolution (s)]],Tableau4[[#All],[Cap%]],A4,Tableau4[[#All],[Fd]],B4,Tableau4[[#All],[Part fixe cible]],C4,Tableau4[[#All],[Scénario]],D4)</f>
        <v>167.8</v>
      </c>
      <c r="T4" s="27">
        <f>AVERAGEIFS(Tableau4[[#All],[Gap]],Tableau4[[#All],[Cap%]],A4,Tableau4[[#All],[Fd]],B4,Tableau4[[#All],[Part fixe cible]],C4,Tableau4[[#All],[Scénario]],D4)</f>
        <v>1.0418733999999999E-2</v>
      </c>
      <c r="U4" s="62">
        <f>AVERAGEIFS(Tableau4[[#All],[Synergie ]],Tableau4[[#All],[Cap%]],A4,Tableau4[[#All],[Fd]],B4,Tableau4[[#All],[Part fixe cible]],C4,Tableau4[[#All],[Scénario]],3)</f>
        <v>0.30412438033489858</v>
      </c>
      <c r="W4" t="s">
        <v>72</v>
      </c>
      <c r="X4" s="3">
        <v>0.2</v>
      </c>
      <c r="Y4" s="59">
        <f>(G4-$G$3)/$G$3</f>
        <v>-5.3415855735167604E-3</v>
      </c>
      <c r="Z4" s="56">
        <f>Q4-Q3</f>
        <v>0.8</v>
      </c>
      <c r="AA4" s="59">
        <f>(L4-$L$3)/$L$3</f>
        <v>-0.14773920195406837</v>
      </c>
      <c r="AB4" s="63">
        <f>(R4-$R$3)/$R$3</f>
        <v>-6.5657886279279168E-2</v>
      </c>
      <c r="AC4" s="63">
        <f>(U4-$U$3)/$U$3</f>
        <v>-1.6734768468573691E-2</v>
      </c>
    </row>
    <row r="5" spans="1:29" x14ac:dyDescent="0.35">
      <c r="A5" s="52">
        <v>70</v>
      </c>
      <c r="B5" s="26">
        <v>1000</v>
      </c>
      <c r="C5" s="27">
        <v>0.6</v>
      </c>
      <c r="D5" s="26">
        <v>3</v>
      </c>
      <c r="E5" s="48">
        <f>AVERAGEIFS(Tableau4[[#All],[CInf]],Tableau4[[#All],[Cap%]],A5,Tableau4[[#All],[Fd]],B5,Tableau4[[#All],[Part fixe cible]],C5,Tableau4[[#All],[Scénario]],D5)</f>
        <v>0.2205613092</v>
      </c>
      <c r="F5" s="48">
        <f>AVERAGEIFS(Tableau4[[#All],[Coût total]],Tableau4[[#All],[Cap%]],A5,Tableau4[[#All],[Fd]],B5,Tableau4[[#All],[Part fixe cible]],C5,Tableau4[[#All],[Scénario]],D5)</f>
        <v>34240.909128000007</v>
      </c>
      <c r="G5" s="49">
        <f>AVERAGEIFS(Tableau4[[#All],[Coût d’ouverture total]],Tableau4[[#All],[Cap%]],A5,Tableau4[[#All],[Fd]],B5,Tableau4[[#All],[Part fixe cible]],C5,Tableau4[[#All],[Scénario]],D5)</f>
        <v>7817.5694796000007</v>
      </c>
      <c r="H5" s="49">
        <f>AVERAGEIFS(Tableau4[[#All],[Coût fixe d’ouverture]],Tableau4[[#All],[Cap%]],A5,Tableau4[[#All],[Fd]],B5,Tableau4[[#All],[Part fixe cible]],C5,Tableau4[[#All],[Scénario]],D5)</f>
        <v>3600</v>
      </c>
      <c r="I5" s="48">
        <f>AVERAGEIFS(Tableau4[[#All],[Coût variable d’ouverture]],Tableau4[[#All],[Cap%]],A5,Tableau4[[#All],[Fd]],B5,Tableau4[[#All],[Part fixe cible]],C5,Tableau4[[#All],[Scénario]],D5)</f>
        <v>4217.5694795999998</v>
      </c>
      <c r="J5" s="27">
        <f>AVERAGEIFS(Tableau4[[#All],[Part fixe observée]],Tableau4[[#All],[Cap%]],A5,Tableau4[[#All],[Fd]],B5,Tableau4[[#All],[Part fixe cible]],C5,Tableau4[[#All],[Scénario]],D5)</f>
        <v>0.45972662720000007</v>
      </c>
      <c r="K5" s="48">
        <f>AVERAGEIFS(Tableau4[[#All],[Stock moyen utilisé]],Tableau4[[#All],[Cap%]],A5,Tableau4[[#All],[Fd]],B5,Tableau4[[#All],[Part fixe cible]],C5,Tableau4[[#All],[Scénario]],D5)</f>
        <v>19174.936278000001</v>
      </c>
      <c r="L5" s="48">
        <f>AVERAGEIFS(Tableau4[[#All],[Coût de transport]],Tableau4[[#All],[Cap%]],A5,Tableau4[[#All],[Fd]],B5,Tableau4[[#All],[Part fixe cible]],C5,Tableau4[[#All],[Scénario]],D5)</f>
        <v>10845.2451076</v>
      </c>
      <c r="M5" s="48">
        <f>AVERAGEIFS(Tableau4[[#All],[Coût de stockage retailers]],Tableau4[[#All],[Cap%]],A5,Tableau4[[#All],[Fd]],B5,Tableau4[[#All],[Part fixe cible]],C5,Tableau4[[#All],[Scénario]],D5)</f>
        <v>10203.431553999999</v>
      </c>
      <c r="N5" s="48">
        <f>AVERAGEIFS(Tableau4[[#All],[Coût de stockage DC]],Tableau4[[#All],[Cap%]],A5,Tableau4[[#All],[Fd]],B5,Tableau4[[#All],[Part fixe cible]],C5,Tableau4[[#All],[Scénario]],D5)</f>
        <v>3928.0838244000006</v>
      </c>
      <c r="O5" s="48">
        <f>AVERAGEIFS(Tableau4[[#All],[Coût de stock de sécurité retailers]],Tableau4[[#All],[Cap%]],A5,Tableau4[[#All],[Fd]],B5,Tableau4[[#All],[Part fixe cible]],C5,Tableau4[[#All],[Scénario]],D5)</f>
        <v>580.9289129</v>
      </c>
      <c r="P5" s="48">
        <f>AVERAGEIFS(Tableau4[[#All],[Coût de stock de sécurité DC]],Tableau4[[#All],[Cap%]],A5,Tableau4[[#All],[Fd]],B5,Tableau4[[#All],[Part fixe cible]],C5,Tableau4[[#All],[Scénario]],D5)</f>
        <v>865.65024496000001</v>
      </c>
      <c r="Q5" s="26">
        <f>AVERAGEIFS(Tableau4[[#All],[Nombre de DC ouverts]],Tableau4[[#All],[Cap%]],A5,Tableau4[[#All],[Fd]],B5,Tableau4[[#All],[Part fixe cible]],C5,Tableau4[[#All],[Scénario]],D5)</f>
        <v>3.6</v>
      </c>
      <c r="R5" s="27">
        <f>AVERAGEIFS(Tableau4[[#All],[Taux de chargement moyen]],Tableau4[[#All],[Cap%]],A5,Tableau4[[#All],[Fd]],B5,Tableau4[[#All],[Part fixe cible]],C5,Tableau4[[#All],[Scénario]],D5)</f>
        <v>0.69702309520000005</v>
      </c>
      <c r="S5" s="26">
        <f>AVERAGEIFS(Tableau4[[#All],[Temps de résolution (s)]],Tableau4[[#All],[Cap%]],A5,Tableau4[[#All],[Fd]],B5,Tableau4[[#All],[Part fixe cible]],C5,Tableau4[[#All],[Scénario]],D5)</f>
        <v>271.2</v>
      </c>
      <c r="T5" s="27">
        <f>AVERAGEIFS(Tableau4[[#All],[Gap]],Tableau4[[#All],[Cap%]],A5,Tableau4[[#All],[Fd]],B5,Tableau4[[#All],[Part fixe cible]],C5,Tableau4[[#All],[Scénario]],D5)</f>
        <v>1.6707660000000003E-2</v>
      </c>
      <c r="U5" s="62">
        <f>AVERAGEIFS(Tableau4[[#All],[Synergie ]],Tableau4[[#All],[Cap%]],A5,Tableau4[[#All],[Fd]],B5,Tableau4[[#All],[Part fixe cible]],C5,Tableau4[[#All],[Scénario]],3)</f>
        <v>0.2897869668297498</v>
      </c>
      <c r="W5" t="s">
        <v>69</v>
      </c>
      <c r="X5" s="3">
        <v>0.4</v>
      </c>
      <c r="Y5" s="59">
        <f>(G5-$G$3)/$G$3</f>
        <v>8.5773514252627525E-2</v>
      </c>
      <c r="Z5" s="56">
        <f>Q5-Q4</f>
        <v>1</v>
      </c>
      <c r="AA5" s="59">
        <f>(L5-$L$3)/$L$3</f>
        <v>-0.26015381788120956</v>
      </c>
      <c r="AB5" s="63">
        <f>(R5-$R$3)/$R$3</f>
        <v>-0.15445829262000937</v>
      </c>
      <c r="AC5" s="63">
        <f>(U5-$U$3)/$U$3</f>
        <v>-6.3089092953108314E-2</v>
      </c>
    </row>
    <row r="6" spans="1:29" x14ac:dyDescent="0.35">
      <c r="A6" t="s">
        <v>75</v>
      </c>
    </row>
    <row r="7" spans="1:29" ht="29" x14ac:dyDescent="0.35">
      <c r="A7" s="50" t="s">
        <v>28</v>
      </c>
      <c r="B7" s="50" t="s">
        <v>3</v>
      </c>
      <c r="C7" s="50" t="s">
        <v>40</v>
      </c>
      <c r="D7" s="50" t="s">
        <v>41</v>
      </c>
      <c r="E7" s="50" t="s">
        <v>57</v>
      </c>
      <c r="F7" s="50" t="s">
        <v>42</v>
      </c>
      <c r="G7" s="50" t="s">
        <v>47</v>
      </c>
      <c r="H7" s="50" t="s">
        <v>48</v>
      </c>
      <c r="I7" s="50" t="s">
        <v>49</v>
      </c>
      <c r="J7" s="50" t="s">
        <v>43</v>
      </c>
      <c r="K7" s="50" t="s">
        <v>50</v>
      </c>
      <c r="L7" s="50" t="s">
        <v>26</v>
      </c>
      <c r="M7" s="50" t="s">
        <v>51</v>
      </c>
      <c r="N7" s="50" t="s">
        <v>52</v>
      </c>
      <c r="O7" s="50" t="s">
        <v>53</v>
      </c>
      <c r="P7" s="50" t="s">
        <v>54</v>
      </c>
      <c r="Q7" s="50" t="s">
        <v>45</v>
      </c>
      <c r="R7" s="50" t="s">
        <v>44</v>
      </c>
      <c r="S7" s="50" t="s">
        <v>55</v>
      </c>
      <c r="T7" s="50" t="s">
        <v>46</v>
      </c>
      <c r="U7" s="50" t="s">
        <v>56</v>
      </c>
      <c r="W7" s="51" t="s">
        <v>63</v>
      </c>
      <c r="X7" s="51" t="s">
        <v>74</v>
      </c>
      <c r="Y7" s="51" t="s">
        <v>70</v>
      </c>
      <c r="Z7" s="51" t="s">
        <v>64</v>
      </c>
      <c r="AA7" s="51" t="s">
        <v>65</v>
      </c>
      <c r="AB7" s="51" t="s">
        <v>66</v>
      </c>
      <c r="AC7" s="51" t="s">
        <v>67</v>
      </c>
    </row>
    <row r="8" spans="1:29" x14ac:dyDescent="0.35">
      <c r="A8" s="39">
        <v>40</v>
      </c>
      <c r="B8" s="39">
        <v>4000</v>
      </c>
      <c r="C8" s="43">
        <v>1</v>
      </c>
      <c r="D8" s="34">
        <v>3</v>
      </c>
      <c r="E8" s="35">
        <f>AVERAGEIFS(Tableau4[[#All],[CInf]],Tableau4[[#All],[Cap%]],A8,Tableau4[[#All],[Fd]],B8,Tableau4[[#All],[Part fixe cible]],C8,Tableau4[[#All],[Scénario]],D8)</f>
        <v>0</v>
      </c>
      <c r="F8" s="35">
        <f>AVERAGEIFS(Tableau4[[#All],[Coût total]],Tableau4[[#All],[Cap%]],A8,Tableau4[[#All],[Fd]],B8,Tableau4[[#All],[Part fixe cible]],C8,Tableau4[[#All],[Scénario]],D8)</f>
        <v>39138.397777999999</v>
      </c>
      <c r="G8" s="36">
        <f>AVERAGEIFS(Tableau4[[#All],[Coût d’ouverture total]],Tableau4[[#All],[Cap%]],A8,Tableau4[[#All],[Fd]],B8,Tableau4[[#All],[Part fixe cible]],C8,Tableau4[[#All],[Scénario]],D8)</f>
        <v>8000</v>
      </c>
      <c r="H8" s="36">
        <f>AVERAGEIFS(Tableau4[[#All],[Coût fixe d’ouverture]],Tableau4[[#All],[Cap%]],A8,Tableau4[[#All],[Fd]],B8,Tableau4[[#All],[Part fixe cible]],C8,Tableau4[[#All],[Scénario]],D8)</f>
        <v>8000</v>
      </c>
      <c r="I8" s="35">
        <f>AVERAGEIFS(Tableau4[[#All],[Coût variable d’ouverture]],Tableau4[[#All],[Cap%]],A8,Tableau4[[#All],[Fd]],B8,Tableau4[[#All],[Part fixe cible]],C8,Tableau4[[#All],[Scénario]],D8)</f>
        <v>0</v>
      </c>
      <c r="J8" s="40">
        <f>AVERAGEIFS(Tableau4[[#All],[Part fixe observée]],Tableau4[[#All],[Cap%]],A8,Tableau4[[#All],[Fd]],B8,Tableau4[[#All],[Part fixe cible]],C8,Tableau4[[#All],[Scénario]],D8)</f>
        <v>1</v>
      </c>
      <c r="K8" s="35" t="e">
        <f>AVERAGEIFS(Tableau4[[#All],[Stock moyen utilisé]],Tableau4[[#All],[Cap%]],A8,Tableau4[[#All],[Fd]],B8,Tableau4[[#All],[Part fixe cible]],C8,Tableau4[[#All],[Scénario]],D8)</f>
        <v>#DIV/0!</v>
      </c>
      <c r="L8" s="35">
        <f>AVERAGEIFS(Tableau4[[#All],[Coût de transport]],Tableau4[[#All],[Cap%]],A8,Tableau4[[#All],[Fd]],B8,Tableau4[[#All],[Part fixe cible]],C8,Tableau4[[#All],[Scénario]],D8)</f>
        <v>16992.930801999999</v>
      </c>
      <c r="M8" s="35">
        <f>AVERAGEIFS(Tableau4[[#All],[Coût de stockage retailers]],Tableau4[[#All],[Cap%]],A8,Tableau4[[#All],[Fd]],B8,Tableau4[[#All],[Part fixe cible]],C8,Tableau4[[#All],[Scénario]],D8)</f>
        <v>9961.9213789999994</v>
      </c>
      <c r="N8" s="35">
        <f>AVERAGEIFS(Tableau4[[#All],[Coût de stockage DC]],Tableau4[[#All],[Cap%]],A8,Tableau4[[#All],[Fd]],B8,Tableau4[[#All],[Part fixe cible]],C8,Tableau4[[#All],[Scénario]],D8)</f>
        <v>2954.0544748000002</v>
      </c>
      <c r="O8" s="35">
        <f>AVERAGEIFS(Tableau4[[#All],[Coût de stock de sécurité retailers]],Tableau4[[#All],[Cap%]],A8,Tableau4[[#All],[Fd]],B8,Tableau4[[#All],[Part fixe cible]],C8,Tableau4[[#All],[Scénario]],D8)</f>
        <v>580.9289129</v>
      </c>
      <c r="P8" s="35">
        <f>AVERAGEIFS(Tableau4[[#All],[Coût de stock de sécurité DC]],Tableau4[[#All],[Cap%]],A8,Tableau4[[#All],[Fd]],B8,Tableau4[[#All],[Part fixe cible]],C8,Tableau4[[#All],[Scénario]],D8)</f>
        <v>648.56220705999999</v>
      </c>
      <c r="Q8" s="38">
        <f>AVERAGEIFS(Tableau4[[#All],[Nombre de DC ouverts]],Tableau4[[#All],[Cap%]],A8,Tableau4[[#All],[Fd]],B8,Tableau4[[#All],[Part fixe cible]],C8,Tableau4[[#All],[Scénario]],D8)</f>
        <v>2</v>
      </c>
      <c r="R8" s="40">
        <f>AVERAGEIFS(Tableau4[[#All],[Taux de chargement moyen]],Tableau4[[#All],[Cap%]],A8,Tableau4[[#All],[Fd]],B8,Tableau4[[#All],[Part fixe cible]],C8,Tableau4[[#All],[Scénario]],D8)</f>
        <v>0.90932866940000012</v>
      </c>
      <c r="S8" s="38">
        <f>AVERAGEIFS(Tableau4[[#All],[Temps de résolution (s)]],Tableau4[[#All],[Cap%]],A8,Tableau4[[#All],[Fd]],B8,Tableau4[[#All],[Part fixe cible]],C8,Tableau4[[#All],[Scénario]],D8)</f>
        <v>34.200000000000003</v>
      </c>
      <c r="T8" s="40">
        <f>AVERAGEIFS(Tableau4[[#All],[Gap]],Tableau4[[#All],[Cap%]],A8,Tableau4[[#All],[Fd]],B8,Tableau4[[#All],[Part fixe cible]],C8,Tableau4[[#All],[Scénario]],D8)</f>
        <v>7.5366584E-3</v>
      </c>
      <c r="U8" s="40">
        <f>AVERAGEIFS(Tableau4[[#All],[Synergie ]],Tableau4[[#All],[Cap%]],A8,Tableau4[[#All],[Fd]],B8,Tableau4[[#All],[Part fixe cible]],C8,Tableau4[[#All],[Scénario]],3)</f>
        <v>0.29769455609573864</v>
      </c>
      <c r="W8" t="s">
        <v>73</v>
      </c>
      <c r="X8" s="3">
        <v>0</v>
      </c>
      <c r="Y8" s="59" t="s">
        <v>68</v>
      </c>
      <c r="Z8" s="57" t="s">
        <v>68</v>
      </c>
      <c r="AA8" s="58" t="s">
        <v>68</v>
      </c>
      <c r="AB8" s="58" t="s">
        <v>68</v>
      </c>
      <c r="AC8" s="58" t="s">
        <v>68</v>
      </c>
    </row>
    <row r="9" spans="1:29" x14ac:dyDescent="0.35">
      <c r="A9" s="26">
        <v>40</v>
      </c>
      <c r="B9" s="26">
        <v>1000</v>
      </c>
      <c r="C9" s="27">
        <v>0.6</v>
      </c>
      <c r="D9" s="26">
        <v>3</v>
      </c>
      <c r="E9" s="28">
        <f>AVERAGEIFS(Tableau4[[#All],[CInf]],Tableau4[[#All],[Cap%]],A9,Tableau4[[#All],[Fd]],B9,Tableau4[[#All],[Part fixe cible]],C9,Tableau4[[#All],[Scénario]],D9)</f>
        <v>0.22035927560000004</v>
      </c>
      <c r="F9" s="28">
        <f>AVERAGEIFS(Tableau4[[#All],[Coût total]],Tableau4[[#All],[Cap%]],A9,Tableau4[[#All],[Fd]],B9,Tableau4[[#All],[Part fixe cible]],C9,Tableau4[[#All],[Scénario]],D9)</f>
        <v>34619.673846000005</v>
      </c>
      <c r="G9" s="29">
        <f>AVERAGEIFS(Tableau4[[#All],[Coût d’ouverture total]],Tableau4[[#All],[Cap%]],A9,Tableau4[[#All],[Fd]],B9,Tableau4[[#All],[Part fixe cible]],C9,Tableau4[[#All],[Scénario]],D9)</f>
        <v>8474.9121063999992</v>
      </c>
      <c r="H9" s="29">
        <f>AVERAGEIFS(Tableau4[[#All],[Coût fixe d’ouverture]],Tableau4[[#All],[Cap%]],A9,Tableau4[[#All],[Fd]],B9,Tableau4[[#All],[Part fixe cible]],C9,Tableau4[[#All],[Scénario]],D9)</f>
        <v>4000</v>
      </c>
      <c r="I9" s="28">
        <f>AVERAGEIFS(Tableau4[[#All],[Coût variable d’ouverture]],Tableau4[[#All],[Cap%]],A9,Tableau4[[#All],[Fd]],B9,Tableau4[[#All],[Part fixe cible]],C9,Tableau4[[#All],[Scénario]],D9)</f>
        <v>4474.9121069999992</v>
      </c>
      <c r="J9" s="3">
        <f>AVERAGEIFS(Tableau4[[#All],[Part fixe observée]],Tableau4[[#All],[Cap%]],A9,Tableau4[[#All],[Fd]],B9,Tableau4[[#All],[Part fixe cible]],C9,Tableau4[[#All],[Scénario]],D9)</f>
        <v>0.47152763539999992</v>
      </c>
      <c r="K9" s="28">
        <f>AVERAGEIFS(Tableau4[[#All],[Stock moyen utilisé]],Tableau4[[#All],[Cap%]],A9,Tableau4[[#All],[Fd]],B9,Tableau4[[#All],[Part fixe cible]],C9,Tableau4[[#All],[Scénario]],D9)</f>
        <v>20239.545829999999</v>
      </c>
      <c r="L9" s="28">
        <f>AVERAGEIFS(Tableau4[[#All],[Coût de transport]],Tableau4[[#All],[Cap%]],A9,Tableau4[[#All],[Fd]],B9,Tableau4[[#All],[Part fixe cible]],C9,Tableau4[[#All],[Scénario]],D9)</f>
        <v>11572.191364000002</v>
      </c>
      <c r="M9" s="28">
        <f>AVERAGEIFS(Tableau4[[#All],[Coût de stockage retailers]],Tableau4[[#All],[Cap%]],A9,Tableau4[[#All],[Fd]],B9,Tableau4[[#All],[Part fixe cible]],C9,Tableau4[[#All],[Scénario]],D9)</f>
        <v>8931.7550059999994</v>
      </c>
      <c r="N9" s="28">
        <f>AVERAGEIFS(Tableau4[[#All],[Coût de stockage DC]],Tableau4[[#All],[Cap%]],A9,Tableau4[[#All],[Fd]],B9,Tableau4[[#All],[Part fixe cible]],C9,Tableau4[[#All],[Scénario]],D9)</f>
        <v>4150.0271464000007</v>
      </c>
      <c r="O9" s="28">
        <f>AVERAGEIFS(Tableau4[[#All],[Coût de stock de sécurité retailers]],Tableau4[[#All],[Cap%]],A9,Tableau4[[#All],[Fd]],B9,Tableau4[[#All],[Part fixe cible]],C9,Tableau4[[#All],[Scénario]],D9)</f>
        <v>580.9289129</v>
      </c>
      <c r="P9" s="28">
        <f>AVERAGEIFS(Tableau4[[#All],[Coût de stock de sécurité DC]],Tableau4[[#All],[Cap%]],A9,Tableau4[[#All],[Fd]],B9,Tableau4[[#All],[Part fixe cible]],C9,Tableau4[[#All],[Scénario]],D9)</f>
        <v>909.85931060000007</v>
      </c>
      <c r="Q9">
        <f>AVERAGEIFS(Tableau4[[#All],[Nombre de DC ouverts]],Tableau4[[#All],[Cap%]],A9,Tableau4[[#All],[Fd]],B9,Tableau4[[#All],[Part fixe cible]],C9,Tableau4[[#All],[Scénario]],D9)</f>
        <v>4</v>
      </c>
      <c r="R9" s="3">
        <f>AVERAGEIFS(Tableau4[[#All],[Taux de chargement moyen]],Tableau4[[#All],[Cap%]],A9,Tableau4[[#All],[Fd]],B9,Tableau4[[#All],[Part fixe cible]],C9,Tableau4[[#All],[Scénario]],D9)</f>
        <v>0.81589364799999997</v>
      </c>
      <c r="S9">
        <f>AVERAGEIFS(Tableau4[[#All],[Temps de résolution (s)]],Tableau4[[#All],[Cap%]],A9,Tableau4[[#All],[Fd]],B9,Tableau4[[#All],[Part fixe cible]],C9,Tableau4[[#All],[Scénario]],D9)</f>
        <v>241</v>
      </c>
      <c r="T9" s="3">
        <f>AVERAGEIFS(Tableau4[[#All],[Gap]],Tableau4[[#All],[Cap%]],A9,Tableau4[[#All],[Fd]],B9,Tableau4[[#All],[Part fixe cible]],C9,Tableau4[[#All],[Scénario]],D9)</f>
        <v>1.0361477599999998E-2</v>
      </c>
      <c r="U9" s="3">
        <f>AVERAGEIFS(Tableau4[[#All],[Synergie ]],Tableau4[[#All],[Cap%]],A9,Tableau4[[#All],[Fd]],B9,Tableau4[[#All],[Part fixe cible]],C9,Tableau4[[#All],[Scénario]],3)</f>
        <v>0.28309802075248641</v>
      </c>
      <c r="W9" t="s">
        <v>69</v>
      </c>
      <c r="X9" s="3">
        <v>0.4</v>
      </c>
      <c r="Y9" s="59">
        <f>(Tableau5[[#This Row],[Coût d’ouverture total]]-$G$8)/$G$8</f>
        <v>5.93640132999999E-2</v>
      </c>
      <c r="Z9" s="57">
        <f>Tableau5[[#This Row],[Nombre de DC ouverts]]-$Q$8</f>
        <v>2</v>
      </c>
      <c r="AA9" s="58">
        <f>(Tableau5[[#This Row],[Coût de transport]]-$L$8)/$L$8</f>
        <v>-0.31899967705170656</v>
      </c>
      <c r="AB9" s="58">
        <f>(Tableau5[[#This Row],[Taux de chargement moyen]]-$R$8)/$R$8</f>
        <v>-0.10275165024946495</v>
      </c>
      <c r="AC9" s="58">
        <f>(Tableau5[[#This Row],[Synergie ]]-$U$8)/$U$8</f>
        <v>-4.9031918939619362E-2</v>
      </c>
    </row>
    <row r="10" spans="1:29" x14ac:dyDescent="0.35">
      <c r="A10" s="42">
        <v>40</v>
      </c>
      <c r="B10" s="42">
        <v>500</v>
      </c>
      <c r="C10" s="44">
        <v>0.4</v>
      </c>
      <c r="D10" s="26">
        <v>3</v>
      </c>
      <c r="E10" s="28">
        <f>AVERAGEIFS(Tableau4[[#All],[CInf]],Tableau4[[#All],[Cap%]],A10,Tableau4[[#All],[Fd]],B10,Tableau4[[#All],[Part fixe cible]],C10,Tableau4[[#All],[Scénario]],D10)</f>
        <v>0.30860633560000006</v>
      </c>
      <c r="F10" s="28">
        <f>AVERAGEIFS(Tableau4[[#All],[Coût total]],Tableau4[[#All],[Cap%]],A10,Tableau4[[#All],[Fd]],B10,Tableau4[[#All],[Part fixe cible]],C10,Tableau4[[#All],[Scénario]],D10)</f>
        <v>34979.024515999998</v>
      </c>
      <c r="G10" s="29">
        <f>AVERAGEIFS(Tableau4[[#All],[Coût d’ouverture total]],Tableau4[[#All],[Cap%]],A10,Tableau4[[#All],[Fd]],B10,Tableau4[[#All],[Part fixe cible]],C10,Tableau4[[#All],[Scénario]],D10)</f>
        <v>9652.0830741999998</v>
      </c>
      <c r="H10" s="29">
        <f>AVERAGEIFS(Tableau4[[#All],[Coût fixe d’ouverture]],Tableau4[[#All],[Cap%]],A10,Tableau4[[#All],[Fd]],B10,Tableau4[[#All],[Part fixe cible]],C10,Tableau4[[#All],[Scénario]],D10)</f>
        <v>2600</v>
      </c>
      <c r="I10" s="28">
        <f>AVERAGEIFS(Tableau4[[#All],[Coût variable d’ouverture]],Tableau4[[#All],[Cap%]],A10,Tableau4[[#All],[Fd]],B10,Tableau4[[#All],[Part fixe cible]],C10,Tableau4[[#All],[Scénario]],D10)</f>
        <v>7052.0830740000001</v>
      </c>
      <c r="J10" s="3">
        <f>AVERAGEIFS(Tableau4[[#All],[Part fixe observée]],Tableau4[[#All],[Cap%]],A10,Tableau4[[#All],[Fd]],B10,Tableau4[[#All],[Part fixe cible]],C10,Tableau4[[#All],[Scénario]],D10)</f>
        <v>0.26941611499999996</v>
      </c>
      <c r="K10" s="28">
        <f>AVERAGEIFS(Tableau4[[#All],[Stock moyen utilisé]],Tableau4[[#All],[Cap%]],A10,Tableau4[[#All],[Fd]],B10,Tableau4[[#All],[Part fixe cible]],C10,Tableau4[[#All],[Scénario]],D10)</f>
        <v>22922.303233999999</v>
      </c>
      <c r="L10" s="28">
        <f>AVERAGEIFS(Tableau4[[#All],[Coût de transport]],Tableau4[[#All],[Cap%]],A10,Tableau4[[#All],[Fd]],B10,Tableau4[[#All],[Part fixe cible]],C10,Tableau4[[#All],[Scénario]],D10)</f>
        <v>10471.379267599999</v>
      </c>
      <c r="M10" s="28">
        <f>AVERAGEIFS(Tableau4[[#All],[Coût de stockage retailers]],Tableau4[[#All],[Cap%]],A10,Tableau4[[#All],[Fd]],B10,Tableau4[[#All],[Part fixe cible]],C10,Tableau4[[#All],[Scénario]],D10)</f>
        <v>8544.0574551999998</v>
      </c>
      <c r="N10" s="28">
        <f>AVERAGEIFS(Tableau4[[#All],[Coût de stockage DC]],Tableau4[[#All],[Cap%]],A10,Tableau4[[#All],[Fd]],B10,Tableau4[[#All],[Part fixe cible]],C10,Tableau4[[#All],[Scénario]],D10)</f>
        <v>4699.6913509999995</v>
      </c>
      <c r="O10" s="28">
        <f>AVERAGEIFS(Tableau4[[#All],[Coût de stock de sécurité retailers]],Tableau4[[#All],[Cap%]],A10,Tableau4[[#All],[Fd]],B10,Tableau4[[#All],[Part fixe cible]],C10,Tableau4[[#All],[Scénario]],D10)</f>
        <v>580.9289129</v>
      </c>
      <c r="P10" s="28">
        <f>AVERAGEIFS(Tableau4[[#All],[Coût de stock de sécurité DC]],Tableau4[[#All],[Cap%]],A10,Tableau4[[#All],[Fd]],B10,Tableau4[[#All],[Part fixe cible]],C10,Tableau4[[#All],[Scénario]],D10)</f>
        <v>1030.8844579199999</v>
      </c>
      <c r="Q10">
        <f>AVERAGEIFS(Tableau4[[#All],[Nombre de DC ouverts]],Tableau4[[#All],[Cap%]],A10,Tableau4[[#All],[Fd]],B10,Tableau4[[#All],[Part fixe cible]],C10,Tableau4[[#All],[Scénario]],D10)</f>
        <v>5.2</v>
      </c>
      <c r="R10" s="3">
        <f>AVERAGEIFS(Tableau4[[#All],[Taux de chargement moyen]],Tableau4[[#All],[Cap%]],A10,Tableau4[[#All],[Fd]],B10,Tableau4[[#All],[Part fixe cible]],C10,Tableau4[[#All],[Scénario]],D10)</f>
        <v>0.78042537919999999</v>
      </c>
      <c r="S10">
        <f>AVERAGEIFS(Tableau4[[#All],[Temps de résolution (s)]],Tableau4[[#All],[Cap%]],A10,Tableau4[[#All],[Fd]],B10,Tableau4[[#All],[Part fixe cible]],C10,Tableau4[[#All],[Scénario]],D10)</f>
        <v>300.2</v>
      </c>
      <c r="T10" s="3">
        <f>AVERAGEIFS(Tableau4[[#All],[Gap]],Tableau4[[#All],[Cap%]],A10,Tableau4[[#All],[Fd]],B10,Tableau4[[#All],[Part fixe cible]],C10,Tableau4[[#All],[Scénario]],D10)</f>
        <v>4.9807269599999995E-2</v>
      </c>
      <c r="U10" s="3">
        <f>AVERAGEIFS(Tableau4[[#All],[Synergie ]],Tableau4[[#All],[Cap%]],A10,Tableau4[[#All],[Fd]],B10,Tableau4[[#All],[Part fixe cible]],C10,Tableau4[[#All],[Scénario]],3)</f>
        <v>0.24915845248720866</v>
      </c>
      <c r="W10" t="s">
        <v>108</v>
      </c>
      <c r="X10" s="3">
        <v>0.6</v>
      </c>
      <c r="Y10" s="59">
        <f>(Tableau5[[#This Row],[Coût d’ouverture total]]-$G$8)/$G$8</f>
        <v>0.20651038427499999</v>
      </c>
      <c r="Z10" s="57">
        <f>Tableau5[[#This Row],[Nombre de DC ouverts]]-$Q$8</f>
        <v>3.2</v>
      </c>
      <c r="AA10" s="58">
        <f>(Tableau5[[#This Row],[Coût de transport]]-$L$8)/$L$8</f>
        <v>-0.38378026782951646</v>
      </c>
      <c r="AB10" s="58">
        <f>(Tableau5[[#This Row],[Taux de chargement moyen]]-$R$8)/$R$8</f>
        <v>-0.14175654473211985</v>
      </c>
      <c r="AC10" s="58">
        <f>(Tableau5[[#This Row],[Synergie ]]-$U$8)/$U$8</f>
        <v>-0.16303994350813977</v>
      </c>
    </row>
    <row r="11" spans="1:29" x14ac:dyDescent="0.35">
      <c r="A11" s="51"/>
    </row>
    <row r="12" spans="1:29" x14ac:dyDescent="0.35">
      <c r="A12" s="51"/>
    </row>
    <row r="13" spans="1:29" x14ac:dyDescent="0.35">
      <c r="A13" s="51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3473-21C2-422D-941C-C8124FC38887}">
  <sheetPr>
    <tabColor theme="9"/>
  </sheetPr>
  <dimension ref="A1:L62"/>
  <sheetViews>
    <sheetView tabSelected="1" workbookViewId="0"/>
  </sheetViews>
  <sheetFormatPr baseColWidth="10" defaultRowHeight="14.5" x14ac:dyDescent="0.35"/>
  <sheetData>
    <row r="1" spans="1:12" x14ac:dyDescent="0.35">
      <c r="A1" t="s">
        <v>76</v>
      </c>
      <c r="F1" t="s">
        <v>82</v>
      </c>
    </row>
    <row r="2" spans="1:12" x14ac:dyDescent="0.35">
      <c r="A2" t="s">
        <v>77</v>
      </c>
      <c r="F2" t="s">
        <v>83</v>
      </c>
      <c r="J2" t="s">
        <v>84</v>
      </c>
      <c r="K2" t="s">
        <v>85</v>
      </c>
      <c r="L2" t="s">
        <v>86</v>
      </c>
    </row>
    <row r="3" spans="1:12" ht="29" x14ac:dyDescent="0.35">
      <c r="A3" s="51" t="s">
        <v>41</v>
      </c>
      <c r="B3" s="51" t="s">
        <v>78</v>
      </c>
      <c r="C3" s="51" t="s">
        <v>79</v>
      </c>
      <c r="F3" s="51" t="s">
        <v>41</v>
      </c>
      <c r="G3" s="51" t="s">
        <v>78</v>
      </c>
      <c r="H3" s="51" t="s">
        <v>79</v>
      </c>
      <c r="J3" s="68">
        <v>1</v>
      </c>
      <c r="K3">
        <v>233</v>
      </c>
      <c r="L3">
        <v>201</v>
      </c>
    </row>
    <row r="4" spans="1:12" ht="116" x14ac:dyDescent="0.35">
      <c r="A4" s="66" t="s">
        <v>80</v>
      </c>
      <c r="B4" s="66">
        <v>25</v>
      </c>
      <c r="C4" s="67" t="s">
        <v>87</v>
      </c>
      <c r="F4" s="66" t="s">
        <v>80</v>
      </c>
      <c r="G4" s="66">
        <v>8</v>
      </c>
      <c r="H4" s="67" t="s">
        <v>96</v>
      </c>
      <c r="J4" s="68">
        <v>2</v>
      </c>
      <c r="K4">
        <v>485</v>
      </c>
      <c r="L4">
        <v>64</v>
      </c>
    </row>
    <row r="5" spans="1:12" ht="43.5" x14ac:dyDescent="0.35">
      <c r="A5" s="67"/>
      <c r="B5" s="66">
        <v>27</v>
      </c>
      <c r="C5" s="67" t="s">
        <v>88</v>
      </c>
      <c r="G5" s="66">
        <v>27</v>
      </c>
      <c r="H5" s="67" t="s">
        <v>88</v>
      </c>
      <c r="J5" s="68">
        <v>3</v>
      </c>
      <c r="K5">
        <v>355</v>
      </c>
      <c r="L5">
        <v>67</v>
      </c>
    </row>
    <row r="6" spans="1:12" ht="130.5" x14ac:dyDescent="0.35">
      <c r="A6" s="67"/>
      <c r="B6" s="66">
        <v>54</v>
      </c>
      <c r="C6" s="67" t="s">
        <v>89</v>
      </c>
      <c r="G6" s="66">
        <v>29</v>
      </c>
      <c r="H6" s="67" t="s">
        <v>97</v>
      </c>
      <c r="J6" s="68">
        <v>4</v>
      </c>
      <c r="K6">
        <v>488</v>
      </c>
      <c r="L6">
        <v>270</v>
      </c>
    </row>
    <row r="7" spans="1:12" ht="43.5" x14ac:dyDescent="0.35">
      <c r="B7" s="67"/>
      <c r="C7" s="67"/>
      <c r="G7" s="66">
        <v>45</v>
      </c>
      <c r="H7" s="67" t="s">
        <v>98</v>
      </c>
      <c r="J7" s="68">
        <v>5</v>
      </c>
      <c r="K7">
        <v>395</v>
      </c>
      <c r="L7">
        <v>279</v>
      </c>
    </row>
    <row r="8" spans="1:12" ht="130.5" x14ac:dyDescent="0.35">
      <c r="A8" s="66" t="s">
        <v>81</v>
      </c>
      <c r="B8" s="66">
        <v>38</v>
      </c>
      <c r="C8" s="67" t="s">
        <v>90</v>
      </c>
      <c r="G8" s="66">
        <v>48</v>
      </c>
      <c r="H8" s="67" t="s">
        <v>99</v>
      </c>
      <c r="J8" s="68">
        <v>6</v>
      </c>
      <c r="K8">
        <v>489</v>
      </c>
      <c r="L8">
        <v>164</v>
      </c>
    </row>
    <row r="9" spans="1:12" ht="145" x14ac:dyDescent="0.35">
      <c r="A9" s="67"/>
      <c r="B9" s="66">
        <v>54</v>
      </c>
      <c r="C9" s="67" t="s">
        <v>91</v>
      </c>
      <c r="G9" s="66">
        <v>51</v>
      </c>
      <c r="H9" s="67" t="s">
        <v>100</v>
      </c>
      <c r="J9" s="68">
        <v>7</v>
      </c>
      <c r="K9">
        <v>274</v>
      </c>
      <c r="L9">
        <v>460</v>
      </c>
    </row>
    <row r="10" spans="1:12" x14ac:dyDescent="0.35">
      <c r="B10" s="67"/>
      <c r="C10" s="67"/>
      <c r="J10" s="68">
        <v>8</v>
      </c>
      <c r="K10">
        <v>34</v>
      </c>
      <c r="L10">
        <v>396</v>
      </c>
    </row>
    <row r="11" spans="1:12" ht="43.5" x14ac:dyDescent="0.35">
      <c r="A11" s="66" t="s">
        <v>18</v>
      </c>
      <c r="B11" s="66">
        <v>27</v>
      </c>
      <c r="C11" s="67" t="s">
        <v>92</v>
      </c>
      <c r="F11" s="66" t="s">
        <v>81</v>
      </c>
      <c r="G11" s="66">
        <v>27</v>
      </c>
      <c r="H11" s="67" t="s">
        <v>88</v>
      </c>
      <c r="J11" s="68">
        <v>9</v>
      </c>
      <c r="K11">
        <v>329</v>
      </c>
      <c r="L11">
        <v>128</v>
      </c>
    </row>
    <row r="12" spans="1:12" ht="72.5" x14ac:dyDescent="0.35">
      <c r="A12" s="67"/>
      <c r="B12" s="66">
        <v>31</v>
      </c>
      <c r="C12" s="67" t="s">
        <v>93</v>
      </c>
      <c r="G12" s="66">
        <v>31</v>
      </c>
      <c r="H12" s="67" t="s">
        <v>101</v>
      </c>
      <c r="J12" s="68">
        <v>10</v>
      </c>
      <c r="K12">
        <v>162</v>
      </c>
      <c r="L12">
        <v>276</v>
      </c>
    </row>
    <row r="13" spans="1:12" ht="116" x14ac:dyDescent="0.35">
      <c r="B13" s="66">
        <v>54</v>
      </c>
      <c r="C13" s="67" t="s">
        <v>94</v>
      </c>
      <c r="G13" s="66">
        <v>37</v>
      </c>
      <c r="H13" s="67" t="s">
        <v>102</v>
      </c>
      <c r="J13" s="68">
        <v>11</v>
      </c>
      <c r="K13">
        <v>221</v>
      </c>
      <c r="L13">
        <v>376</v>
      </c>
    </row>
    <row r="14" spans="1:12" ht="72.5" x14ac:dyDescent="0.35">
      <c r="B14" s="66">
        <v>55</v>
      </c>
      <c r="C14" s="67" t="s">
        <v>95</v>
      </c>
      <c r="G14" s="66">
        <v>42</v>
      </c>
      <c r="H14" s="67" t="s">
        <v>103</v>
      </c>
      <c r="J14" s="68">
        <v>12</v>
      </c>
      <c r="K14">
        <v>184</v>
      </c>
      <c r="L14">
        <v>180</v>
      </c>
    </row>
    <row r="15" spans="1:12" ht="72.5" x14ac:dyDescent="0.35">
      <c r="G15" s="66">
        <v>48</v>
      </c>
      <c r="H15" s="67" t="s">
        <v>104</v>
      </c>
      <c r="J15" s="68">
        <v>13</v>
      </c>
      <c r="K15">
        <v>468</v>
      </c>
      <c r="L15">
        <v>374</v>
      </c>
    </row>
    <row r="16" spans="1:12" ht="58" x14ac:dyDescent="0.35">
      <c r="G16" s="66">
        <v>51</v>
      </c>
      <c r="H16" s="67" t="s">
        <v>105</v>
      </c>
      <c r="J16" s="68">
        <v>14</v>
      </c>
      <c r="K16">
        <v>213</v>
      </c>
      <c r="L16">
        <v>236</v>
      </c>
    </row>
    <row r="17" spans="6:12" x14ac:dyDescent="0.35">
      <c r="J17" s="68">
        <v>15</v>
      </c>
      <c r="K17">
        <v>6</v>
      </c>
      <c r="L17">
        <v>205</v>
      </c>
    </row>
    <row r="18" spans="6:12" ht="43.5" x14ac:dyDescent="0.35">
      <c r="F18" s="66" t="s">
        <v>18</v>
      </c>
      <c r="G18" s="66">
        <v>27</v>
      </c>
      <c r="H18" s="67" t="s">
        <v>88</v>
      </c>
      <c r="J18" s="68">
        <v>16</v>
      </c>
      <c r="K18">
        <v>40</v>
      </c>
      <c r="L18">
        <v>273</v>
      </c>
    </row>
    <row r="19" spans="6:12" ht="58" x14ac:dyDescent="0.35">
      <c r="G19" s="66">
        <v>31</v>
      </c>
      <c r="H19" s="67" t="s">
        <v>97</v>
      </c>
      <c r="J19" s="68">
        <v>17</v>
      </c>
      <c r="K19">
        <v>294</v>
      </c>
      <c r="L19">
        <v>463</v>
      </c>
    </row>
    <row r="20" spans="6:12" ht="43.5" x14ac:dyDescent="0.35">
      <c r="G20" s="66">
        <v>37</v>
      </c>
      <c r="H20" s="67" t="s">
        <v>106</v>
      </c>
      <c r="J20" s="68">
        <v>18</v>
      </c>
      <c r="K20">
        <v>223</v>
      </c>
      <c r="L20">
        <v>35</v>
      </c>
    </row>
    <row r="21" spans="6:12" ht="29" x14ac:dyDescent="0.35">
      <c r="G21" s="66">
        <v>42</v>
      </c>
      <c r="H21" s="67" t="s">
        <v>96</v>
      </c>
      <c r="J21" s="68">
        <v>19</v>
      </c>
      <c r="K21">
        <v>18</v>
      </c>
      <c r="L21">
        <v>31</v>
      </c>
    </row>
    <row r="22" spans="6:12" ht="87" x14ac:dyDescent="0.35">
      <c r="G22" s="66">
        <v>48</v>
      </c>
      <c r="H22" s="67" t="s">
        <v>107</v>
      </c>
      <c r="J22" s="68">
        <v>20</v>
      </c>
      <c r="K22">
        <v>176</v>
      </c>
      <c r="L22">
        <v>474</v>
      </c>
    </row>
    <row r="23" spans="6:12" ht="43.5" x14ac:dyDescent="0.35">
      <c r="G23" s="66">
        <v>51</v>
      </c>
      <c r="H23" s="67" t="s">
        <v>100</v>
      </c>
      <c r="J23" s="68">
        <v>21</v>
      </c>
      <c r="K23">
        <v>134</v>
      </c>
      <c r="L23">
        <v>306</v>
      </c>
    </row>
    <row r="24" spans="6:12" x14ac:dyDescent="0.35">
      <c r="J24" s="68">
        <v>22</v>
      </c>
      <c r="K24">
        <v>88</v>
      </c>
      <c r="L24">
        <v>248</v>
      </c>
    </row>
    <row r="25" spans="6:12" x14ac:dyDescent="0.35">
      <c r="J25" s="68">
        <v>23</v>
      </c>
      <c r="K25">
        <v>479</v>
      </c>
      <c r="L25">
        <v>75</v>
      </c>
    </row>
    <row r="26" spans="6:12" x14ac:dyDescent="0.35">
      <c r="J26" s="68">
        <v>24</v>
      </c>
      <c r="K26">
        <v>482</v>
      </c>
      <c r="L26">
        <v>304</v>
      </c>
    </row>
    <row r="27" spans="6:12" x14ac:dyDescent="0.35">
      <c r="J27" s="68">
        <v>25</v>
      </c>
      <c r="K27">
        <v>352</v>
      </c>
      <c r="L27">
        <v>396</v>
      </c>
    </row>
    <row r="28" spans="6:12" x14ac:dyDescent="0.35">
      <c r="J28" s="68">
        <v>26</v>
      </c>
      <c r="K28">
        <v>409</v>
      </c>
      <c r="L28">
        <v>398</v>
      </c>
    </row>
    <row r="29" spans="6:12" x14ac:dyDescent="0.35">
      <c r="J29" s="68">
        <v>27</v>
      </c>
      <c r="K29">
        <v>436</v>
      </c>
      <c r="L29">
        <v>66</v>
      </c>
    </row>
    <row r="30" spans="6:12" x14ac:dyDescent="0.35">
      <c r="J30" s="68">
        <v>28</v>
      </c>
      <c r="K30">
        <v>117</v>
      </c>
      <c r="L30">
        <v>253</v>
      </c>
    </row>
    <row r="31" spans="6:12" x14ac:dyDescent="0.35">
      <c r="J31" s="68">
        <v>29</v>
      </c>
      <c r="K31">
        <v>409</v>
      </c>
      <c r="L31">
        <v>365</v>
      </c>
    </row>
    <row r="32" spans="6:12" x14ac:dyDescent="0.35">
      <c r="J32" s="68">
        <v>30</v>
      </c>
      <c r="K32">
        <v>298</v>
      </c>
      <c r="L32">
        <v>414</v>
      </c>
    </row>
    <row r="33" spans="10:12" x14ac:dyDescent="0.35">
      <c r="J33" s="68">
        <v>31</v>
      </c>
      <c r="K33">
        <v>422</v>
      </c>
      <c r="L33">
        <v>373</v>
      </c>
    </row>
    <row r="34" spans="10:12" x14ac:dyDescent="0.35">
      <c r="J34" s="68">
        <v>32</v>
      </c>
      <c r="K34">
        <v>6</v>
      </c>
      <c r="L34">
        <v>223</v>
      </c>
    </row>
    <row r="35" spans="10:12" x14ac:dyDescent="0.35">
      <c r="J35" s="68">
        <v>33</v>
      </c>
      <c r="K35">
        <v>102</v>
      </c>
      <c r="L35">
        <v>473</v>
      </c>
    </row>
    <row r="36" spans="10:12" x14ac:dyDescent="0.35">
      <c r="J36" s="68">
        <v>34</v>
      </c>
      <c r="K36">
        <v>210</v>
      </c>
      <c r="L36">
        <v>433</v>
      </c>
    </row>
    <row r="37" spans="10:12" x14ac:dyDescent="0.35">
      <c r="J37" s="68">
        <v>35</v>
      </c>
      <c r="K37">
        <v>467</v>
      </c>
      <c r="L37">
        <v>476</v>
      </c>
    </row>
    <row r="38" spans="10:12" x14ac:dyDescent="0.35">
      <c r="J38" s="68">
        <v>36</v>
      </c>
      <c r="K38">
        <v>187</v>
      </c>
      <c r="L38">
        <v>210</v>
      </c>
    </row>
    <row r="39" spans="10:12" x14ac:dyDescent="0.35">
      <c r="J39" s="68">
        <v>37</v>
      </c>
      <c r="K39">
        <v>37</v>
      </c>
      <c r="L39">
        <v>136</v>
      </c>
    </row>
    <row r="40" spans="10:12" x14ac:dyDescent="0.35">
      <c r="J40" s="68">
        <v>38</v>
      </c>
      <c r="K40">
        <v>370</v>
      </c>
      <c r="L40">
        <v>376</v>
      </c>
    </row>
    <row r="41" spans="10:12" x14ac:dyDescent="0.35">
      <c r="J41" s="68">
        <v>39</v>
      </c>
      <c r="K41">
        <v>334</v>
      </c>
      <c r="L41">
        <v>95</v>
      </c>
    </row>
    <row r="42" spans="10:12" x14ac:dyDescent="0.35">
      <c r="J42" s="68">
        <v>40</v>
      </c>
      <c r="K42">
        <v>499</v>
      </c>
      <c r="L42">
        <v>8</v>
      </c>
    </row>
    <row r="43" spans="10:12" x14ac:dyDescent="0.35">
      <c r="J43" s="68">
        <v>41</v>
      </c>
      <c r="K43">
        <v>187</v>
      </c>
      <c r="L43">
        <v>178</v>
      </c>
    </row>
    <row r="44" spans="10:12" x14ac:dyDescent="0.35">
      <c r="J44" s="68">
        <v>42</v>
      </c>
      <c r="K44">
        <v>38</v>
      </c>
      <c r="L44">
        <v>387</v>
      </c>
    </row>
    <row r="45" spans="10:12" x14ac:dyDescent="0.35">
      <c r="J45" s="68">
        <v>43</v>
      </c>
      <c r="K45">
        <v>482</v>
      </c>
      <c r="L45">
        <v>324</v>
      </c>
    </row>
    <row r="46" spans="10:12" x14ac:dyDescent="0.35">
      <c r="J46" s="68">
        <v>44</v>
      </c>
      <c r="K46">
        <v>84</v>
      </c>
      <c r="L46">
        <v>426</v>
      </c>
    </row>
    <row r="47" spans="10:12" x14ac:dyDescent="0.35">
      <c r="J47" s="68">
        <v>45</v>
      </c>
      <c r="K47">
        <v>41</v>
      </c>
      <c r="L47">
        <v>155</v>
      </c>
    </row>
    <row r="48" spans="10:12" x14ac:dyDescent="0.35">
      <c r="J48" s="68">
        <v>46</v>
      </c>
      <c r="K48">
        <v>436</v>
      </c>
      <c r="L48">
        <v>21</v>
      </c>
    </row>
    <row r="49" spans="10:12" x14ac:dyDescent="0.35">
      <c r="J49" s="68">
        <v>47</v>
      </c>
      <c r="K49">
        <v>246</v>
      </c>
      <c r="L49">
        <v>141</v>
      </c>
    </row>
    <row r="50" spans="10:12" x14ac:dyDescent="0.35">
      <c r="J50" s="68">
        <v>48</v>
      </c>
      <c r="K50">
        <v>205</v>
      </c>
      <c r="L50">
        <v>198</v>
      </c>
    </row>
    <row r="51" spans="10:12" x14ac:dyDescent="0.35">
      <c r="J51" s="68">
        <v>49</v>
      </c>
      <c r="K51">
        <v>166</v>
      </c>
      <c r="L51">
        <v>5</v>
      </c>
    </row>
    <row r="52" spans="10:12" x14ac:dyDescent="0.35">
      <c r="J52" s="68">
        <v>50</v>
      </c>
      <c r="K52">
        <v>400</v>
      </c>
      <c r="L52">
        <v>457</v>
      </c>
    </row>
    <row r="53" spans="10:12" x14ac:dyDescent="0.35">
      <c r="J53" s="68">
        <v>51</v>
      </c>
      <c r="K53">
        <v>253</v>
      </c>
      <c r="L53">
        <v>412</v>
      </c>
    </row>
    <row r="54" spans="10:12" x14ac:dyDescent="0.35">
      <c r="J54" s="68">
        <v>52</v>
      </c>
      <c r="K54">
        <v>382</v>
      </c>
      <c r="L54">
        <v>335</v>
      </c>
    </row>
    <row r="55" spans="10:12" x14ac:dyDescent="0.35">
      <c r="J55" s="68">
        <v>53</v>
      </c>
      <c r="K55">
        <v>117</v>
      </c>
      <c r="L55">
        <v>171</v>
      </c>
    </row>
    <row r="56" spans="10:12" x14ac:dyDescent="0.35">
      <c r="J56" s="68">
        <v>54</v>
      </c>
      <c r="K56">
        <v>109</v>
      </c>
      <c r="L56">
        <v>212</v>
      </c>
    </row>
    <row r="57" spans="10:12" x14ac:dyDescent="0.35">
      <c r="J57" s="68">
        <v>55</v>
      </c>
      <c r="K57">
        <v>206</v>
      </c>
      <c r="L57">
        <v>442</v>
      </c>
    </row>
    <row r="58" spans="10:12" x14ac:dyDescent="0.35">
      <c r="J58" s="68">
        <v>56</v>
      </c>
      <c r="K58">
        <v>25</v>
      </c>
      <c r="L58">
        <v>129</v>
      </c>
    </row>
    <row r="59" spans="10:12" x14ac:dyDescent="0.35">
      <c r="J59" s="68">
        <v>57</v>
      </c>
      <c r="K59">
        <v>180</v>
      </c>
      <c r="L59">
        <v>500</v>
      </c>
    </row>
    <row r="60" spans="10:12" x14ac:dyDescent="0.35">
      <c r="J60" s="68">
        <v>58</v>
      </c>
      <c r="K60">
        <v>253</v>
      </c>
      <c r="L60">
        <v>169</v>
      </c>
    </row>
    <row r="61" spans="10:12" x14ac:dyDescent="0.35">
      <c r="J61" s="68">
        <v>59</v>
      </c>
      <c r="K61">
        <v>280</v>
      </c>
      <c r="L61">
        <v>275</v>
      </c>
    </row>
    <row r="62" spans="10:12" x14ac:dyDescent="0.35">
      <c r="J62" s="68">
        <v>60</v>
      </c>
      <c r="K62">
        <v>18</v>
      </c>
      <c r="L62">
        <v>445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d 7 c 5 5 1 1 - 6 2 b a - 4 7 a 8 - b 2 b d - 8 3 a 2 9 6 6 b 1 a 0 c "   x m l n s = " h t t p : / / s c h e m a s . m i c r o s o f t . c o m / D a t a M a s h u p " > A A A A A J 8 E A A B Q S w M E F A A C A A g A Y 4 L + X J d 2 Y i W m A A A A 9 g A A A B I A H A B D b 2 5 m a W c v U G F j a 2 F n Z S 5 4 b W w g o h g A K K A U A A A A A A A A A A A A A A A A A A A A A A A A A A A A h Y 9 L D o I w A E S v Q r q n L f U T J a U k G n e S m J g Y t 0 0 p 0 A j F t M V y N x c e y S u I U d S d y 3 n z F j P 3 6 4 2 m f V M H F 2 m s a n U C I o h B I L V o c 6 X L B H S u C B c g Z X T H x Y m X M h h k b e P e 5 g m o n D v H C H n v o Z / A 1 p S I Y B y h Y 7 b d i 0 o 2 H H x k 9 V 8 O l b a O a y E B o 4 f X G E Z g N J v D K V l C T N E I a a b 0 V y D D 3 m f 7 A + m 6 q 1 1 n J C t M u N p Q N E a K 3 h / Y A 1 B L A w Q U A A I A C A B j g v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4 L + X J B O R 5 + X A Q A A k w Y A A B M A H A B G b 3 J t d W x h c y 9 T Z W N 0 a W 9 u M S 5 t I K I Y A C i g F A A A A A A A A A A A A A A A A A A A A A A A A A A A A O 2 T w W r b Q B C G 7 w a / w 7 C 5 y C A M o S G X k I N R 2 l J I b W M p 9 G B 8 W E s j e + v V j N h d J T H G D 5 T n y I t l J d V 1 W k f t C 1 g X a e f 7 Z / 4 R s 2 M x d Y o J 4 v Z 9 e d P v 9 X t 2 L Q 1 m E E 0 m U 7 g F j a 7 f A / / E X J k U f e T z c 4 p 6 G F X G I L k f b D Z L 5 k 0 w 2 M 3 H s s B b k c i l R l l d i s V + H j E 5 L 1 q E b Y k L k W x L h I I z l a v X F + G L N e p h Y i T Z n E 0 R s a 4 K q l U 2 a A 3 D 3 U 5 8 l 6 U I 4 R u 5 6 6 t h z f Y h 7 E Q k y y l 6 A b l T 9 i U 7 j c V e K o 3 i U 5 K w k z p i W x d y d Y N U F U s 0 D Z u U S B 2 o a b q D x Y 7 T z e x f 8 C 7 q o j J H t + 3 M b W h n 8 n h 5 F 5 3 + 4 D 3 L T N E K Z t L h R z W 3 h G a l P k J J a W H 2 M D 4 Q S d s m / H U 0 f R / a D 3 4 P 2 I / E M p H U y r 6 + e P q T K + c / j q M e Z V k 7 5 O D v 2 x C C a O 7 c o 4 V 4 B P 6 I M l 2 D y m F + G N 3 C V / k E b o 3 U S g W g t g g i H o l j B / d q R W g h V 9 o Z 7 2 y P 1 j F q f 8 9 n / G S D 7 k Z / 2 Q b z i z + 6 q a 1 b z 8 G g 3 1 P U 6 f Z + h X z i e Y H O C 3 R e o M M C 1 T 7 / W Z 8 3 U E s B A i 0 A F A A C A A g A Y 4 L + X J d 2 Y i W m A A A A 9 g A A A B I A A A A A A A A A A A A A A A A A A A A A A E N v b m Z p Z y 9 Q Y W N r Y W d l L n h t b F B L A Q I t A B Q A A g A I A G O C / l w P y u m r p A A A A O k A A A A T A A A A A A A A A A A A A A A A A P I A A A B b Q 2 9 u d G V u d F 9 U e X B l c 1 0 u e G 1 s U E s B A i 0 A F A A C A A g A Y 4 L + X J B O R 5 + X A Q A A k w Y A A B M A A A A A A A A A A A A A A A A A 4 w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y U A A A A A A A B J J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0 9 P U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3 M D U 0 N G J k L T Q z M m I t N D M 0 N i 1 h M 2 E 3 L T I 0 Y z M 3 M j J h Y 2 M z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0 9 P U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1 h c C Z x d W 9 0 O y w m c X V v d D t D Y X B Q Z X J j Z W 5 0 J n F 1 b 3 Q 7 L C Z x d W 9 0 O 0 Z k J n F 1 b 3 Q 7 L C Z x d W 9 0 O 1 N j Z W 5 h c m l v J n F 1 b 3 Q 7 L C Z x d W 9 0 O 1 R v d G F s Q 2 9 z d C Z x d W 9 0 O y w m c X V v d D t P c G V u Q 2 9 z d C Z x d W 9 0 O y w m c X V v d D t U c m F u c 0 N v c 3 Q m c X V v d D s s J n F 1 b 3 Q 7 U 3 R v Y 2 t S Q 2 9 z d C Z x d W 9 0 O y w m c X V v d D t T d G 9 j a 0 R D Q 2 9 z d C Z x d W 9 0 O y w m c X V v d D t T Y W Z l d H l S Q 2 9 z d C Z x d W 9 0 O y w m c X V v d D t T Y W Z l d H l E Q 0 N v c 3 Q m c X V v d D s s J n F 1 b 3 Q 7 T m J E Q y Z x d W 9 0 O y w m c X V v d D t M b 2 F k a W 5 n I F J h d G U m c X V v d D s s J n F 1 b 3 Q 7 U 3 l u Z X J n a W U m c X V v d D s s J n F 1 b 3 Q 7 V H B z I F J V T i Z x d W 9 0 O y w m c X V v d D t H Q V A m c X V v d D s s J n F 1 b 3 Q 7 U G F y d C B m a X h l I G N p Y m x l J n F 1 b 3 Q 7 L C Z x d W 9 0 O 0 N J b m Y m c X V v d D s s J n F 1 b 3 Q 7 Q 0 9 P U C B 2 c y B T Q S A m c X V v d D t d I i A v P j x F b n R y e S B U e X B l P S J G a W x s Q 2 9 s d W 1 u V H l w Z X M i I F Z h b H V l P S J z Q X d N R E F 3 V U Z C U V V G Q l F V R E J R V U F B Q U F B Q U E 9 P S I g L z 4 8 R W 5 0 c n k g V H l w Z T 0 i R m l s b E x h c 3 R V c G R h d G V k I i B W Y W x 1 Z T 0 i Z D I w M j Y t M D c t M z B U M T Q 6 M T k 6 M D M u O D g 1 M j U 3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4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P U C 9 B d X R v U m V t b 3 Z l Z E N v b H V t b n M x L n t N Y X A s M H 0 m c X V v d D s s J n F 1 b 3 Q 7 U 2 V j d G l v b j E v Q 0 9 P U C 9 B d X R v U m V t b 3 Z l Z E N v b H V t b n M x L n t D Y X B Q Z X J j Z W 5 0 L D F 9 J n F 1 b 3 Q 7 L C Z x d W 9 0 O 1 N l Y 3 R p b 2 4 x L 0 N P T 1 A v Q X V 0 b 1 J l b W 9 2 Z W R D b 2 x 1 b W 5 z M S 5 7 R m Q s M n 0 m c X V v d D s s J n F 1 b 3 Q 7 U 2 V j d G l v b j E v Q 0 9 P U C 9 B d X R v U m V t b 3 Z l Z E N v b H V t b n M x L n t T Y 2 V u Y X J p b y w z f S Z x d W 9 0 O y w m c X V v d D t T Z W N 0 a W 9 u M S 9 D T 0 9 Q L 0 F 1 d G 9 S Z W 1 v d m V k Q 2 9 s d W 1 u c z E u e 1 R v d G F s Q 2 9 z d C w 0 f S Z x d W 9 0 O y w m c X V v d D t T Z W N 0 a W 9 u M S 9 D T 0 9 Q L 0 F 1 d G 9 S Z W 1 v d m V k Q 2 9 s d W 1 u c z E u e 0 9 w Z W 5 D b 3 N 0 L D V 9 J n F 1 b 3 Q 7 L C Z x d W 9 0 O 1 N l Y 3 R p b 2 4 x L 0 N P T 1 A v Q X V 0 b 1 J l b W 9 2 Z W R D b 2 x 1 b W 5 z M S 5 7 V H J h b n N D b 3 N 0 L D Z 9 J n F 1 b 3 Q 7 L C Z x d W 9 0 O 1 N l Y 3 R p b 2 4 x L 0 N P T 1 A v Q X V 0 b 1 J l b W 9 2 Z W R D b 2 x 1 b W 5 z M S 5 7 U 3 R v Y 2 t S Q 2 9 z d C w 3 f S Z x d W 9 0 O y w m c X V v d D t T Z W N 0 a W 9 u M S 9 D T 0 9 Q L 0 F 1 d G 9 S Z W 1 v d m V k Q 2 9 s d W 1 u c z E u e 1 N 0 b 2 N r R E N D b 3 N 0 L D h 9 J n F 1 b 3 Q 7 L C Z x d W 9 0 O 1 N l Y 3 R p b 2 4 x L 0 N P T 1 A v Q X V 0 b 1 J l b W 9 2 Z W R D b 2 x 1 b W 5 z M S 5 7 U 2 F m Z X R 5 U k N v c 3 Q s O X 0 m c X V v d D s s J n F 1 b 3 Q 7 U 2 V j d G l v b j E v Q 0 9 P U C 9 B d X R v U m V t b 3 Z l Z E N v b H V t b n M x L n t T Y W Z l d H l E Q 0 N v c 3 Q s M T B 9 J n F 1 b 3 Q 7 L C Z x d W 9 0 O 1 N l Y 3 R p b 2 4 x L 0 N P T 1 A v Q X V 0 b 1 J l b W 9 2 Z W R D b 2 x 1 b W 5 z M S 5 7 T m J E Q y w x M X 0 m c X V v d D s s J n F 1 b 3 Q 7 U 2 V j d G l v b j E v Q 0 9 P U C 9 B d X R v U m V t b 3 Z l Z E N v b H V t b n M x L n t M b 2 F k a W 5 n I F J h d G U s M T J 9 J n F 1 b 3 Q 7 L C Z x d W 9 0 O 1 N l Y 3 R p b 2 4 x L 0 N P T 1 A v Q X V 0 b 1 J l b W 9 2 Z W R D b 2 x 1 b W 5 z M S 5 7 U 3 l u Z X J n a W U s M T N 9 J n F 1 b 3 Q 7 L C Z x d W 9 0 O 1 N l Y 3 R p b 2 4 x L 0 N P T 1 A v Q X V 0 b 1 J l b W 9 2 Z W R D b 2 x 1 b W 5 z M S 5 7 V H B z I F J V T i w x N H 0 m c X V v d D s s J n F 1 b 3 Q 7 U 2 V j d G l v b j E v Q 0 9 P U C 9 B d X R v U m V t b 3 Z l Z E N v b H V t b n M x L n t H Q V A s M T V 9 J n F 1 b 3 Q 7 L C Z x d W 9 0 O 1 N l Y 3 R p b 2 4 x L 0 N P T 1 A v Q X V 0 b 1 J l b W 9 2 Z W R D b 2 x 1 b W 5 z M S 5 7 U G F y d C B m a X h l I G N p Y m x l L D E 2 f S Z x d W 9 0 O y w m c X V v d D t T Z W N 0 a W 9 u M S 9 D T 0 9 Q L 0 F 1 d G 9 S Z W 1 v d m V k Q 2 9 s d W 1 u c z E u e 0 N J b m Y s M T d 9 J n F 1 b 3 Q 7 L C Z x d W 9 0 O 1 N l Y 3 R p b 2 4 x L 0 N P T 1 A v Q X V 0 b 1 J l b W 9 2 Z W R D b 2 x 1 b W 5 z M S 5 7 Q 0 9 P U C B 2 c y B T Q S A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D T 0 9 Q L 0 F 1 d G 9 S Z W 1 v d m V k Q 2 9 s d W 1 u c z E u e 0 1 h c C w w f S Z x d W 9 0 O y w m c X V v d D t T Z W N 0 a W 9 u M S 9 D T 0 9 Q L 0 F 1 d G 9 S Z W 1 v d m V k Q 2 9 s d W 1 u c z E u e 0 N h c F B l c m N l b n Q s M X 0 m c X V v d D s s J n F 1 b 3 Q 7 U 2 V j d G l v b j E v Q 0 9 P U C 9 B d X R v U m V t b 3 Z l Z E N v b H V t b n M x L n t G Z C w y f S Z x d W 9 0 O y w m c X V v d D t T Z W N 0 a W 9 u M S 9 D T 0 9 Q L 0 F 1 d G 9 S Z W 1 v d m V k Q 2 9 s d W 1 u c z E u e 1 N j Z W 5 h c m l v L D N 9 J n F 1 b 3 Q 7 L C Z x d W 9 0 O 1 N l Y 3 R p b 2 4 x L 0 N P T 1 A v Q X V 0 b 1 J l b W 9 2 Z W R D b 2 x 1 b W 5 z M S 5 7 V G 9 0 Y W x D b 3 N 0 L D R 9 J n F 1 b 3 Q 7 L C Z x d W 9 0 O 1 N l Y 3 R p b 2 4 x L 0 N P T 1 A v Q X V 0 b 1 J l b W 9 2 Z W R D b 2 x 1 b W 5 z M S 5 7 T 3 B l b k N v c 3 Q s N X 0 m c X V v d D s s J n F 1 b 3 Q 7 U 2 V j d G l v b j E v Q 0 9 P U C 9 B d X R v U m V t b 3 Z l Z E N v b H V t b n M x L n t U c m F u c 0 N v c 3 Q s N n 0 m c X V v d D s s J n F 1 b 3 Q 7 U 2 V j d G l v b j E v Q 0 9 P U C 9 B d X R v U m V t b 3 Z l Z E N v b H V t b n M x L n t T d G 9 j a 1 J D b 3 N 0 L D d 9 J n F 1 b 3 Q 7 L C Z x d W 9 0 O 1 N l Y 3 R p b 2 4 x L 0 N P T 1 A v Q X V 0 b 1 J l b W 9 2 Z W R D b 2 x 1 b W 5 z M S 5 7 U 3 R v Y 2 t E Q 0 N v c 3 Q s O H 0 m c X V v d D s s J n F 1 b 3 Q 7 U 2 V j d G l v b j E v Q 0 9 P U C 9 B d X R v U m V t b 3 Z l Z E N v b H V t b n M x L n t T Y W Z l d H l S Q 2 9 z d C w 5 f S Z x d W 9 0 O y w m c X V v d D t T Z W N 0 a W 9 u M S 9 D T 0 9 Q L 0 F 1 d G 9 S Z W 1 v d m V k Q 2 9 s d W 1 u c z E u e 1 N h Z m V 0 e U R D Q 2 9 z d C w x M H 0 m c X V v d D s s J n F 1 b 3 Q 7 U 2 V j d G l v b j E v Q 0 9 P U C 9 B d X R v U m V t b 3 Z l Z E N v b H V t b n M x L n t O Y k R D L D E x f S Z x d W 9 0 O y w m c X V v d D t T Z W N 0 a W 9 u M S 9 D T 0 9 Q L 0 F 1 d G 9 S Z W 1 v d m V k Q 2 9 s d W 1 u c z E u e 0 x v Y W R p b m c g U m F 0 Z S w x M n 0 m c X V v d D s s J n F 1 b 3 Q 7 U 2 V j d G l v b j E v Q 0 9 P U C 9 B d X R v U m V t b 3 Z l Z E N v b H V t b n M x L n t T e W 5 l c m d p Z S w x M 3 0 m c X V v d D s s J n F 1 b 3 Q 7 U 2 V j d G l v b j E v Q 0 9 P U C 9 B d X R v U m V t b 3 Z l Z E N v b H V t b n M x L n t U c H M g U l V O L D E 0 f S Z x d W 9 0 O y w m c X V v d D t T Z W N 0 a W 9 u M S 9 D T 0 9 Q L 0 F 1 d G 9 S Z W 1 v d m V k Q 2 9 s d W 1 u c z E u e 0 d B U C w x N X 0 m c X V v d D s s J n F 1 b 3 Q 7 U 2 V j d G l v b j E v Q 0 9 P U C 9 B d X R v U m V t b 3 Z l Z E N v b H V t b n M x L n t Q Y X J 0 I G Z p e G U g Y 2 l i b G U s M T Z 9 J n F 1 b 3 Q 7 L C Z x d W 9 0 O 1 N l Y 3 R p b 2 4 x L 0 N P T 1 A v Q X V 0 b 1 J l b W 9 2 Z W R D b 2 x 1 b W 5 z M S 5 7 Q 0 l u Z i w x N 3 0 m c X V v d D s s J n F 1 b 3 Q 7 U 2 V j d G l v b j E v Q 0 9 P U C 9 B d X R v U m V t b 3 Z l Z E N v b H V t b n M x L n t D T 0 9 Q I H Z z I F N B I C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T 1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w Y W Y w N T F j L W M y N 2 Q t N D J i Z C 0 5 M j Y x L T l j Z m U 2 M j V l O D N h Z C I g L z 4 8 R W 5 0 c n k g V H l w Z T 0 i R m l s b F R h c m d l d C I g V m F s d W U 9 I n N T Q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z B U M T Q 6 M T k 6 M D c u M j E 4 M j I 0 M F o i I C 8 + P E V u d H J 5 I F R 5 c G U 9 I k Z p b G x D b 2 x 1 b W 5 U e X B l c y I g V m F s d W U 9 I n N B d 0 1 E Q X d V R k J R V U Z C U V V E Q l F V Q U F B Q U F B Q T 0 9 I i A v P j x F b n R y e S B U e X B l P S J G a W x s Q 2 9 s d W 1 u T m F t Z X M i I F Z h b H V l P S J z W y Z x d W 9 0 O 0 1 h c C Z x d W 9 0 O y w m c X V v d D t D Y X B Q Z X J j Z W 5 0 J n F 1 b 3 Q 7 L C Z x d W 9 0 O 0 Z k J n F 1 b 3 Q 7 L C Z x d W 9 0 O 1 N j Z W 5 h c m l v J n F 1 b 3 Q 7 L C Z x d W 9 0 O 1 R v d G F s Q 2 9 z d C Z x d W 9 0 O y w m c X V v d D t P c G V u Q 2 9 z d C Z x d W 9 0 O y w m c X V v d D t U c m F u c 0 N v c 3 Q m c X V v d D s s J n F 1 b 3 Q 7 U 3 R v Y 2 t S Q 2 9 z d C Z x d W 9 0 O y w m c X V v d D t T d G 9 j a 0 R D Q 2 9 z d C Z x d W 9 0 O y w m c X V v d D t T Y W Z l d H l S Q 2 9 z d C Z x d W 9 0 O y w m c X V v d D t T Y W Z l d H l E Q 0 N v c 3 Q m c X V v d D s s J n F 1 b 3 Q 7 T m J E Q y Z x d W 9 0 O y w m c X V v d D t M b 2 F k a W 5 n I F J h d G U m c X V v d D s s J n F 1 b 3 Q 7 U 3 l u Z X J n a W U m c X V v d D s s J n F 1 b 3 Q 7 V H B z I F J V T i Z x d W 9 0 O y w m c X V v d D t H Q V A m c X V v d D s s J n F 1 b 3 Q 7 U G F y d C B m a X h l I G N p Y m x l J n F 1 b 3 Q 7 L C Z x d W 9 0 O 0 N J b m Y m c X V v d D s s J n F 1 b 3 Q 7 Q 0 9 P U C B 2 c y B T Q S A m c X V v d D t d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Q 2 9 1 b n Q i I F Z h b H V l P S J s M z Y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S 9 B d X R v U m V t b 3 Z l Z E N v b H V t b n M x L n t N Y X A s M H 0 m c X V v d D s s J n F 1 b 3 Q 7 U 2 V j d G l v b j E v U 0 E v Q X V 0 b 1 J l b W 9 2 Z W R D b 2 x 1 b W 5 z M S 5 7 Q 2 F w U G V y Y 2 V u d C w x f S Z x d W 9 0 O y w m c X V v d D t T Z W N 0 a W 9 u M S 9 T Q S 9 B d X R v U m V t b 3 Z l Z E N v b H V t b n M x L n t G Z C w y f S Z x d W 9 0 O y w m c X V v d D t T Z W N 0 a W 9 u M S 9 T Q S 9 B d X R v U m V t b 3 Z l Z E N v b H V t b n M x L n t T Y 2 V u Y X J p b y w z f S Z x d W 9 0 O y w m c X V v d D t T Z W N 0 a W 9 u M S 9 T Q S 9 B d X R v U m V t b 3 Z l Z E N v b H V t b n M x L n t U b 3 R h b E N v c 3 Q s N H 0 m c X V v d D s s J n F 1 b 3 Q 7 U 2 V j d G l v b j E v U 0 E v Q X V 0 b 1 J l b W 9 2 Z W R D b 2 x 1 b W 5 z M S 5 7 T 3 B l b k N v c 3 Q s N X 0 m c X V v d D s s J n F 1 b 3 Q 7 U 2 V j d G l v b j E v U 0 E v Q X V 0 b 1 J l b W 9 2 Z W R D b 2 x 1 b W 5 z M S 5 7 V H J h b n N D b 3 N 0 L D Z 9 J n F 1 b 3 Q 7 L C Z x d W 9 0 O 1 N l Y 3 R p b 2 4 x L 1 N B L 0 F 1 d G 9 S Z W 1 v d m V k Q 2 9 s d W 1 u c z E u e 1 N 0 b 2 N r U k N v c 3 Q s N 3 0 m c X V v d D s s J n F 1 b 3 Q 7 U 2 V j d G l v b j E v U 0 E v Q X V 0 b 1 J l b W 9 2 Z W R D b 2 x 1 b W 5 z M S 5 7 U 3 R v Y 2 t E Q 0 N v c 3 Q s O H 0 m c X V v d D s s J n F 1 b 3 Q 7 U 2 V j d G l v b j E v U 0 E v Q X V 0 b 1 J l b W 9 2 Z W R D b 2 x 1 b W 5 z M S 5 7 U 2 F m Z X R 5 U k N v c 3 Q s O X 0 m c X V v d D s s J n F 1 b 3 Q 7 U 2 V j d G l v b j E v U 0 E v Q X V 0 b 1 J l b W 9 2 Z W R D b 2 x 1 b W 5 z M S 5 7 U 2 F m Z X R 5 R E N D b 3 N 0 L D E w f S Z x d W 9 0 O y w m c X V v d D t T Z W N 0 a W 9 u M S 9 T Q S 9 B d X R v U m V t b 3 Z l Z E N v b H V t b n M x L n t O Y k R D L D E x f S Z x d W 9 0 O y w m c X V v d D t T Z W N 0 a W 9 u M S 9 T Q S 9 B d X R v U m V t b 3 Z l Z E N v b H V t b n M x L n t M b 2 F k a W 5 n I F J h d G U s M T J 9 J n F 1 b 3 Q 7 L C Z x d W 9 0 O 1 N l Y 3 R p b 2 4 x L 1 N B L 0 F 1 d G 9 S Z W 1 v d m V k Q 2 9 s d W 1 u c z E u e 1 N 5 b m V y Z 2 l l L D E z f S Z x d W 9 0 O y w m c X V v d D t T Z W N 0 a W 9 u M S 9 T Q S 9 B d X R v U m V t b 3 Z l Z E N v b H V t b n M x L n t U c H M g U l V O L D E 0 f S Z x d W 9 0 O y w m c X V v d D t T Z W N 0 a W 9 u M S 9 T Q S 9 B d X R v U m V t b 3 Z l Z E N v b H V t b n M x L n t H Q V A s M T V 9 J n F 1 b 3 Q 7 L C Z x d W 9 0 O 1 N l Y 3 R p b 2 4 x L 1 N B L 0 F 1 d G 9 S Z W 1 v d m V k Q 2 9 s d W 1 u c z E u e 1 B h c n Q g Z m l 4 Z S B j a W J s Z S w x N n 0 m c X V v d D s s J n F 1 b 3 Q 7 U 2 V j d G l v b j E v U 0 E v Q X V 0 b 1 J l b W 9 2 Z W R D b 2 x 1 b W 5 z M S 5 7 Q 0 l u Z i w x N 3 0 m c X V v d D s s J n F 1 b 3 Q 7 U 2 V j d G l v b j E v U 0 E v Q X V 0 b 1 J l b W 9 2 Z W R D b 2 x 1 b W 5 z M S 5 7 Q 0 9 P U C B 2 c y B T Q S A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T Q S 9 B d X R v U m V t b 3 Z l Z E N v b H V t b n M x L n t N Y X A s M H 0 m c X V v d D s s J n F 1 b 3 Q 7 U 2 V j d G l v b j E v U 0 E v Q X V 0 b 1 J l b W 9 2 Z W R D b 2 x 1 b W 5 z M S 5 7 Q 2 F w U G V y Y 2 V u d C w x f S Z x d W 9 0 O y w m c X V v d D t T Z W N 0 a W 9 u M S 9 T Q S 9 B d X R v U m V t b 3 Z l Z E N v b H V t b n M x L n t G Z C w y f S Z x d W 9 0 O y w m c X V v d D t T Z W N 0 a W 9 u M S 9 T Q S 9 B d X R v U m V t b 3 Z l Z E N v b H V t b n M x L n t T Y 2 V u Y X J p b y w z f S Z x d W 9 0 O y w m c X V v d D t T Z W N 0 a W 9 u M S 9 T Q S 9 B d X R v U m V t b 3 Z l Z E N v b H V t b n M x L n t U b 3 R h b E N v c 3 Q s N H 0 m c X V v d D s s J n F 1 b 3 Q 7 U 2 V j d G l v b j E v U 0 E v Q X V 0 b 1 J l b W 9 2 Z W R D b 2 x 1 b W 5 z M S 5 7 T 3 B l b k N v c 3 Q s N X 0 m c X V v d D s s J n F 1 b 3 Q 7 U 2 V j d G l v b j E v U 0 E v Q X V 0 b 1 J l b W 9 2 Z W R D b 2 x 1 b W 5 z M S 5 7 V H J h b n N D b 3 N 0 L D Z 9 J n F 1 b 3 Q 7 L C Z x d W 9 0 O 1 N l Y 3 R p b 2 4 x L 1 N B L 0 F 1 d G 9 S Z W 1 v d m V k Q 2 9 s d W 1 u c z E u e 1 N 0 b 2 N r U k N v c 3 Q s N 3 0 m c X V v d D s s J n F 1 b 3 Q 7 U 2 V j d G l v b j E v U 0 E v Q X V 0 b 1 J l b W 9 2 Z W R D b 2 x 1 b W 5 z M S 5 7 U 3 R v Y 2 t E Q 0 N v c 3 Q s O H 0 m c X V v d D s s J n F 1 b 3 Q 7 U 2 V j d G l v b j E v U 0 E v Q X V 0 b 1 J l b W 9 2 Z W R D b 2 x 1 b W 5 z M S 5 7 U 2 F m Z X R 5 U k N v c 3 Q s O X 0 m c X V v d D s s J n F 1 b 3 Q 7 U 2 V j d G l v b j E v U 0 E v Q X V 0 b 1 J l b W 9 2 Z W R D b 2 x 1 b W 5 z M S 5 7 U 2 F m Z X R 5 R E N D b 3 N 0 L D E w f S Z x d W 9 0 O y w m c X V v d D t T Z W N 0 a W 9 u M S 9 T Q S 9 B d X R v U m V t b 3 Z l Z E N v b H V t b n M x L n t O Y k R D L D E x f S Z x d W 9 0 O y w m c X V v d D t T Z W N 0 a W 9 u M S 9 T Q S 9 B d X R v U m V t b 3 Z l Z E N v b H V t b n M x L n t M b 2 F k a W 5 n I F J h d G U s M T J 9 J n F 1 b 3 Q 7 L C Z x d W 9 0 O 1 N l Y 3 R p b 2 4 x L 1 N B L 0 F 1 d G 9 S Z W 1 v d m V k Q 2 9 s d W 1 u c z E u e 1 N 5 b m V y Z 2 l l L D E z f S Z x d W 9 0 O y w m c X V v d D t T Z W N 0 a W 9 u M S 9 T Q S 9 B d X R v U m V t b 3 Z l Z E N v b H V t b n M x L n t U c H M g U l V O L D E 0 f S Z x d W 9 0 O y w m c X V v d D t T Z W N 0 a W 9 u M S 9 T Q S 9 B d X R v U m V t b 3 Z l Z E N v b H V t b n M x L n t H Q V A s M T V 9 J n F 1 b 3 Q 7 L C Z x d W 9 0 O 1 N l Y 3 R p b 2 4 x L 1 N B L 0 F 1 d G 9 S Z W 1 v d m V k Q 2 9 s d W 1 u c z E u e 1 B h c n Q g Z m l 4 Z S B j a W J s Z S w x N n 0 m c X V v d D s s J n F 1 b 3 Q 7 U 2 V j d G l v b j E v U 0 E v Q X V 0 b 1 J l b W 9 2 Z W R D b 2 x 1 b W 5 z M S 5 7 Q 0 l u Z i w x N 3 0 m c X V v d D s s J n F 1 b 3 Q 7 U 2 V j d G l v b j E v U 0 E v Q X V 0 b 1 J l b W 9 2 Z W R D b 2 x 1 b W 5 z M S 5 7 Q 0 9 P U C B 2 c y B T Q S A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E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1 A v T G l n b m V z J T I w Z m l s d H I l Q z M l Q T l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D o G 1 S e G y T 4 E v o M g N J 6 I P A A A A A A I A A A A A A B B m A A A A A Q A A I A A A A F f h s t V / X H W e v p v c f 1 U 0 J k j H 0 E Q 5 x 2 y F 8 y t E Q x 3 N 9 2 f s A A A A A A 6 A A A A A A g A A I A A A A M D P X r Z o 0 h x M e z A D N t C l U 9 W c h W 0 2 q j L k 1 p E H j l m g h Z s v U A A A A A K M X G 2 o q x m y q r 5 w Q 0 K U l f 1 9 F R r 4 8 R R 9 Q i v v J k c z E u a N Y W r j v S + z T d V v T C G S r C b F 8 J i S F x J M I U L 5 u B m z q M m l f g X W H 1 M G O 8 s g L t e y h K z g j h m z Q A A A A A E p r R k q G J f E 3 g Z 9 i k v w y x G Z y s p f J 6 5 8 H q 1 7 q s x o O x 3 J N P A 5 h 3 j z T F c c E y B I E n 2 l B C E 5 k F F j r Y z p I I I V m v w c s R s = < / D a t a M a s h u p > 
</file>

<file path=customXml/itemProps1.xml><?xml version="1.0" encoding="utf-8"?>
<ds:datastoreItem xmlns:ds="http://schemas.openxmlformats.org/officeDocument/2006/customXml" ds:itemID="{C42D7BD0-A171-433D-A4E8-CC28405B39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SA</vt:lpstr>
      <vt:lpstr>COOP</vt:lpstr>
      <vt:lpstr>STOCK</vt:lpstr>
      <vt:lpstr>BASE NUAGE</vt:lpstr>
      <vt:lpstr>MOYENNE NUAGE</vt:lpstr>
      <vt:lpstr>COMPARAISON</vt:lpstr>
      <vt:lpstr>CARTE RESEAU</vt:lpstr>
    </vt:vector>
  </TitlesOfParts>
  <Company>UCLouvain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Livio Calcagno</dc:creator>
  <cp:lastModifiedBy>Livio Calcagno</cp:lastModifiedBy>
  <dcterms:created xsi:type="dcterms:W3CDTF">2026-05-22T08:39:43Z</dcterms:created>
  <dcterms:modified xsi:type="dcterms:W3CDTF">2026-07-31T18:49:15Z</dcterms:modified>
</cp:coreProperties>
</file>