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ent\Documents\Laurent\Mémoire\"/>
    </mc:Choice>
  </mc:AlternateContent>
  <bookViews>
    <workbookView xWindow="0" yWindow="0" windowWidth="11175" windowHeight="4680" tabRatio="956" firstSheet="7" activeTab="8"/>
  </bookViews>
  <sheets>
    <sheet name="DEBT_World_Databank" sheetId="1" state="hidden" r:id="rId1"/>
    <sheet name="DEBT_Euro_Area" sheetId="2" state="hidden" r:id="rId2"/>
    <sheet name="GDP_Growth_-_World_Databank" sheetId="3" state="hidden" r:id="rId3"/>
    <sheet name="GDP_Growth_-_Euro_Area" sheetId="4" state="hidden" r:id="rId4"/>
    <sheet name="CAPB_-_Euro_Area" sheetId="5" state="hidden" r:id="rId5"/>
    <sheet name="Unemployment_-_World_Databank" sheetId="6" state="hidden" r:id="rId6"/>
    <sheet name="Unemployment_-_Euro_Area" sheetId="7" state="hidden" r:id="rId7"/>
    <sheet name="Tableaux de Résultats" sheetId="11" r:id="rId8"/>
    <sheet name="GDP_-_Regressions" sheetId="8" r:id="rId9"/>
    <sheet name="Unemployment_-_Regressions" sheetId="9" r:id="rId10"/>
    <sheet name="DEBT_-_Regression" sheetId="10" r:id="rId11"/>
    <sheet name="Residuals - GDP" sheetId="60" r:id="rId12"/>
    <sheet name="Residual Normality" sheetId="64" state="hidden" r:id="rId13"/>
    <sheet name="Residuals UNEMP" sheetId="50" r:id="rId14"/>
    <sheet name="Residuals DEBT" sheetId="51" r:id="rId15"/>
    <sheet name="Correlations" sheetId="61" r:id="rId16"/>
  </sheets>
  <calcPr calcId="152511"/>
</workbook>
</file>

<file path=xl/calcChain.xml><?xml version="1.0" encoding="utf-8"?>
<calcChain xmlns="http://schemas.openxmlformats.org/spreadsheetml/2006/main">
  <c r="D22" i="8" l="1"/>
  <c r="C21" i="8"/>
  <c r="D21" i="8"/>
  <c r="C22" i="8"/>
  <c r="C23" i="8"/>
  <c r="D23" i="8"/>
  <c r="C24" i="8"/>
  <c r="D24" i="8"/>
  <c r="C25" i="8"/>
  <c r="D25" i="8"/>
  <c r="C26" i="8"/>
  <c r="D26" i="8"/>
  <c r="C27" i="8"/>
  <c r="D27" i="8"/>
  <c r="C28" i="8"/>
  <c r="D28" i="8"/>
  <c r="C29" i="8"/>
  <c r="D29" i="8"/>
  <c r="C30" i="8"/>
  <c r="D30" i="8"/>
  <c r="C31" i="8"/>
  <c r="D31" i="8"/>
  <c r="C32" i="8"/>
  <c r="D32" i="8"/>
  <c r="C33" i="8"/>
  <c r="D33" i="8"/>
  <c r="C34" i="8"/>
  <c r="D34" i="8"/>
  <c r="C35" i="8"/>
  <c r="D35" i="8"/>
  <c r="C36" i="8"/>
  <c r="D36" i="8"/>
  <c r="V7" i="61"/>
  <c r="W7" i="61"/>
  <c r="X7" i="61"/>
  <c r="Y7" i="61"/>
  <c r="V8" i="61"/>
  <c r="W8" i="61"/>
  <c r="X8" i="61"/>
  <c r="Y8" i="61"/>
  <c r="V9" i="61"/>
  <c r="W9" i="61"/>
  <c r="X9" i="61"/>
  <c r="Y9" i="61"/>
  <c r="V10" i="61"/>
  <c r="W10" i="61"/>
  <c r="X10" i="61"/>
  <c r="Y10" i="61"/>
  <c r="V11" i="61"/>
  <c r="W11" i="61"/>
  <c r="X11" i="61"/>
  <c r="Y11" i="61"/>
  <c r="V12" i="61"/>
  <c r="W12" i="61"/>
  <c r="X12" i="61"/>
  <c r="Y12" i="61"/>
  <c r="V13" i="61"/>
  <c r="W13" i="61"/>
  <c r="X13" i="61"/>
  <c r="Y13" i="61"/>
  <c r="V14" i="61"/>
  <c r="W14" i="61"/>
  <c r="X14" i="61"/>
  <c r="Y14" i="61"/>
  <c r="V15" i="61"/>
  <c r="W15" i="61"/>
  <c r="X15" i="61"/>
  <c r="Y15" i="61"/>
  <c r="V16" i="61"/>
  <c r="W16" i="61"/>
  <c r="X16" i="61"/>
  <c r="Y16" i="61"/>
  <c r="V17" i="61"/>
  <c r="W17" i="61"/>
  <c r="X17" i="61"/>
  <c r="Y17" i="61"/>
  <c r="V18" i="61"/>
  <c r="W18" i="61"/>
  <c r="X18" i="61"/>
  <c r="Y18" i="61"/>
  <c r="V19" i="61"/>
  <c r="W19" i="61"/>
  <c r="X19" i="61"/>
  <c r="Y19" i="61"/>
  <c r="V20" i="61"/>
  <c r="W20" i="61"/>
  <c r="X20" i="61"/>
  <c r="Y20" i="61"/>
  <c r="V21" i="61"/>
  <c r="W21" i="61"/>
  <c r="X21" i="61"/>
  <c r="Y21" i="61"/>
  <c r="X6" i="61"/>
  <c r="Y6" i="61"/>
  <c r="W6" i="61"/>
  <c r="V6" i="61"/>
  <c r="L4" i="9"/>
  <c r="P4" i="9"/>
  <c r="X4" i="50"/>
  <c r="P4" i="50"/>
  <c r="L5" i="10"/>
  <c r="L6" i="10"/>
  <c r="L4" i="10"/>
  <c r="P5" i="10"/>
  <c r="P6" i="10"/>
  <c r="P4" i="10"/>
  <c r="X5" i="51"/>
  <c r="X6" i="51"/>
  <c r="X4" i="51"/>
  <c r="X5" i="50"/>
  <c r="X6" i="50"/>
  <c r="P6" i="50"/>
  <c r="P5" i="50"/>
  <c r="P5" i="9"/>
  <c r="P6" i="9"/>
  <c r="L6" i="9"/>
  <c r="L5" i="9"/>
  <c r="L6" i="8"/>
  <c r="O63" i="64"/>
  <c r="N64" i="64"/>
  <c r="L63" i="64"/>
  <c r="K64" i="64"/>
  <c r="I63" i="64"/>
  <c r="H64" i="64"/>
  <c r="F63" i="64"/>
  <c r="E64" i="64"/>
  <c r="C63" i="64"/>
  <c r="B64" i="64"/>
  <c r="R41" i="64"/>
  <c r="Q42" i="64"/>
  <c r="O41" i="64"/>
  <c r="N42" i="64"/>
  <c r="L41" i="64"/>
  <c r="K42" i="64"/>
  <c r="I41" i="64"/>
  <c r="H42" i="64"/>
  <c r="F41" i="64"/>
  <c r="E42" i="64"/>
  <c r="C41" i="64"/>
  <c r="B42" i="64"/>
  <c r="U19" i="64"/>
  <c r="T20" i="64"/>
  <c r="R19" i="64"/>
  <c r="Q20" i="64"/>
  <c r="O19" i="64"/>
  <c r="N20" i="64"/>
  <c r="L19" i="64"/>
  <c r="K20" i="64"/>
  <c r="I19" i="64"/>
  <c r="H20" i="64"/>
  <c r="F19" i="64"/>
  <c r="E20" i="64"/>
  <c r="C19" i="64"/>
  <c r="B20" i="64"/>
  <c r="C5" i="7"/>
  <c r="D5" i="7"/>
  <c r="C29" i="7"/>
  <c r="N22" i="50"/>
  <c r="E5" i="7"/>
  <c r="F5" i="7"/>
  <c r="E29" i="7"/>
  <c r="G5" i="7"/>
  <c r="H5" i="7"/>
  <c r="I5" i="7"/>
  <c r="C6" i="7"/>
  <c r="C30" i="7"/>
  <c r="C23" i="50"/>
  <c r="D6" i="7"/>
  <c r="E6" i="7"/>
  <c r="D30" i="7"/>
  <c r="P23" i="9"/>
  <c r="F6" i="7"/>
  <c r="G6" i="7"/>
  <c r="F30" i="7"/>
  <c r="H6" i="7"/>
  <c r="I6" i="7"/>
  <c r="C7" i="7"/>
  <c r="D7" i="7"/>
  <c r="E7" i="7"/>
  <c r="F7" i="7"/>
  <c r="F31" i="7"/>
  <c r="G7" i="7"/>
  <c r="H7" i="7"/>
  <c r="I7" i="7"/>
  <c r="C8" i="7"/>
  <c r="B32" i="7"/>
  <c r="D25" i="50"/>
  <c r="D8" i="7"/>
  <c r="E8" i="7"/>
  <c r="F8" i="7"/>
  <c r="G8" i="7"/>
  <c r="F32" i="7"/>
  <c r="U25" i="9"/>
  <c r="H8" i="7"/>
  <c r="I8" i="7"/>
  <c r="C9" i="7"/>
  <c r="D9" i="7"/>
  <c r="D33" i="7"/>
  <c r="X26" i="50"/>
  <c r="E9" i="7"/>
  <c r="F9" i="7"/>
  <c r="F33" i="7"/>
  <c r="AG26" i="50"/>
  <c r="G9" i="7"/>
  <c r="H9" i="7"/>
  <c r="H33" i="7"/>
  <c r="BA26" i="50"/>
  <c r="I9" i="7"/>
  <c r="C10" i="7"/>
  <c r="D10" i="7"/>
  <c r="E10" i="7"/>
  <c r="E34" i="7"/>
  <c r="F10" i="7"/>
  <c r="G10" i="7"/>
  <c r="G34" i="7"/>
  <c r="H10" i="7"/>
  <c r="I10" i="7"/>
  <c r="H34" i="7"/>
  <c r="C11" i="7"/>
  <c r="D11" i="7"/>
  <c r="D35" i="7"/>
  <c r="E11" i="7"/>
  <c r="F11" i="7"/>
  <c r="E35" i="7"/>
  <c r="G11" i="7"/>
  <c r="H11" i="7"/>
  <c r="I11" i="7"/>
  <c r="C12" i="7"/>
  <c r="B36" i="7"/>
  <c r="D12" i="7"/>
  <c r="E12" i="7"/>
  <c r="F12" i="7"/>
  <c r="G12" i="7"/>
  <c r="F36" i="7"/>
  <c r="H12" i="7"/>
  <c r="I12" i="7"/>
  <c r="C13" i="7"/>
  <c r="D13" i="7"/>
  <c r="E13" i="7"/>
  <c r="F13" i="7"/>
  <c r="F37" i="7"/>
  <c r="G13" i="7"/>
  <c r="H13" i="7"/>
  <c r="H37" i="7"/>
  <c r="I13" i="7"/>
  <c r="C14" i="7"/>
  <c r="D14" i="7"/>
  <c r="E14" i="7"/>
  <c r="E38" i="7"/>
  <c r="AH31" i="50"/>
  <c r="F14" i="7"/>
  <c r="G14" i="7"/>
  <c r="F38" i="7"/>
  <c r="AG31" i="50"/>
  <c r="H14" i="7"/>
  <c r="I14" i="7"/>
  <c r="C15" i="7"/>
  <c r="D15" i="7"/>
  <c r="D39" i="7"/>
  <c r="M32" i="50"/>
  <c r="E15" i="7"/>
  <c r="F15" i="7"/>
  <c r="E39" i="7"/>
  <c r="G15" i="7"/>
  <c r="H15" i="7"/>
  <c r="I15" i="7"/>
  <c r="C16" i="7"/>
  <c r="B40" i="7"/>
  <c r="D32" i="9"/>
  <c r="D16" i="7"/>
  <c r="E16" i="7"/>
  <c r="F16" i="7"/>
  <c r="G16" i="7"/>
  <c r="F40" i="7"/>
  <c r="AG33" i="50"/>
  <c r="H16" i="7"/>
  <c r="I16" i="7"/>
  <c r="C17" i="7"/>
  <c r="D17" i="7"/>
  <c r="D41" i="7"/>
  <c r="M34" i="50"/>
  <c r="E17" i="7"/>
  <c r="F17" i="7"/>
  <c r="F41" i="7"/>
  <c r="G17" i="7"/>
  <c r="H17" i="7"/>
  <c r="I17" i="7"/>
  <c r="C18" i="7"/>
  <c r="D18" i="7"/>
  <c r="E18" i="7"/>
  <c r="F18" i="7"/>
  <c r="G18" i="7"/>
  <c r="G42" i="7"/>
  <c r="AQ35" i="50"/>
  <c r="H18" i="7"/>
  <c r="I18" i="7"/>
  <c r="C19" i="7"/>
  <c r="D19" i="7"/>
  <c r="D43" i="7"/>
  <c r="E19" i="7"/>
  <c r="F19" i="7"/>
  <c r="E43" i="7"/>
  <c r="G19" i="7"/>
  <c r="H19" i="7"/>
  <c r="I19" i="7"/>
  <c r="C20" i="7"/>
  <c r="B44" i="7"/>
  <c r="D36" i="9"/>
  <c r="D20" i="7"/>
  <c r="E20" i="7"/>
  <c r="E44" i="7"/>
  <c r="F20" i="7"/>
  <c r="G20" i="7"/>
  <c r="H20" i="7"/>
  <c r="I20" i="7"/>
  <c r="I4" i="7"/>
  <c r="H4" i="7"/>
  <c r="G28" i="7"/>
  <c r="G4" i="7"/>
  <c r="F4" i="7"/>
  <c r="E28" i="7"/>
  <c r="E4" i="7"/>
  <c r="D4" i="7"/>
  <c r="C28" i="7"/>
  <c r="C21" i="50"/>
  <c r="C4" i="7"/>
  <c r="B5" i="7"/>
  <c r="B6" i="7"/>
  <c r="B7" i="7"/>
  <c r="B8" i="7"/>
  <c r="B9" i="7"/>
  <c r="B10" i="7"/>
  <c r="B11" i="7"/>
  <c r="B35" i="7"/>
  <c r="D28" i="9"/>
  <c r="B12" i="7"/>
  <c r="B13" i="7"/>
  <c r="B14" i="7"/>
  <c r="B15" i="7"/>
  <c r="B39" i="7"/>
  <c r="B16" i="7"/>
  <c r="B17" i="7"/>
  <c r="B18" i="7"/>
  <c r="B19" i="7"/>
  <c r="B20" i="7"/>
  <c r="B4" i="7"/>
  <c r="O21" i="60"/>
  <c r="M25" i="60"/>
  <c r="M33" i="60"/>
  <c r="M37" i="60"/>
  <c r="P5" i="60"/>
  <c r="BK37" i="60"/>
  <c r="AQ37" i="60"/>
  <c r="AG37" i="60"/>
  <c r="BK36" i="60"/>
  <c r="BA36" i="60"/>
  <c r="AQ36" i="60"/>
  <c r="W36" i="60"/>
  <c r="C36" i="60"/>
  <c r="AQ35" i="60"/>
  <c r="AG35" i="60"/>
  <c r="W35" i="60"/>
  <c r="BA34" i="60"/>
  <c r="C34" i="60"/>
  <c r="AG33" i="60"/>
  <c r="Z32" i="60"/>
  <c r="C32" i="60"/>
  <c r="AG31" i="60"/>
  <c r="BA30" i="60"/>
  <c r="C30" i="60"/>
  <c r="BA28" i="60"/>
  <c r="E28" i="60"/>
  <c r="AI27" i="60"/>
  <c r="BA26" i="60"/>
  <c r="C24" i="60"/>
  <c r="E21" i="60"/>
  <c r="X6" i="60"/>
  <c r="P6" i="60"/>
  <c r="X5" i="60"/>
  <c r="X4" i="60"/>
  <c r="P4" i="60"/>
  <c r="Z32" i="51"/>
  <c r="AJ27" i="51"/>
  <c r="O27" i="51"/>
  <c r="AI23" i="51"/>
  <c r="O23" i="51"/>
  <c r="P6" i="51"/>
  <c r="P5" i="51"/>
  <c r="P4" i="51"/>
  <c r="BD34" i="50"/>
  <c r="AH34" i="50"/>
  <c r="BC32" i="50"/>
  <c r="Z32" i="50"/>
  <c r="AJ31" i="50"/>
  <c r="Y30" i="50"/>
  <c r="BC28" i="50"/>
  <c r="Z28" i="50"/>
  <c r="P27" i="50"/>
  <c r="BC26" i="50"/>
  <c r="AJ26" i="50"/>
  <c r="F26" i="50"/>
  <c r="BD25" i="50"/>
  <c r="AJ25" i="50"/>
  <c r="Z25" i="50"/>
  <c r="O25" i="50"/>
  <c r="BD23" i="50"/>
  <c r="BC23" i="50"/>
  <c r="AI23" i="50"/>
  <c r="P23" i="50"/>
  <c r="AT22" i="50"/>
  <c r="Z22" i="50"/>
  <c r="O22" i="50"/>
  <c r="F22" i="50"/>
  <c r="K21" i="8"/>
  <c r="K24" i="8"/>
  <c r="K25" i="8"/>
  <c r="K28" i="8"/>
  <c r="K30" i="8"/>
  <c r="I25" i="8"/>
  <c r="L25" i="8"/>
  <c r="J29" i="8"/>
  <c r="I33" i="8"/>
  <c r="J33" i="8"/>
  <c r="L34" i="8"/>
  <c r="P5" i="8"/>
  <c r="F26" i="9"/>
  <c r="E23" i="9"/>
  <c r="E27" i="9"/>
  <c r="E32" i="9"/>
  <c r="F29" i="10"/>
  <c r="F32" i="10"/>
  <c r="E23" i="10"/>
  <c r="E27" i="10"/>
  <c r="E30" i="10"/>
  <c r="F34" i="8"/>
  <c r="F32" i="8"/>
  <c r="F26" i="8"/>
  <c r="E23" i="8"/>
  <c r="E26" i="8"/>
  <c r="E27" i="8"/>
  <c r="B28" i="5"/>
  <c r="C28" i="5"/>
  <c r="D28" i="5"/>
  <c r="E28" i="5"/>
  <c r="F28" i="5"/>
  <c r="G28" i="5"/>
  <c r="H28" i="5"/>
  <c r="I28" i="5"/>
  <c r="BM22" i="60"/>
  <c r="J28" i="5"/>
  <c r="B29" i="5"/>
  <c r="C29" i="5"/>
  <c r="E23" i="50"/>
  <c r="D29" i="5"/>
  <c r="R23" i="9"/>
  <c r="E29" i="5"/>
  <c r="F29" i="5"/>
  <c r="G29" i="5"/>
  <c r="H29" i="5"/>
  <c r="BN23" i="60"/>
  <c r="AP23" i="8"/>
  <c r="I29" i="5"/>
  <c r="BM23" i="60"/>
  <c r="J29" i="5"/>
  <c r="B30" i="5"/>
  <c r="C30" i="5"/>
  <c r="D30" i="5"/>
  <c r="Z24" i="60"/>
  <c r="E30" i="5"/>
  <c r="F30" i="5"/>
  <c r="G30" i="5"/>
  <c r="H30" i="5"/>
  <c r="BC24" i="60"/>
  <c r="I30" i="5"/>
  <c r="BM24" i="60"/>
  <c r="J30" i="5"/>
  <c r="B31" i="5"/>
  <c r="C31" i="5"/>
  <c r="P25" i="50"/>
  <c r="D31" i="5"/>
  <c r="E31" i="5"/>
  <c r="F31" i="5"/>
  <c r="G31" i="5"/>
  <c r="H31" i="5"/>
  <c r="I31" i="5"/>
  <c r="BM25" i="60"/>
  <c r="J31" i="5"/>
  <c r="B32" i="5"/>
  <c r="F26" i="60"/>
  <c r="C32" i="5"/>
  <c r="E26" i="10"/>
  <c r="D32" i="5"/>
  <c r="E32" i="5"/>
  <c r="Y26" i="50"/>
  <c r="X26" i="10"/>
  <c r="F32" i="5"/>
  <c r="G32" i="5"/>
  <c r="H32" i="5"/>
  <c r="BN26" i="60"/>
  <c r="I32" i="5"/>
  <c r="BM26" i="60"/>
  <c r="J32" i="5"/>
  <c r="B33" i="5"/>
  <c r="C33" i="5"/>
  <c r="E27" i="50"/>
  <c r="D33" i="5"/>
  <c r="R27" i="9"/>
  <c r="E33" i="5"/>
  <c r="F33" i="5"/>
  <c r="AT27" i="50"/>
  <c r="G33" i="5"/>
  <c r="H33" i="5"/>
  <c r="AP27" i="8"/>
  <c r="I33" i="5"/>
  <c r="BM27" i="60"/>
  <c r="J33" i="5"/>
  <c r="B34" i="5"/>
  <c r="C34" i="5"/>
  <c r="D34" i="5"/>
  <c r="E34" i="5"/>
  <c r="F34" i="5"/>
  <c r="G34" i="5"/>
  <c r="H34" i="5"/>
  <c r="I34" i="5"/>
  <c r="BM28" i="60"/>
  <c r="J34" i="5"/>
  <c r="C35" i="5"/>
  <c r="P29" i="50"/>
  <c r="D35" i="5"/>
  <c r="O29" i="60"/>
  <c r="E35" i="5"/>
  <c r="Y29" i="50"/>
  <c r="F35" i="5"/>
  <c r="W29" i="9"/>
  <c r="G35" i="5"/>
  <c r="BD29" i="50"/>
  <c r="H35" i="5"/>
  <c r="BC29" i="60"/>
  <c r="I35" i="5"/>
  <c r="BM29" i="60"/>
  <c r="J35" i="5"/>
  <c r="B36" i="5"/>
  <c r="F29" i="9"/>
  <c r="C36" i="5"/>
  <c r="E29" i="8"/>
  <c r="D36" i="5"/>
  <c r="E36" i="5"/>
  <c r="F36" i="5"/>
  <c r="G36" i="5"/>
  <c r="BD30" i="50"/>
  <c r="H36" i="5"/>
  <c r="I36" i="5"/>
  <c r="BM30" i="60"/>
  <c r="AO30" i="8"/>
  <c r="J36" i="5"/>
  <c r="B37" i="5"/>
  <c r="F30" i="9"/>
  <c r="C37" i="5"/>
  <c r="L31" i="8"/>
  <c r="D37" i="5"/>
  <c r="E37" i="5"/>
  <c r="F37" i="5"/>
  <c r="G37" i="5"/>
  <c r="H37" i="5"/>
  <c r="I37" i="5"/>
  <c r="BM31" i="60"/>
  <c r="J37" i="5"/>
  <c r="B38" i="5"/>
  <c r="C38" i="5"/>
  <c r="E31" i="10"/>
  <c r="L31" i="10"/>
  <c r="D38" i="5"/>
  <c r="K32" i="8"/>
  <c r="E38" i="5"/>
  <c r="F38" i="5"/>
  <c r="G38" i="5"/>
  <c r="H38" i="5"/>
  <c r="I38" i="5"/>
  <c r="BM32" i="60"/>
  <c r="J38" i="5"/>
  <c r="B39" i="5"/>
  <c r="C39" i="5"/>
  <c r="D39" i="5"/>
  <c r="E39" i="5"/>
  <c r="Q33" i="9"/>
  <c r="F39" i="5"/>
  <c r="W33" i="10"/>
  <c r="G39" i="5"/>
  <c r="H39" i="5"/>
  <c r="AI33" i="9"/>
  <c r="I39" i="5"/>
  <c r="BM33" i="60"/>
  <c r="J39" i="5"/>
  <c r="B40" i="5"/>
  <c r="C40" i="5"/>
  <c r="L33" i="10"/>
  <c r="D40" i="5"/>
  <c r="E40" i="5"/>
  <c r="Q34" i="9"/>
  <c r="F40" i="5"/>
  <c r="AD34" i="9"/>
  <c r="G40" i="5"/>
  <c r="H40" i="5"/>
  <c r="I40" i="5"/>
  <c r="BM34" i="60"/>
  <c r="J40" i="5"/>
  <c r="B41" i="5"/>
  <c r="C41" i="5"/>
  <c r="D41" i="5"/>
  <c r="O35" i="60"/>
  <c r="E41" i="5"/>
  <c r="F41" i="5"/>
  <c r="G41" i="5"/>
  <c r="H41" i="5"/>
  <c r="AI35" i="9"/>
  <c r="I41" i="5"/>
  <c r="BM35" i="60"/>
  <c r="J41" i="5"/>
  <c r="B42" i="5"/>
  <c r="F35" i="9"/>
  <c r="C42" i="5"/>
  <c r="D42" i="5"/>
  <c r="E42" i="5"/>
  <c r="F42" i="5"/>
  <c r="AD36" i="8"/>
  <c r="G42" i="5"/>
  <c r="AC36" i="8"/>
  <c r="H42" i="5"/>
  <c r="I42" i="5"/>
  <c r="BM36" i="60"/>
  <c r="J42" i="5"/>
  <c r="B43" i="5"/>
  <c r="C43" i="5"/>
  <c r="D43" i="5"/>
  <c r="R36" i="10"/>
  <c r="E43" i="5"/>
  <c r="F43" i="5"/>
  <c r="AD36" i="10"/>
  <c r="G43" i="5"/>
  <c r="AC37" i="9"/>
  <c r="H43" i="5"/>
  <c r="I43" i="5"/>
  <c r="BM37" i="60"/>
  <c r="J43" i="5"/>
  <c r="C27" i="5"/>
  <c r="L21" i="8"/>
  <c r="D27" i="5"/>
  <c r="E27" i="5"/>
  <c r="F27" i="5"/>
  <c r="G27" i="5"/>
  <c r="H27" i="5"/>
  <c r="BN21" i="60"/>
  <c r="I27" i="5"/>
  <c r="BM21" i="60"/>
  <c r="J27" i="5"/>
  <c r="B27" i="5"/>
  <c r="X22" i="8"/>
  <c r="AC24" i="9"/>
  <c r="AO26" i="8"/>
  <c r="AC28" i="10"/>
  <c r="K35" i="9"/>
  <c r="R22" i="9"/>
  <c r="AP22" i="8"/>
  <c r="AO22" i="8"/>
  <c r="AC23" i="10"/>
  <c r="AD24" i="8"/>
  <c r="AO24" i="8"/>
  <c r="Q25" i="10"/>
  <c r="K26" i="9"/>
  <c r="AP26" i="8"/>
  <c r="K27" i="9"/>
  <c r="W28" i="10"/>
  <c r="Q29" i="9"/>
  <c r="K29" i="10"/>
  <c r="AI30" i="9"/>
  <c r="L30" i="10"/>
  <c r="AD32" i="9"/>
  <c r="X33" i="10"/>
  <c r="R34" i="9"/>
  <c r="AI34" i="9"/>
  <c r="AJ35" i="8"/>
  <c r="AD36" i="9"/>
  <c r="AJ36" i="9"/>
  <c r="X36" i="10"/>
  <c r="AO37" i="8"/>
  <c r="J37" i="8"/>
  <c r="V35" i="8"/>
  <c r="AN27" i="8"/>
  <c r="J20" i="4"/>
  <c r="AM37" i="8"/>
  <c r="I20" i="4"/>
  <c r="H20" i="4"/>
  <c r="BB37" i="60"/>
  <c r="G20" i="4"/>
  <c r="AB37" i="8"/>
  <c r="U37" i="8"/>
  <c r="F20" i="4"/>
  <c r="E20" i="4"/>
  <c r="X37" i="60"/>
  <c r="D20" i="4"/>
  <c r="N37" i="60"/>
  <c r="C20" i="4"/>
  <c r="D36" i="60"/>
  <c r="B20" i="4"/>
  <c r="J19" i="4"/>
  <c r="AM36" i="8"/>
  <c r="I19" i="4"/>
  <c r="BL36" i="60"/>
  <c r="H19" i="4"/>
  <c r="AH36" i="8"/>
  <c r="AA36" i="8"/>
  <c r="G19" i="4"/>
  <c r="AR36" i="60"/>
  <c r="F19" i="4"/>
  <c r="AH36" i="60"/>
  <c r="E19" i="4"/>
  <c r="X36" i="60"/>
  <c r="D19" i="4"/>
  <c r="C19" i="4"/>
  <c r="D35" i="60"/>
  <c r="B19" i="4"/>
  <c r="J18" i="4"/>
  <c r="AM35" i="8"/>
  <c r="I18" i="4"/>
  <c r="BL35" i="60"/>
  <c r="H18" i="4"/>
  <c r="BB35" i="60"/>
  <c r="AH35" i="8"/>
  <c r="AA35" i="8"/>
  <c r="G18" i="4"/>
  <c r="AR35" i="60"/>
  <c r="F18" i="4"/>
  <c r="AH35" i="60"/>
  <c r="O35" i="8"/>
  <c r="E18" i="4"/>
  <c r="P35" i="8"/>
  <c r="D18" i="4"/>
  <c r="C18" i="4"/>
  <c r="D34" i="60"/>
  <c r="B18" i="4"/>
  <c r="J17" i="4"/>
  <c r="BK34" i="60"/>
  <c r="AM34" i="8"/>
  <c r="I17" i="4"/>
  <c r="BL34" i="60"/>
  <c r="H17" i="4"/>
  <c r="BB34" i="60"/>
  <c r="G17" i="4"/>
  <c r="F17" i="4"/>
  <c r="AH34" i="60"/>
  <c r="V34" i="8"/>
  <c r="E17" i="4"/>
  <c r="P34" i="8"/>
  <c r="D17" i="4"/>
  <c r="C17" i="4"/>
  <c r="B17" i="4"/>
  <c r="J16" i="4"/>
  <c r="BK33" i="60"/>
  <c r="AM33" i="8"/>
  <c r="I16" i="4"/>
  <c r="H16" i="4"/>
  <c r="BB33" i="60"/>
  <c r="G16" i="4"/>
  <c r="AR33" i="60"/>
  <c r="AB33" i="8"/>
  <c r="U33" i="8"/>
  <c r="F16" i="4"/>
  <c r="AH33" i="60"/>
  <c r="E16" i="4"/>
  <c r="X33" i="60"/>
  <c r="D16" i="4"/>
  <c r="C16" i="4"/>
  <c r="B16" i="4"/>
  <c r="J15" i="4"/>
  <c r="BK32" i="60"/>
  <c r="I15" i="4"/>
  <c r="BL32" i="60"/>
  <c r="H15" i="4"/>
  <c r="BB32" i="60"/>
  <c r="AA32" i="8"/>
  <c r="G15" i="4"/>
  <c r="F15" i="4"/>
  <c r="AH32" i="60"/>
  <c r="E15" i="4"/>
  <c r="D15" i="4"/>
  <c r="C15" i="4"/>
  <c r="D31" i="60"/>
  <c r="B15" i="4"/>
  <c r="J14" i="4"/>
  <c r="BK31" i="60"/>
  <c r="I14" i="4"/>
  <c r="BL31" i="60"/>
  <c r="H14" i="4"/>
  <c r="AA31" i="8"/>
  <c r="G14" i="4"/>
  <c r="F14" i="4"/>
  <c r="AH31" i="60"/>
  <c r="E14" i="4"/>
  <c r="P31" i="8"/>
  <c r="D14" i="4"/>
  <c r="C14" i="4"/>
  <c r="D30" i="60"/>
  <c r="B14" i="4"/>
  <c r="J13" i="4"/>
  <c r="I13" i="4"/>
  <c r="BL30" i="60"/>
  <c r="H13" i="4"/>
  <c r="G13" i="4"/>
  <c r="F13" i="4"/>
  <c r="O30" i="8"/>
  <c r="E13" i="4"/>
  <c r="M30" i="60"/>
  <c r="D13" i="4"/>
  <c r="C13" i="4"/>
  <c r="B13" i="4"/>
  <c r="J12" i="4"/>
  <c r="BK29" i="60"/>
  <c r="I12" i="4"/>
  <c r="H12" i="4"/>
  <c r="G12" i="4"/>
  <c r="AB29" i="8"/>
  <c r="F12" i="4"/>
  <c r="AH29" i="60"/>
  <c r="O29" i="8"/>
  <c r="E12" i="4"/>
  <c r="D12" i="4"/>
  <c r="N29" i="60"/>
  <c r="C12" i="4"/>
  <c r="B12" i="4"/>
  <c r="J11" i="4"/>
  <c r="I11" i="4"/>
  <c r="BL28" i="60"/>
  <c r="AN28" i="8"/>
  <c r="AG28" i="8"/>
  <c r="H11" i="4"/>
  <c r="BB28" i="60"/>
  <c r="G11" i="4"/>
  <c r="F11" i="4"/>
  <c r="AH28" i="60"/>
  <c r="E11" i="4"/>
  <c r="X28" i="60"/>
  <c r="P28" i="8"/>
  <c r="D11" i="4"/>
  <c r="C11" i="4"/>
  <c r="B11" i="4"/>
  <c r="J10" i="4"/>
  <c r="BK27" i="60"/>
  <c r="I10" i="4"/>
  <c r="BL27" i="60"/>
  <c r="H10" i="4"/>
  <c r="G10" i="4"/>
  <c r="AR27" i="60"/>
  <c r="F10" i="4"/>
  <c r="AH27" i="60"/>
  <c r="O27" i="8"/>
  <c r="E10" i="4"/>
  <c r="D10" i="4"/>
  <c r="C10" i="4"/>
  <c r="B10" i="4"/>
  <c r="J9" i="4"/>
  <c r="I9" i="4"/>
  <c r="BL26" i="60"/>
  <c r="AN26" i="8"/>
  <c r="AG26" i="8"/>
  <c r="H9" i="4"/>
  <c r="BB26" i="60"/>
  <c r="G9" i="4"/>
  <c r="AR26" i="60"/>
  <c r="AB26" i="8"/>
  <c r="F9" i="4"/>
  <c r="E9" i="4"/>
  <c r="D9" i="4"/>
  <c r="C26" i="60"/>
  <c r="C9" i="4"/>
  <c r="D26" i="60"/>
  <c r="B9" i="4"/>
  <c r="J8" i="4"/>
  <c r="BK25" i="60"/>
  <c r="AM25" i="8"/>
  <c r="I8" i="4"/>
  <c r="BL25" i="60"/>
  <c r="H8" i="4"/>
  <c r="BB25" i="60"/>
  <c r="AH25" i="8"/>
  <c r="G8" i="4"/>
  <c r="F8" i="4"/>
  <c r="O25" i="8"/>
  <c r="E8" i="4"/>
  <c r="X25" i="60"/>
  <c r="D8" i="4"/>
  <c r="C8" i="4"/>
  <c r="B8" i="4"/>
  <c r="J7" i="4"/>
  <c r="BK24" i="60"/>
  <c r="I7" i="4"/>
  <c r="H7" i="4"/>
  <c r="BB24" i="60"/>
  <c r="AA24" i="8"/>
  <c r="G7" i="4"/>
  <c r="F7" i="4"/>
  <c r="E7" i="4"/>
  <c r="D7" i="4"/>
  <c r="C7" i="4"/>
  <c r="B7" i="4"/>
  <c r="J6" i="4"/>
  <c r="BK23" i="60"/>
  <c r="I6" i="4"/>
  <c r="AN23" i="8"/>
  <c r="H6" i="4"/>
  <c r="BB23" i="60"/>
  <c r="AA23" i="8"/>
  <c r="G6" i="4"/>
  <c r="F6" i="4"/>
  <c r="AH23" i="60"/>
  <c r="O23" i="8"/>
  <c r="E6" i="4"/>
  <c r="D6" i="4"/>
  <c r="C6" i="4"/>
  <c r="B6" i="4"/>
  <c r="J5" i="4"/>
  <c r="I5" i="4"/>
  <c r="BL22" i="60"/>
  <c r="AN22" i="8"/>
  <c r="H5" i="4"/>
  <c r="G5" i="4"/>
  <c r="AR22" i="60"/>
  <c r="F5" i="4"/>
  <c r="AH22" i="60"/>
  <c r="O22" i="8"/>
  <c r="E5" i="4"/>
  <c r="D5" i="4"/>
  <c r="N22" i="60"/>
  <c r="C5" i="4"/>
  <c r="D22" i="60"/>
  <c r="B5" i="4"/>
  <c r="J4" i="4"/>
  <c r="I4" i="4"/>
  <c r="BL21" i="60"/>
  <c r="H4" i="4"/>
  <c r="G4" i="4"/>
  <c r="F4" i="4"/>
  <c r="AH21" i="60"/>
  <c r="E4" i="4"/>
  <c r="D4" i="4"/>
  <c r="C4" i="4"/>
  <c r="D21" i="60"/>
  <c r="B4" i="4"/>
  <c r="H20" i="2"/>
  <c r="G20" i="2"/>
  <c r="F20" i="2"/>
  <c r="E20" i="2"/>
  <c r="E44" i="2"/>
  <c r="O36" i="10"/>
  <c r="D20" i="2"/>
  <c r="C20" i="2"/>
  <c r="B20" i="2"/>
  <c r="H19" i="2"/>
  <c r="G19" i="2"/>
  <c r="F19" i="2"/>
  <c r="F43" i="2"/>
  <c r="E19" i="2"/>
  <c r="D19" i="2"/>
  <c r="C19" i="2"/>
  <c r="B19" i="2"/>
  <c r="H18" i="2"/>
  <c r="G18" i="2"/>
  <c r="F42" i="2"/>
  <c r="F18" i="2"/>
  <c r="E18" i="2"/>
  <c r="D18" i="2"/>
  <c r="C18" i="2"/>
  <c r="B42" i="2"/>
  <c r="B18" i="2"/>
  <c r="H17" i="2"/>
  <c r="G17" i="2"/>
  <c r="F17" i="2"/>
  <c r="E17" i="2"/>
  <c r="D17" i="2"/>
  <c r="C41" i="2"/>
  <c r="C17" i="2"/>
  <c r="B17" i="2"/>
  <c r="H16" i="2"/>
  <c r="G16" i="2"/>
  <c r="F16" i="2"/>
  <c r="E16" i="2"/>
  <c r="D40" i="2"/>
  <c r="D16" i="2"/>
  <c r="C16" i="2"/>
  <c r="B16" i="2"/>
  <c r="B40" i="2"/>
  <c r="H15" i="2"/>
  <c r="G15" i="2"/>
  <c r="F15" i="2"/>
  <c r="E39" i="2"/>
  <c r="E15" i="2"/>
  <c r="D15" i="2"/>
  <c r="C15" i="2"/>
  <c r="B15" i="2"/>
  <c r="H14" i="2"/>
  <c r="G14" i="2"/>
  <c r="F38" i="2"/>
  <c r="F14" i="2"/>
  <c r="E14" i="2"/>
  <c r="D14" i="2"/>
  <c r="D38" i="2"/>
  <c r="C14" i="2"/>
  <c r="B14" i="2"/>
  <c r="H13" i="2"/>
  <c r="G37" i="2"/>
  <c r="G13" i="2"/>
  <c r="F13" i="2"/>
  <c r="E13" i="2"/>
  <c r="D13" i="2"/>
  <c r="C37" i="2"/>
  <c r="C13" i="2"/>
  <c r="B13" i="2"/>
  <c r="B37" i="2"/>
  <c r="H12" i="2"/>
  <c r="G12" i="2"/>
  <c r="G36" i="2"/>
  <c r="AA29" i="10"/>
  <c r="F12" i="2"/>
  <c r="E12" i="2"/>
  <c r="E36" i="2"/>
  <c r="AH29" i="51"/>
  <c r="D12" i="2"/>
  <c r="C12" i="2"/>
  <c r="B12" i="2"/>
  <c r="H11" i="2"/>
  <c r="G11" i="2"/>
  <c r="F11" i="2"/>
  <c r="F35" i="2"/>
  <c r="U28" i="10"/>
  <c r="E11" i="2"/>
  <c r="D11" i="2"/>
  <c r="C11" i="2"/>
  <c r="B11" i="2"/>
  <c r="B35" i="2"/>
  <c r="H10" i="2"/>
  <c r="G10" i="2"/>
  <c r="F34" i="2"/>
  <c r="F10" i="2"/>
  <c r="E10" i="2"/>
  <c r="D10" i="2"/>
  <c r="C10" i="2"/>
  <c r="C34" i="2"/>
  <c r="B10" i="2"/>
  <c r="H9" i="2"/>
  <c r="G33" i="2"/>
  <c r="G9" i="2"/>
  <c r="F9" i="2"/>
  <c r="E9" i="2"/>
  <c r="D9" i="2"/>
  <c r="D33" i="2"/>
  <c r="C9" i="2"/>
  <c r="B9" i="2"/>
  <c r="B33" i="2"/>
  <c r="H8" i="2"/>
  <c r="G8" i="2"/>
  <c r="F8" i="2"/>
  <c r="E8" i="2"/>
  <c r="D32" i="2"/>
  <c r="D8" i="2"/>
  <c r="C8" i="2"/>
  <c r="B8" i="2"/>
  <c r="H7" i="2"/>
  <c r="G7" i="2"/>
  <c r="F7" i="2"/>
  <c r="F31" i="2"/>
  <c r="E7" i="2"/>
  <c r="D7" i="2"/>
  <c r="C7" i="2"/>
  <c r="B7" i="2"/>
  <c r="B31" i="2"/>
  <c r="D24" i="51"/>
  <c r="H6" i="2"/>
  <c r="G6" i="2"/>
  <c r="G30" i="2"/>
  <c r="F6" i="2"/>
  <c r="E6" i="2"/>
  <c r="D6" i="2"/>
  <c r="C6" i="2"/>
  <c r="C30" i="2"/>
  <c r="B6" i="2"/>
  <c r="H5" i="2"/>
  <c r="G29" i="2"/>
  <c r="G5" i="2"/>
  <c r="F5" i="2"/>
  <c r="E5" i="2"/>
  <c r="D5" i="2"/>
  <c r="D29" i="2"/>
  <c r="C5" i="2"/>
  <c r="B5" i="2"/>
  <c r="B29" i="2"/>
  <c r="H4" i="2"/>
  <c r="G4" i="2"/>
  <c r="F4" i="2"/>
  <c r="E4" i="2"/>
  <c r="D28" i="2"/>
  <c r="D4" i="2"/>
  <c r="C4" i="2"/>
  <c r="B4" i="2"/>
  <c r="P6" i="8"/>
  <c r="L5" i="8"/>
  <c r="P4" i="8"/>
  <c r="L4" i="8"/>
  <c r="AO35" i="8"/>
  <c r="AO33" i="8"/>
  <c r="AO31" i="8"/>
  <c r="AO29" i="8"/>
  <c r="AO28" i="8"/>
  <c r="AO27" i="8"/>
  <c r="AO25" i="8"/>
  <c r="AO23" i="8"/>
  <c r="F21" i="10"/>
  <c r="F21" i="9"/>
  <c r="F21" i="8"/>
  <c r="W25" i="10"/>
  <c r="W37" i="9"/>
  <c r="P21" i="8"/>
  <c r="AB27" i="8"/>
  <c r="O32" i="8"/>
  <c r="V32" i="8"/>
  <c r="U35" i="8"/>
  <c r="AB35" i="8"/>
  <c r="O36" i="8"/>
  <c r="V36" i="8"/>
  <c r="AP21" i="8"/>
  <c r="AI21" i="9"/>
  <c r="AI21" i="8"/>
  <c r="R25" i="10"/>
  <c r="K25" i="10"/>
  <c r="R25" i="8"/>
  <c r="K25" i="9"/>
  <c r="R25" i="9"/>
  <c r="L26" i="10"/>
  <c r="L26" i="9"/>
  <c r="AD27" i="10"/>
  <c r="W27" i="10"/>
  <c r="AD27" i="9"/>
  <c r="W27" i="9"/>
  <c r="AD27" i="8"/>
  <c r="W27" i="8"/>
  <c r="X28" i="10"/>
  <c r="X28" i="8"/>
  <c r="AI29" i="9"/>
  <c r="AP29" i="8"/>
  <c r="AI29" i="8"/>
  <c r="AP33" i="8"/>
  <c r="AI33" i="8"/>
  <c r="AC34" i="10"/>
  <c r="AJ34" i="9"/>
  <c r="AC34" i="9"/>
  <c r="AJ34" i="8"/>
  <c r="AC34" i="8"/>
  <c r="AD35" i="10"/>
  <c r="W35" i="10"/>
  <c r="AD35" i="9"/>
  <c r="W35" i="9"/>
  <c r="AD35" i="8"/>
  <c r="W35" i="8"/>
  <c r="R37" i="9"/>
  <c r="K37" i="9"/>
  <c r="P25" i="8"/>
  <c r="O28" i="8"/>
  <c r="V28" i="8"/>
  <c r="AG29" i="8"/>
  <c r="AN33" i="8"/>
  <c r="R21" i="10"/>
  <c r="K21" i="10"/>
  <c r="R21" i="9"/>
  <c r="R21" i="8"/>
  <c r="K21" i="9"/>
  <c r="AC22" i="10"/>
  <c r="AC22" i="8"/>
  <c r="AD23" i="10"/>
  <c r="W23" i="10"/>
  <c r="AD23" i="9"/>
  <c r="AD23" i="8"/>
  <c r="W23" i="9"/>
  <c r="W23" i="8"/>
  <c r="X24" i="9"/>
  <c r="AI25" i="9"/>
  <c r="AP25" i="8"/>
  <c r="AI25" i="8"/>
  <c r="AC26" i="10"/>
  <c r="AJ26" i="9"/>
  <c r="AC26" i="9"/>
  <c r="AJ26" i="8"/>
  <c r="AC26" i="8"/>
  <c r="R29" i="10"/>
  <c r="R29" i="9"/>
  <c r="K29" i="9"/>
  <c r="R29" i="8"/>
  <c r="L29" i="10"/>
  <c r="L30" i="9"/>
  <c r="AC30" i="10"/>
  <c r="AJ30" i="9"/>
  <c r="AC30" i="9"/>
  <c r="AJ30" i="8"/>
  <c r="AC30" i="8"/>
  <c r="AD31" i="10"/>
  <c r="W31" i="10"/>
  <c r="AD31" i="9"/>
  <c r="W31" i="9"/>
  <c r="AD31" i="8"/>
  <c r="W31" i="8"/>
  <c r="R33" i="9"/>
  <c r="L34" i="9"/>
  <c r="AI37" i="9"/>
  <c r="AP37" i="8"/>
  <c r="AI37" i="8"/>
  <c r="X21" i="10"/>
  <c r="Q21" i="10"/>
  <c r="X21" i="9"/>
  <c r="X21" i="8"/>
  <c r="Q21" i="9"/>
  <c r="Q21" i="8"/>
  <c r="R22" i="10"/>
  <c r="K22" i="10"/>
  <c r="K22" i="9"/>
  <c r="AI22" i="8"/>
  <c r="L23" i="9"/>
  <c r="W24" i="10"/>
  <c r="AD24" i="9"/>
  <c r="W24" i="8"/>
  <c r="X25" i="10"/>
  <c r="X25" i="9"/>
  <c r="X25" i="8"/>
  <c r="K26" i="10"/>
  <c r="R26" i="9"/>
  <c r="AI26" i="9"/>
  <c r="AJ27" i="9"/>
  <c r="AD28" i="10"/>
  <c r="W28" i="9"/>
  <c r="AD28" i="8"/>
  <c r="Q29" i="10"/>
  <c r="X29" i="9"/>
  <c r="Q29" i="8"/>
  <c r="R30" i="10"/>
  <c r="K30" i="9"/>
  <c r="R30" i="8"/>
  <c r="AP30" i="8"/>
  <c r="AI30" i="8"/>
  <c r="AC31" i="9"/>
  <c r="AD32" i="10"/>
  <c r="W32" i="10"/>
  <c r="AD32" i="8"/>
  <c r="W32" i="8"/>
  <c r="X33" i="9"/>
  <c r="R34" i="10"/>
  <c r="K33" i="10"/>
  <c r="R34" i="8"/>
  <c r="AI34" i="8"/>
  <c r="W36" i="8"/>
  <c r="X37" i="9"/>
  <c r="Q37" i="9"/>
  <c r="AG21" i="8"/>
  <c r="AN21" i="8"/>
  <c r="U23" i="8"/>
  <c r="AB23" i="8"/>
  <c r="AG25" i="8"/>
  <c r="AN25" i="8"/>
  <c r="AA26" i="8"/>
  <c r="AH26" i="8"/>
  <c r="P29" i="8"/>
  <c r="AA30" i="8"/>
  <c r="P33" i="8"/>
  <c r="AA34" i="8"/>
  <c r="AH34" i="8"/>
  <c r="I37" i="8"/>
  <c r="P37" i="8"/>
  <c r="L21" i="10"/>
  <c r="AC21" i="10"/>
  <c r="AC21" i="8"/>
  <c r="AD22" i="10"/>
  <c r="W22" i="10"/>
  <c r="AD22" i="9"/>
  <c r="AD22" i="8"/>
  <c r="W22" i="9"/>
  <c r="W22" i="8"/>
  <c r="X23" i="9"/>
  <c r="R24" i="10"/>
  <c r="K24" i="10"/>
  <c r="R24" i="9"/>
  <c r="R24" i="8"/>
  <c r="K24" i="9"/>
  <c r="AP24" i="8"/>
  <c r="AI24" i="9"/>
  <c r="AI24" i="8"/>
  <c r="AC25" i="9"/>
  <c r="AJ25" i="9"/>
  <c r="AD26" i="10"/>
  <c r="W26" i="10"/>
  <c r="AD26" i="9"/>
  <c r="W26" i="9"/>
  <c r="AD26" i="8"/>
  <c r="W26" i="8"/>
  <c r="X27" i="10"/>
  <c r="Q27" i="10"/>
  <c r="X27" i="9"/>
  <c r="Q27" i="9"/>
  <c r="X27" i="8"/>
  <c r="Q27" i="8"/>
  <c r="R28" i="10"/>
  <c r="K28" i="10"/>
  <c r="R28" i="9"/>
  <c r="K28" i="9"/>
  <c r="R28" i="8"/>
  <c r="AI28" i="9"/>
  <c r="AP28" i="8"/>
  <c r="AI28" i="8"/>
  <c r="AC29" i="9"/>
  <c r="AJ29" i="8"/>
  <c r="AD30" i="10"/>
  <c r="AD30" i="8"/>
  <c r="X31" i="10"/>
  <c r="X31" i="9"/>
  <c r="Q31" i="10"/>
  <c r="Q31" i="9"/>
  <c r="X31" i="8"/>
  <c r="Q31" i="8"/>
  <c r="R32" i="10"/>
  <c r="K31" i="10"/>
  <c r="R32" i="9"/>
  <c r="K32" i="9"/>
  <c r="R32" i="8"/>
  <c r="AI32" i="9"/>
  <c r="AP32" i="8"/>
  <c r="AI32" i="8"/>
  <c r="L33" i="9"/>
  <c r="AD34" i="10"/>
  <c r="W34" i="10"/>
  <c r="AD34" i="8"/>
  <c r="W34" i="8"/>
  <c r="X35" i="10"/>
  <c r="Q35" i="10"/>
  <c r="X35" i="9"/>
  <c r="Q35" i="9"/>
  <c r="X35" i="8"/>
  <c r="Q35" i="8"/>
  <c r="R36" i="9"/>
  <c r="K36" i="9"/>
  <c r="R36" i="8"/>
  <c r="AP36" i="8"/>
  <c r="AC36" i="10"/>
  <c r="AJ37" i="9"/>
  <c r="AC37" i="8"/>
  <c r="AD33" i="10"/>
  <c r="X30" i="10"/>
  <c r="L36" i="9"/>
  <c r="AJ32" i="9"/>
  <c r="AD29" i="9"/>
  <c r="AI27" i="9"/>
  <c r="K23" i="10"/>
  <c r="R35" i="9"/>
  <c r="L28" i="9"/>
  <c r="AI31" i="9"/>
  <c r="AJ28" i="8"/>
  <c r="AD33" i="8"/>
  <c r="L24" i="10"/>
  <c r="AD37" i="9"/>
  <c r="AP35" i="8"/>
  <c r="AC32" i="10"/>
  <c r="K30" i="10"/>
  <c r="W29" i="10"/>
  <c r="K27" i="10"/>
  <c r="AJ24" i="9"/>
  <c r="AI23" i="8"/>
  <c r="R23" i="10"/>
  <c r="X26" i="8"/>
  <c r="Q37" i="8"/>
  <c r="W36" i="9"/>
  <c r="AP34" i="8"/>
  <c r="Q33" i="10"/>
  <c r="W32" i="9"/>
  <c r="R30" i="9"/>
  <c r="X29" i="8"/>
  <c r="X29" i="10"/>
  <c r="AD28" i="9"/>
  <c r="AI26" i="8"/>
  <c r="R26" i="8"/>
  <c r="R26" i="10"/>
  <c r="Q25" i="9"/>
  <c r="W24" i="9"/>
  <c r="AD24" i="10"/>
  <c r="AC23" i="8"/>
  <c r="AI22" i="9"/>
  <c r="R22" i="8"/>
  <c r="W37" i="8"/>
  <c r="W36" i="10"/>
  <c r="AC36" i="9"/>
  <c r="AD33" i="9"/>
  <c r="AJ32" i="8"/>
  <c r="AI31" i="8"/>
  <c r="AD29" i="8"/>
  <c r="AD29" i="10"/>
  <c r="AJ28" i="9"/>
  <c r="AI27" i="8"/>
  <c r="R27" i="8"/>
  <c r="R27" i="10"/>
  <c r="AD25" i="8"/>
  <c r="L24" i="9"/>
  <c r="AI23" i="9"/>
  <c r="R23" i="8"/>
  <c r="R35" i="10"/>
  <c r="L32" i="9"/>
  <c r="AJ36" i="8"/>
  <c r="W33" i="9"/>
  <c r="AC32" i="8"/>
  <c r="W29" i="8"/>
  <c r="AC28" i="9"/>
  <c r="L28" i="10"/>
  <c r="AD25" i="10"/>
  <c r="K23" i="9"/>
  <c r="K34" i="10"/>
  <c r="Q36" i="10"/>
  <c r="K34" i="9"/>
  <c r="X37" i="8"/>
  <c r="X33" i="8"/>
  <c r="W28" i="8"/>
  <c r="Q25" i="8"/>
  <c r="AD37" i="8"/>
  <c r="W33" i="8"/>
  <c r="AC28" i="8"/>
  <c r="W21" i="9"/>
  <c r="Q24" i="10"/>
  <c r="Q24" i="8"/>
  <c r="X24" i="8"/>
  <c r="X24" i="10"/>
  <c r="Q24" i="9"/>
  <c r="L25" i="9"/>
  <c r="L25" i="10"/>
  <c r="AC25" i="10"/>
  <c r="AC25" i="8"/>
  <c r="AJ25" i="8"/>
  <c r="X32" i="9"/>
  <c r="Q32" i="10"/>
  <c r="Q32" i="8"/>
  <c r="L32" i="10"/>
  <c r="AJ33" i="9"/>
  <c r="X22" i="9"/>
  <c r="X22" i="10"/>
  <c r="Q22" i="9"/>
  <c r="Q22" i="10"/>
  <c r="Q22" i="8"/>
  <c r="L23" i="10"/>
  <c r="AC23" i="9"/>
  <c r="AJ23" i="9"/>
  <c r="AJ23" i="8"/>
  <c r="Q30" i="9"/>
  <c r="Q30" i="10"/>
  <c r="Q30" i="8"/>
  <c r="X30" i="9"/>
  <c r="L31" i="9"/>
  <c r="AJ31" i="9"/>
  <c r="AJ31" i="8"/>
  <c r="AC31" i="10"/>
  <c r="AC31" i="8"/>
  <c r="L21" i="9"/>
  <c r="E21" i="10"/>
  <c r="E21" i="9"/>
  <c r="E21" i="8"/>
  <c r="AC21" i="9"/>
  <c r="AJ21" i="9"/>
  <c r="AJ21" i="8"/>
  <c r="Q28" i="9"/>
  <c r="Q28" i="10"/>
  <c r="Q28" i="8"/>
  <c r="X28" i="9"/>
  <c r="AJ29" i="9"/>
  <c r="AC29" i="10"/>
  <c r="AC29" i="8"/>
  <c r="Q36" i="9"/>
  <c r="Q36" i="8"/>
  <c r="L37" i="9"/>
  <c r="Q26" i="9"/>
  <c r="Q26" i="10"/>
  <c r="Q26" i="8"/>
  <c r="X26" i="9"/>
  <c r="L27" i="9"/>
  <c r="L27" i="10"/>
  <c r="AC27" i="10"/>
  <c r="AC27" i="8"/>
  <c r="AC27" i="9"/>
  <c r="AJ27" i="8"/>
  <c r="X34" i="9"/>
  <c r="X34" i="10"/>
  <c r="X34" i="8"/>
  <c r="Q34" i="10"/>
  <c r="Q34" i="8"/>
  <c r="L34" i="10"/>
  <c r="L35" i="9"/>
  <c r="AC35" i="9"/>
  <c r="AC35" i="8"/>
  <c r="AJ35" i="9"/>
  <c r="AG31" i="8"/>
  <c r="AN31" i="8"/>
  <c r="O33" i="8"/>
  <c r="AG35" i="8"/>
  <c r="AN35" i="8"/>
  <c r="O37" i="8"/>
  <c r="P23" i="8"/>
  <c r="P32" i="8"/>
  <c r="P36" i="8"/>
  <c r="V21" i="8"/>
  <c r="O21" i="8"/>
  <c r="U22" i="8"/>
  <c r="AB22" i="8"/>
  <c r="AH27" i="8"/>
  <c r="AN30" i="8"/>
  <c r="AG30" i="8"/>
  <c r="AH33" i="8"/>
  <c r="AH37" i="8"/>
  <c r="AA37" i="8"/>
  <c r="AH24" i="8"/>
  <c r="AH28" i="8"/>
  <c r="V30" i="8"/>
  <c r="AB36" i="8"/>
  <c r="AG22" i="8"/>
  <c r="AG23" i="8"/>
  <c r="AA25" i="8"/>
  <c r="U26" i="8"/>
  <c r="O31" i="8"/>
  <c r="O34" i="8"/>
  <c r="AG36" i="8"/>
  <c r="V25" i="9"/>
  <c r="E41" i="2"/>
  <c r="C43" i="2"/>
  <c r="B44" i="2"/>
  <c r="D35" i="51"/>
  <c r="F44" i="2"/>
  <c r="U36" i="10"/>
  <c r="AQ29" i="51"/>
  <c r="F37" i="2"/>
  <c r="E38" i="2"/>
  <c r="B41" i="2"/>
  <c r="F41" i="2"/>
  <c r="AR34" i="51"/>
  <c r="E42" i="2"/>
  <c r="D43" i="2"/>
  <c r="C44" i="2"/>
  <c r="G44" i="2"/>
  <c r="AQ36" i="51"/>
  <c r="D31" i="2"/>
  <c r="X24" i="51"/>
  <c r="E34" i="2"/>
  <c r="V27" i="10"/>
  <c r="E32" i="2"/>
  <c r="W25" i="51"/>
  <c r="AB36" i="10"/>
  <c r="C29" i="2"/>
  <c r="C22" i="10"/>
  <c r="B34" i="2"/>
  <c r="D27" i="51"/>
  <c r="G41" i="2"/>
  <c r="AQ34" i="51"/>
  <c r="B32" i="2"/>
  <c r="G43" i="2"/>
  <c r="C35" i="10"/>
  <c r="E28" i="2"/>
  <c r="W21" i="51"/>
  <c r="O25" i="10"/>
  <c r="E33" i="2"/>
  <c r="E31" i="2"/>
  <c r="W24" i="51"/>
  <c r="C32" i="2"/>
  <c r="AB30" i="10"/>
  <c r="F33" i="2"/>
  <c r="G34" i="2"/>
  <c r="AA27" i="10"/>
  <c r="B38" i="2"/>
  <c r="D30" i="10"/>
  <c r="D39" i="2"/>
  <c r="D33" i="10"/>
  <c r="D33" i="51"/>
  <c r="C31" i="2"/>
  <c r="N24" i="51"/>
  <c r="C33" i="2"/>
  <c r="J26" i="10"/>
  <c r="C40" i="2"/>
  <c r="D35" i="10"/>
  <c r="AG30" i="51"/>
  <c r="F36" i="2"/>
  <c r="G40" i="2"/>
  <c r="B33" i="7"/>
  <c r="D26" i="50"/>
  <c r="B37" i="7"/>
  <c r="D29" i="50"/>
  <c r="G37" i="7"/>
  <c r="B29" i="7"/>
  <c r="D22" i="50"/>
  <c r="E30" i="7"/>
  <c r="E36" i="7"/>
  <c r="E40" i="7"/>
  <c r="W33" i="50"/>
  <c r="F43" i="7"/>
  <c r="AG36" i="50"/>
  <c r="E41" i="7"/>
  <c r="W34" i="50"/>
  <c r="B31" i="7"/>
  <c r="D24" i="9"/>
  <c r="G29" i="7"/>
  <c r="AH22" i="9"/>
  <c r="E33" i="7"/>
  <c r="W26" i="50"/>
  <c r="E37" i="7"/>
  <c r="AH30" i="50"/>
  <c r="F44" i="7"/>
  <c r="AG37" i="50"/>
  <c r="B41" i="7"/>
  <c r="D33" i="9"/>
  <c r="E42" i="7"/>
  <c r="W35" i="50"/>
  <c r="E32" i="7"/>
  <c r="W25" i="50"/>
  <c r="B42" i="7"/>
  <c r="D34" i="50"/>
  <c r="H29" i="7"/>
  <c r="H40" i="7"/>
  <c r="AG36" i="51"/>
  <c r="AR36" i="51"/>
  <c r="AH25" i="51"/>
  <c r="AR30" i="51"/>
  <c r="U30" i="10"/>
  <c r="AA36" i="10"/>
  <c r="C22" i="51"/>
  <c r="AA34" i="10"/>
  <c r="AG26" i="51"/>
  <c r="AB29" i="10"/>
  <c r="C32" i="10"/>
  <c r="N32" i="51"/>
  <c r="C32" i="51"/>
  <c r="J32" i="10"/>
  <c r="C26" i="51"/>
  <c r="AQ33" i="51"/>
  <c r="AA33" i="10"/>
  <c r="X32" i="51"/>
  <c r="M31" i="51"/>
  <c r="P32" i="10"/>
  <c r="I31" i="10"/>
  <c r="V24" i="10"/>
  <c r="AH21" i="51"/>
  <c r="AQ27" i="51"/>
  <c r="W37" i="50"/>
  <c r="V37" i="9"/>
  <c r="AB23" i="9"/>
  <c r="AG23" i="50"/>
  <c r="F42" i="7"/>
  <c r="AG35" i="50"/>
  <c r="F34" i="7"/>
  <c r="AG27" i="50"/>
  <c r="F35" i="7"/>
  <c r="AG28" i="50"/>
  <c r="F29" i="7"/>
  <c r="AG22" i="50"/>
  <c r="P34" i="9"/>
  <c r="B38" i="7"/>
  <c r="B34" i="7"/>
  <c r="B30" i="7"/>
  <c r="D23" i="50"/>
  <c r="G38" i="7"/>
  <c r="O35" i="9"/>
  <c r="D26" i="9"/>
  <c r="AH26" i="50"/>
  <c r="AH35" i="50"/>
  <c r="F39" i="7"/>
  <c r="D22" i="9"/>
  <c r="B28" i="7"/>
  <c r="D21" i="50"/>
  <c r="F28" i="7"/>
  <c r="H44" i="7"/>
  <c r="BA37" i="50"/>
  <c r="B43" i="7"/>
  <c r="D36" i="7"/>
  <c r="I29" i="9"/>
  <c r="D32" i="7"/>
  <c r="W36" i="50"/>
  <c r="V36" i="9"/>
  <c r="AH36" i="50"/>
  <c r="O36" i="9"/>
  <c r="W28" i="50"/>
  <c r="O28" i="9"/>
  <c r="AH28" i="50"/>
  <c r="W27" i="50"/>
  <c r="AH27" i="50"/>
  <c r="O27" i="9"/>
  <c r="V27" i="9"/>
  <c r="U24" i="9"/>
  <c r="AG24" i="50"/>
  <c r="AR24" i="50"/>
  <c r="AB24" i="9"/>
  <c r="D31" i="9"/>
  <c r="D31" i="50"/>
  <c r="W32" i="50"/>
  <c r="O32" i="9"/>
  <c r="V32" i="9"/>
  <c r="AH32" i="50"/>
  <c r="AR21" i="50"/>
  <c r="AG21" i="50"/>
  <c r="U21" i="9"/>
  <c r="AB21" i="9"/>
  <c r="D35" i="9"/>
  <c r="D35" i="50"/>
  <c r="AB25" i="9"/>
  <c r="AA22" i="9"/>
  <c r="AG25" i="50"/>
  <c r="AR31" i="50"/>
  <c r="G33" i="7"/>
  <c r="AA26" i="9"/>
  <c r="E31" i="7"/>
  <c r="O25" i="9"/>
  <c r="AB36" i="9"/>
  <c r="AB28" i="9"/>
  <c r="C23" i="9"/>
  <c r="AH25" i="50"/>
  <c r="AR26" i="50"/>
  <c r="AR27" i="50"/>
  <c r="AR28" i="50"/>
  <c r="D32" i="50"/>
  <c r="D28" i="7"/>
  <c r="I21" i="9"/>
  <c r="H42" i="7"/>
  <c r="AG35" i="9"/>
  <c r="D42" i="7"/>
  <c r="D38" i="7"/>
  <c r="D34" i="7"/>
  <c r="M27" i="50"/>
  <c r="H30" i="7"/>
  <c r="BA23" i="50"/>
  <c r="AB31" i="9"/>
  <c r="AR32" i="50"/>
  <c r="AR35" i="50"/>
  <c r="C33" i="7"/>
  <c r="N26" i="50"/>
  <c r="O37" i="9"/>
  <c r="U35" i="9"/>
  <c r="U27" i="9"/>
  <c r="U26" i="9"/>
  <c r="D29" i="9"/>
  <c r="AR23" i="50"/>
  <c r="D28" i="50"/>
  <c r="AR36" i="50"/>
  <c r="G43" i="7"/>
  <c r="G35" i="7"/>
  <c r="C35" i="7"/>
  <c r="N28" i="50"/>
  <c r="C31" i="7"/>
  <c r="C24" i="9"/>
  <c r="AR25" i="50"/>
  <c r="G44" i="7"/>
  <c r="AQ37" i="50"/>
  <c r="C44" i="7"/>
  <c r="N37" i="50"/>
  <c r="G40" i="7"/>
  <c r="C40" i="7"/>
  <c r="N33" i="50"/>
  <c r="G36" i="7"/>
  <c r="BB29" i="50"/>
  <c r="G32" i="7"/>
  <c r="AQ25" i="50"/>
  <c r="AT21" i="60"/>
  <c r="AT21" i="51"/>
  <c r="AI21" i="60"/>
  <c r="P35" i="51"/>
  <c r="P37" i="60"/>
  <c r="E36" i="60"/>
  <c r="P37" i="50"/>
  <c r="E35" i="51"/>
  <c r="E36" i="8"/>
  <c r="BN36" i="60"/>
  <c r="BC36" i="60"/>
  <c r="Y36" i="60"/>
  <c r="AJ36" i="60"/>
  <c r="AJ36" i="50"/>
  <c r="AS35" i="60"/>
  <c r="BD35" i="50"/>
  <c r="AS35" i="51"/>
  <c r="BD35" i="60"/>
  <c r="AS35" i="50"/>
  <c r="P35" i="60"/>
  <c r="E34" i="60"/>
  <c r="P34" i="51"/>
  <c r="E34" i="51"/>
  <c r="P35" i="50"/>
  <c r="E34" i="9"/>
  <c r="F33" i="60"/>
  <c r="F33" i="51"/>
  <c r="F33" i="50"/>
  <c r="F33" i="8"/>
  <c r="F33" i="9"/>
  <c r="BD33" i="60"/>
  <c r="BD33" i="50"/>
  <c r="AS33" i="50"/>
  <c r="AS33" i="60"/>
  <c r="AS33" i="51"/>
  <c r="Z33" i="51"/>
  <c r="Z33" i="60"/>
  <c r="O32" i="51"/>
  <c r="O33" i="60"/>
  <c r="Y32" i="60"/>
  <c r="AJ32" i="60"/>
  <c r="AJ32" i="51"/>
  <c r="Y32" i="51"/>
  <c r="AJ32" i="50"/>
  <c r="F31" i="51"/>
  <c r="F31" i="60"/>
  <c r="F31" i="50"/>
  <c r="F31" i="8"/>
  <c r="F31" i="10"/>
  <c r="BN31" i="60"/>
  <c r="BC31" i="60"/>
  <c r="Z31" i="60"/>
  <c r="O31" i="60"/>
  <c r="Z31" i="51"/>
  <c r="O30" i="51"/>
  <c r="Z31" i="50"/>
  <c r="K31" i="8"/>
  <c r="O31" i="50"/>
  <c r="AI30" i="60"/>
  <c r="AT30" i="60"/>
  <c r="AI30" i="50"/>
  <c r="AI30" i="51"/>
  <c r="AT30" i="50"/>
  <c r="AT30" i="51"/>
  <c r="AI25" i="60"/>
  <c r="AT25" i="51"/>
  <c r="AT25" i="50"/>
  <c r="AD25" i="9"/>
  <c r="F25" i="60"/>
  <c r="F25" i="9"/>
  <c r="AS24" i="60"/>
  <c r="BD24" i="60"/>
  <c r="AS24" i="51"/>
  <c r="AS24" i="50"/>
  <c r="BD24" i="50"/>
  <c r="E24" i="60"/>
  <c r="P24" i="60"/>
  <c r="P24" i="51"/>
  <c r="E24" i="50"/>
  <c r="E24" i="10"/>
  <c r="E24" i="8"/>
  <c r="E24" i="51"/>
  <c r="L24" i="8"/>
  <c r="AJ23" i="60"/>
  <c r="Y23" i="51"/>
  <c r="Y23" i="60"/>
  <c r="AJ23" i="51"/>
  <c r="F23" i="60"/>
  <c r="F23" i="51"/>
  <c r="F23" i="50"/>
  <c r="F23" i="8"/>
  <c r="F23" i="10"/>
  <c r="BD22" i="60"/>
  <c r="AS22" i="60"/>
  <c r="AS22" i="51"/>
  <c r="AS22" i="50"/>
  <c r="P22" i="60"/>
  <c r="P22" i="51"/>
  <c r="E22" i="60"/>
  <c r="E22" i="50"/>
  <c r="P22" i="50"/>
  <c r="E22" i="9"/>
  <c r="F25" i="8"/>
  <c r="E35" i="10"/>
  <c r="F33" i="10"/>
  <c r="F25" i="10"/>
  <c r="E24" i="9"/>
  <c r="F31" i="9"/>
  <c r="F23" i="9"/>
  <c r="L22" i="8"/>
  <c r="F25" i="50"/>
  <c r="Y32" i="50"/>
  <c r="AT25" i="60"/>
  <c r="AC35" i="10"/>
  <c r="X36" i="9"/>
  <c r="AC33" i="9"/>
  <c r="X32" i="8"/>
  <c r="R35" i="8"/>
  <c r="AC24" i="10"/>
  <c r="Q33" i="8"/>
  <c r="W25" i="8"/>
  <c r="R31" i="9"/>
  <c r="AI35" i="8"/>
  <c r="AJ37" i="8"/>
  <c r="L37" i="8"/>
  <c r="AI36" i="9"/>
  <c r="W34" i="9"/>
  <c r="AC33" i="8"/>
  <c r="W30" i="9"/>
  <c r="Q23" i="8"/>
  <c r="Q23" i="10"/>
  <c r="K32" i="10"/>
  <c r="AC22" i="9"/>
  <c r="L22" i="9"/>
  <c r="K37" i="8"/>
  <c r="K35" i="10"/>
  <c r="AO36" i="8"/>
  <c r="K31" i="9"/>
  <c r="AJ21" i="60"/>
  <c r="Y21" i="51"/>
  <c r="Y21" i="60"/>
  <c r="AJ21" i="51"/>
  <c r="AJ21" i="50"/>
  <c r="Y21" i="50"/>
  <c r="AT37" i="60"/>
  <c r="AI37" i="60"/>
  <c r="AT36" i="51"/>
  <c r="AI37" i="50"/>
  <c r="AT37" i="50"/>
  <c r="AI36" i="51"/>
  <c r="F36" i="60"/>
  <c r="F35" i="51"/>
  <c r="F36" i="50"/>
  <c r="F36" i="9"/>
  <c r="F36" i="8"/>
  <c r="F35" i="10"/>
  <c r="O36" i="60"/>
  <c r="O36" i="50"/>
  <c r="Z36" i="60"/>
  <c r="Z36" i="50"/>
  <c r="K36" i="8"/>
  <c r="AT35" i="60"/>
  <c r="AI35" i="60"/>
  <c r="AT35" i="51"/>
  <c r="AI35" i="51"/>
  <c r="AT35" i="50"/>
  <c r="F34" i="51"/>
  <c r="F34" i="10"/>
  <c r="F34" i="50"/>
  <c r="BN34" i="60"/>
  <c r="BC34" i="60"/>
  <c r="BC34" i="50"/>
  <c r="Y34" i="60"/>
  <c r="AJ34" i="51"/>
  <c r="Y34" i="51"/>
  <c r="AJ34" i="60"/>
  <c r="Y34" i="50"/>
  <c r="AJ34" i="50"/>
  <c r="P33" i="60"/>
  <c r="E32" i="60"/>
  <c r="P32" i="51"/>
  <c r="P33" i="50"/>
  <c r="E32" i="10"/>
  <c r="E32" i="50"/>
  <c r="L33" i="8"/>
  <c r="BC32" i="60"/>
  <c r="BN32" i="60"/>
  <c r="AJ30" i="60"/>
  <c r="AJ30" i="51"/>
  <c r="Y30" i="60"/>
  <c r="X30" i="8"/>
  <c r="AJ30" i="50"/>
  <c r="AS28" i="60"/>
  <c r="AS28" i="50"/>
  <c r="BD28" i="60"/>
  <c r="AS28" i="51"/>
  <c r="P28" i="50"/>
  <c r="E28" i="51"/>
  <c r="E28" i="10"/>
  <c r="E28" i="8"/>
  <c r="P28" i="60"/>
  <c r="P28" i="51"/>
  <c r="AJ27" i="60"/>
  <c r="Y27" i="51"/>
  <c r="Y27" i="60"/>
  <c r="F27" i="60"/>
  <c r="F27" i="51"/>
  <c r="F27" i="50"/>
  <c r="F27" i="8"/>
  <c r="F27" i="10"/>
  <c r="BD26" i="60"/>
  <c r="AS26" i="60"/>
  <c r="AS26" i="51"/>
  <c r="AS26" i="50"/>
  <c r="O26" i="60"/>
  <c r="O26" i="51"/>
  <c r="Z26" i="51"/>
  <c r="Z26" i="50"/>
  <c r="K26" i="8"/>
  <c r="Y25" i="60"/>
  <c r="W69" i="60" a="1"/>
  <c r="Y25" i="51"/>
  <c r="AJ25" i="60"/>
  <c r="AJ25" i="51"/>
  <c r="AI24" i="60"/>
  <c r="AI24" i="51"/>
  <c r="AT24" i="51"/>
  <c r="AT24" i="60"/>
  <c r="AI24" i="50"/>
  <c r="F24" i="60"/>
  <c r="F24" i="51"/>
  <c r="F24" i="9"/>
  <c r="F24" i="50"/>
  <c r="F24" i="8"/>
  <c r="AT22" i="60"/>
  <c r="AI22" i="51"/>
  <c r="AT22" i="51"/>
  <c r="AI22" i="60"/>
  <c r="F22" i="60"/>
  <c r="F22" i="51"/>
  <c r="F22" i="10"/>
  <c r="F22" i="8"/>
  <c r="E32" i="8"/>
  <c r="E34" i="10"/>
  <c r="F24" i="10"/>
  <c r="E31" i="9"/>
  <c r="F22" i="9"/>
  <c r="L28" i="8"/>
  <c r="AI21" i="50"/>
  <c r="BD22" i="50"/>
  <c r="Y27" i="50"/>
  <c r="E34" i="50"/>
  <c r="E36" i="50"/>
  <c r="BC36" i="50"/>
  <c r="AI21" i="51"/>
  <c r="F25" i="51"/>
  <c r="P29" i="51"/>
  <c r="AI34" i="51"/>
  <c r="BC21" i="60"/>
  <c r="Z26" i="60"/>
  <c r="X32" i="10"/>
  <c r="AD21" i="8"/>
  <c r="AC24" i="8"/>
  <c r="R31" i="10"/>
  <c r="W25" i="9"/>
  <c r="AJ24" i="8"/>
  <c r="AD21" i="9"/>
  <c r="L35" i="10"/>
  <c r="AJ33" i="8"/>
  <c r="AD30" i="9"/>
  <c r="Q23" i="9"/>
  <c r="X23" i="10"/>
  <c r="R33" i="8"/>
  <c r="R33" i="10"/>
  <c r="AJ22" i="8"/>
  <c r="L22" i="10"/>
  <c r="R37" i="8"/>
  <c r="AO32" i="8"/>
  <c r="F21" i="60"/>
  <c r="F21" i="51"/>
  <c r="F21" i="50"/>
  <c r="BD21" i="60"/>
  <c r="AS21" i="60"/>
  <c r="AS21" i="51"/>
  <c r="AS21" i="50"/>
  <c r="BD21" i="50"/>
  <c r="Z21" i="60"/>
  <c r="Z21" i="51"/>
  <c r="O21" i="51"/>
  <c r="Z21" i="50"/>
  <c r="BC37" i="60"/>
  <c r="BC37" i="50"/>
  <c r="BN37" i="60"/>
  <c r="AJ36" i="51"/>
  <c r="Y37" i="60"/>
  <c r="Y36" i="51"/>
  <c r="AJ37" i="50"/>
  <c r="AJ37" i="60"/>
  <c r="Y37" i="50"/>
  <c r="AS36" i="60"/>
  <c r="AS36" i="50"/>
  <c r="BD36" i="60"/>
  <c r="BD36" i="50"/>
  <c r="P36" i="60"/>
  <c r="P36" i="50"/>
  <c r="E35" i="50"/>
  <c r="L36" i="8"/>
  <c r="E35" i="8"/>
  <c r="E35" i="60"/>
  <c r="AJ35" i="60"/>
  <c r="Y35" i="60"/>
  <c r="AJ35" i="51"/>
  <c r="AJ35" i="50"/>
  <c r="Y35" i="50"/>
  <c r="BD34" i="60"/>
  <c r="AS34" i="60"/>
  <c r="AS34" i="51"/>
  <c r="AS34" i="50"/>
  <c r="Z34" i="51"/>
  <c r="O34" i="60"/>
  <c r="Z34" i="60"/>
  <c r="O34" i="50"/>
  <c r="O33" i="51"/>
  <c r="AI33" i="60"/>
  <c r="AT33" i="60"/>
  <c r="AT33" i="51"/>
  <c r="AI33" i="51"/>
  <c r="AT33" i="50"/>
  <c r="AI33" i="50"/>
  <c r="AS32" i="60"/>
  <c r="BD32" i="60"/>
  <c r="AS32" i="51"/>
  <c r="AS32" i="50"/>
  <c r="AC32" i="9"/>
  <c r="BD32" i="50"/>
  <c r="AT31" i="60"/>
  <c r="AT31" i="51"/>
  <c r="AI31" i="60"/>
  <c r="AI31" i="51"/>
  <c r="AT31" i="50"/>
  <c r="F30" i="60"/>
  <c r="F30" i="51"/>
  <c r="F30" i="50"/>
  <c r="F30" i="10"/>
  <c r="BC30" i="60"/>
  <c r="BN30" i="60"/>
  <c r="BC30" i="50"/>
  <c r="O30" i="60"/>
  <c r="Z30" i="60"/>
  <c r="O29" i="51"/>
  <c r="O30" i="50"/>
  <c r="Z30" i="50"/>
  <c r="Z30" i="51"/>
  <c r="AI29" i="60"/>
  <c r="AI29" i="51"/>
  <c r="AT28" i="60"/>
  <c r="AI28" i="51"/>
  <c r="AT28" i="50"/>
  <c r="AI28" i="50"/>
  <c r="AI28" i="60"/>
  <c r="AT28" i="51"/>
  <c r="F28" i="60"/>
  <c r="F28" i="51"/>
  <c r="F28" i="9"/>
  <c r="F28" i="50"/>
  <c r="F28" i="8"/>
  <c r="BN27" i="60"/>
  <c r="BC27" i="60"/>
  <c r="BC27" i="50"/>
  <c r="AI26" i="60"/>
  <c r="AI26" i="51"/>
  <c r="AT26" i="60"/>
  <c r="AT26" i="51"/>
  <c r="AT26" i="50"/>
  <c r="AI26" i="50"/>
  <c r="E26" i="60"/>
  <c r="E26" i="51"/>
  <c r="P26" i="50"/>
  <c r="P26" i="60"/>
  <c r="P26" i="51"/>
  <c r="E26" i="50"/>
  <c r="L26" i="8"/>
  <c r="E26" i="9"/>
  <c r="BC25" i="60"/>
  <c r="BN25" i="60"/>
  <c r="E22" i="8"/>
  <c r="F35" i="8"/>
  <c r="E36" i="9"/>
  <c r="E28" i="9"/>
  <c r="F27" i="9"/>
  <c r="K34" i="8"/>
  <c r="O21" i="50"/>
  <c r="AT21" i="50"/>
  <c r="AJ23" i="50"/>
  <c r="P24" i="50"/>
  <c r="BC25" i="50"/>
  <c r="O26" i="50"/>
  <c r="E28" i="50"/>
  <c r="BC31" i="50"/>
  <c r="O33" i="50"/>
  <c r="Z34" i="50"/>
  <c r="Y36" i="50"/>
  <c r="E22" i="51"/>
  <c r="AI25" i="51"/>
  <c r="Y30" i="51"/>
  <c r="Y35" i="51"/>
  <c r="BC23" i="60"/>
  <c r="F34" i="60"/>
  <c r="AD21" i="10"/>
  <c r="R31" i="8"/>
  <c r="W21" i="10"/>
  <c r="AI36" i="8"/>
  <c r="AC33" i="10"/>
  <c r="W30" i="8"/>
  <c r="W30" i="10"/>
  <c r="X23" i="8"/>
  <c r="K33" i="9"/>
  <c r="Q32" i="9"/>
  <c r="AJ22" i="9"/>
  <c r="X36" i="8"/>
  <c r="AO21" i="8"/>
  <c r="W21" i="8"/>
  <c r="P21" i="60"/>
  <c r="E21" i="51"/>
  <c r="P21" i="51"/>
  <c r="E21" i="50"/>
  <c r="AS37" i="60"/>
  <c r="BD37" i="60"/>
  <c r="BD37" i="50"/>
  <c r="AS36" i="51"/>
  <c r="AS37" i="50"/>
  <c r="O37" i="60"/>
  <c r="Z36" i="51"/>
  <c r="Z37" i="60"/>
  <c r="O35" i="51"/>
  <c r="O37" i="50"/>
  <c r="Z37" i="50"/>
  <c r="AT36" i="60"/>
  <c r="AI36" i="60"/>
  <c r="AT36" i="50"/>
  <c r="AI36" i="50"/>
  <c r="F35" i="60"/>
  <c r="F35" i="50"/>
  <c r="BC35" i="60"/>
  <c r="BN35" i="60"/>
  <c r="BC35" i="50"/>
  <c r="Z35" i="51"/>
  <c r="Z35" i="50"/>
  <c r="Z35" i="60"/>
  <c r="O34" i="51"/>
  <c r="K35" i="8"/>
  <c r="O35" i="50"/>
  <c r="AO34" i="8"/>
  <c r="AI34" i="60"/>
  <c r="AT34" i="51"/>
  <c r="AT34" i="60"/>
  <c r="AI34" i="50"/>
  <c r="AT34" i="50"/>
  <c r="P33" i="51"/>
  <c r="P34" i="60"/>
  <c r="E33" i="60"/>
  <c r="P34" i="50"/>
  <c r="E33" i="50"/>
  <c r="E33" i="9"/>
  <c r="E33" i="51"/>
  <c r="E33" i="10"/>
  <c r="E33" i="8"/>
  <c r="BC33" i="60"/>
  <c r="BN33" i="60"/>
  <c r="BC33" i="50"/>
  <c r="AJ33" i="60"/>
  <c r="Y33" i="60"/>
  <c r="AJ33" i="51"/>
  <c r="Y33" i="50"/>
  <c r="Y33" i="51"/>
  <c r="AJ33" i="50"/>
  <c r="AI32" i="60"/>
  <c r="AT32" i="51"/>
  <c r="AT32" i="50"/>
  <c r="AI32" i="50"/>
  <c r="AT32" i="60"/>
  <c r="AI32" i="51"/>
  <c r="E31" i="60"/>
  <c r="P32" i="60"/>
  <c r="P31" i="51"/>
  <c r="P32" i="50"/>
  <c r="E31" i="50"/>
  <c r="E31" i="51"/>
  <c r="E31" i="8"/>
  <c r="AP31" i="8"/>
  <c r="AJ31" i="60"/>
  <c r="Y31" i="60"/>
  <c r="AJ31" i="51"/>
  <c r="Y31" i="50"/>
  <c r="Y31" i="51"/>
  <c r="AS30" i="51"/>
  <c r="BD30" i="60"/>
  <c r="AS30" i="50"/>
  <c r="P30" i="60"/>
  <c r="E29" i="60"/>
  <c r="E29" i="51"/>
  <c r="E29" i="50"/>
  <c r="L30" i="8"/>
  <c r="E29" i="9"/>
  <c r="E29" i="10"/>
  <c r="AJ29" i="50"/>
  <c r="AJ29" i="60"/>
  <c r="F30" i="8"/>
  <c r="E34" i="8"/>
  <c r="E22" i="10"/>
  <c r="F28" i="10"/>
  <c r="E35" i="9"/>
  <c r="F34" i="9"/>
  <c r="L35" i="8"/>
  <c r="L32" i="8"/>
  <c r="K33" i="8"/>
  <c r="P21" i="50"/>
  <c r="BC21" i="50"/>
  <c r="AI22" i="50"/>
  <c r="Y23" i="50"/>
  <c r="AT24" i="50"/>
  <c r="Y25" i="50"/>
  <c r="AI25" i="50"/>
  <c r="BD26" i="50"/>
  <c r="AJ27" i="50"/>
  <c r="BD28" i="50"/>
  <c r="P30" i="50"/>
  <c r="AI31" i="50"/>
  <c r="Z33" i="50"/>
  <c r="AI35" i="50"/>
  <c r="E32" i="51"/>
  <c r="AS30" i="60"/>
  <c r="AJ28" i="60"/>
  <c r="AJ28" i="51"/>
  <c r="Y28" i="60"/>
  <c r="Y28" i="51"/>
  <c r="BD27" i="60"/>
  <c r="AS27" i="51"/>
  <c r="AS27" i="50"/>
  <c r="BD27" i="50"/>
  <c r="AS27" i="60"/>
  <c r="O27" i="60"/>
  <c r="Z27" i="60"/>
  <c r="Z27" i="51"/>
  <c r="Z27" i="50"/>
  <c r="AS25" i="60"/>
  <c r="AS25" i="51"/>
  <c r="AS25" i="50"/>
  <c r="BD25" i="60"/>
  <c r="O25" i="60"/>
  <c r="Z25" i="51"/>
  <c r="Z25" i="60"/>
  <c r="O25" i="51"/>
  <c r="Y24" i="60"/>
  <c r="Y24" i="51"/>
  <c r="AJ24" i="60"/>
  <c r="AJ24" i="51"/>
  <c r="BD23" i="60"/>
  <c r="AS23" i="60"/>
  <c r="AS23" i="51"/>
  <c r="AS23" i="50"/>
  <c r="Z23" i="60"/>
  <c r="O23" i="60"/>
  <c r="Z23" i="51"/>
  <c r="O23" i="50"/>
  <c r="AJ22" i="60"/>
  <c r="Y22" i="60"/>
  <c r="AJ22" i="51"/>
  <c r="E25" i="8"/>
  <c r="F29" i="8"/>
  <c r="E25" i="10"/>
  <c r="E30" i="9"/>
  <c r="L27" i="8"/>
  <c r="K27" i="8"/>
  <c r="K23" i="8"/>
  <c r="AJ22" i="50"/>
  <c r="Z23" i="50"/>
  <c r="Y24" i="50"/>
  <c r="BC24" i="50"/>
  <c r="AJ28" i="50"/>
  <c r="Y22" i="51"/>
  <c r="F26" i="51"/>
  <c r="F32" i="60"/>
  <c r="F32" i="51"/>
  <c r="O32" i="60"/>
  <c r="O31" i="51"/>
  <c r="O32" i="50"/>
  <c r="AS31" i="60"/>
  <c r="BD31" i="60"/>
  <c r="AS31" i="51"/>
  <c r="AS31" i="50"/>
  <c r="BD31" i="50"/>
  <c r="P30" i="51"/>
  <c r="P31" i="60"/>
  <c r="E30" i="60"/>
  <c r="E30" i="51"/>
  <c r="F29" i="60"/>
  <c r="F29" i="51"/>
  <c r="AS29" i="51"/>
  <c r="AS29" i="50"/>
  <c r="BC28" i="60"/>
  <c r="BN28" i="60"/>
  <c r="Z28" i="60"/>
  <c r="O28" i="60"/>
  <c r="O28" i="51"/>
  <c r="Z28" i="51"/>
  <c r="O28" i="50"/>
  <c r="AT27" i="60"/>
  <c r="AI27" i="51"/>
  <c r="AT27" i="51"/>
  <c r="P27" i="60"/>
  <c r="E27" i="51"/>
  <c r="E27" i="60"/>
  <c r="P27" i="51"/>
  <c r="Y26" i="60"/>
  <c r="Y26" i="51"/>
  <c r="AJ26" i="60"/>
  <c r="E25" i="60"/>
  <c r="P25" i="60"/>
  <c r="E25" i="51"/>
  <c r="P25" i="51"/>
  <c r="E25" i="50"/>
  <c r="O24" i="60"/>
  <c r="O24" i="51"/>
  <c r="AT23" i="60"/>
  <c r="AT23" i="51"/>
  <c r="AI23" i="60"/>
  <c r="P23" i="60"/>
  <c r="E23" i="51"/>
  <c r="P23" i="51"/>
  <c r="BN22" i="60"/>
  <c r="BC22" i="60"/>
  <c r="BC22" i="50"/>
  <c r="O22" i="60"/>
  <c r="Z22" i="60"/>
  <c r="O22" i="51"/>
  <c r="Z22" i="51"/>
  <c r="E30" i="8"/>
  <c r="F26" i="10"/>
  <c r="E25" i="9"/>
  <c r="F32" i="9"/>
  <c r="L23" i="8"/>
  <c r="K22" i="8"/>
  <c r="Y22" i="50"/>
  <c r="AT23" i="50"/>
  <c r="O24" i="50"/>
  <c r="Z24" i="50"/>
  <c r="AJ24" i="50"/>
  <c r="O27" i="50"/>
  <c r="AI27" i="50"/>
  <c r="Y28" i="50"/>
  <c r="F29" i="50"/>
  <c r="E30" i="50"/>
  <c r="P31" i="50"/>
  <c r="F32" i="50"/>
  <c r="Z24" i="51"/>
  <c r="AJ26" i="51"/>
  <c r="E23" i="60"/>
  <c r="BN24" i="60"/>
  <c r="BC26" i="60"/>
  <c r="BD29" i="60"/>
  <c r="L29" i="8"/>
  <c r="Z29" i="50"/>
  <c r="AT29" i="50"/>
  <c r="AJ29" i="51"/>
  <c r="Y29" i="60"/>
  <c r="AS29" i="60"/>
  <c r="K29" i="8"/>
  <c r="O29" i="50"/>
  <c r="AI29" i="50"/>
  <c r="Y29" i="51"/>
  <c r="Z29" i="60"/>
  <c r="AT29" i="60"/>
  <c r="BN29" i="60"/>
  <c r="P29" i="60"/>
  <c r="L29" i="9"/>
  <c r="BC29" i="50"/>
  <c r="Z29" i="51"/>
  <c r="AT29" i="51"/>
  <c r="D24" i="60"/>
  <c r="BL24" i="60"/>
  <c r="AG24" i="8"/>
  <c r="AR25" i="60"/>
  <c r="AB25" i="8"/>
  <c r="U25" i="8"/>
  <c r="BB30" i="60"/>
  <c r="AH30" i="8"/>
  <c r="AQ30" i="60"/>
  <c r="AR34" i="60"/>
  <c r="AB34" i="8"/>
  <c r="AG34" i="60"/>
  <c r="U34" i="8"/>
  <c r="U27" i="8"/>
  <c r="N21" i="60"/>
  <c r="J21" i="8"/>
  <c r="C21" i="60"/>
  <c r="BB21" i="60"/>
  <c r="AQ21" i="60"/>
  <c r="AA21" i="8"/>
  <c r="AH21" i="8"/>
  <c r="AR23" i="60"/>
  <c r="AG23" i="60"/>
  <c r="BL23" i="60"/>
  <c r="BA23" i="60"/>
  <c r="P26" i="8"/>
  <c r="I26" i="8"/>
  <c r="X26" i="60"/>
  <c r="M26" i="60"/>
  <c r="BK26" i="60"/>
  <c r="AM26" i="8"/>
  <c r="I27" i="8"/>
  <c r="X27" i="60"/>
  <c r="M27" i="60"/>
  <c r="P27" i="8"/>
  <c r="BB27" i="60"/>
  <c r="AQ27" i="60"/>
  <c r="AA27" i="8"/>
  <c r="BK28" i="60"/>
  <c r="AM28" i="8"/>
  <c r="X29" i="60"/>
  <c r="M29" i="60"/>
  <c r="AR29" i="60"/>
  <c r="U29" i="8"/>
  <c r="AR31" i="60"/>
  <c r="U31" i="8"/>
  <c r="AB31" i="8"/>
  <c r="AM31" i="8"/>
  <c r="N32" i="60"/>
  <c r="J32" i="8"/>
  <c r="C31" i="60"/>
  <c r="I29" i="8"/>
  <c r="AG29" i="60"/>
  <c r="AR24" i="60"/>
  <c r="AG24" i="60"/>
  <c r="AB24" i="8"/>
  <c r="U24" i="8"/>
  <c r="N26" i="60"/>
  <c r="J26" i="8"/>
  <c r="AR28" i="60"/>
  <c r="AG28" i="60"/>
  <c r="AB28" i="8"/>
  <c r="AR32" i="60"/>
  <c r="AG32" i="60"/>
  <c r="U32" i="8"/>
  <c r="AB32" i="8"/>
  <c r="X21" i="60"/>
  <c r="M21" i="60"/>
  <c r="BK22" i="60"/>
  <c r="AM22" i="8"/>
  <c r="I23" i="8"/>
  <c r="X23" i="60"/>
  <c r="M23" i="60"/>
  <c r="X24" i="60"/>
  <c r="M24" i="60"/>
  <c r="I24" i="8"/>
  <c r="P24" i="8"/>
  <c r="AH26" i="60"/>
  <c r="W26" i="60"/>
  <c r="V26" i="8"/>
  <c r="O26" i="8"/>
  <c r="BB29" i="60"/>
  <c r="AQ29" i="60"/>
  <c r="AH29" i="8"/>
  <c r="AA29" i="8"/>
  <c r="D29" i="60"/>
  <c r="AH30" i="60"/>
  <c r="W30" i="60"/>
  <c r="BK30" i="60"/>
  <c r="AM30" i="8"/>
  <c r="X32" i="60"/>
  <c r="M32" i="60"/>
  <c r="I32" i="8"/>
  <c r="BA24" i="60"/>
  <c r="AG27" i="60"/>
  <c r="BA32" i="60"/>
  <c r="AR21" i="60"/>
  <c r="AG21" i="60"/>
  <c r="AB21" i="8"/>
  <c r="U21" i="8"/>
  <c r="AG32" i="8"/>
  <c r="BK21" i="60"/>
  <c r="AM21" i="8"/>
  <c r="I22" i="8"/>
  <c r="X22" i="60"/>
  <c r="P22" i="8"/>
  <c r="O46" i="8" a="1"/>
  <c r="M22" i="60"/>
  <c r="BB22" i="60"/>
  <c r="AQ22" i="60"/>
  <c r="AA22" i="8"/>
  <c r="AH22" i="8"/>
  <c r="AH24" i="60"/>
  <c r="W24" i="60"/>
  <c r="O24" i="8"/>
  <c r="V24" i="8"/>
  <c r="AN24" i="8"/>
  <c r="D25" i="60"/>
  <c r="V25" i="8"/>
  <c r="AH25" i="60"/>
  <c r="W25" i="60"/>
  <c r="AM27" i="8"/>
  <c r="N28" i="60"/>
  <c r="J28" i="8"/>
  <c r="U28" i="8"/>
  <c r="BL29" i="60"/>
  <c r="BA29" i="60"/>
  <c r="AN29" i="8"/>
  <c r="AR30" i="60"/>
  <c r="AG30" i="60"/>
  <c r="AB30" i="8"/>
  <c r="U30" i="8"/>
  <c r="I31" i="8"/>
  <c r="X31" i="60"/>
  <c r="M31" i="60"/>
  <c r="AN32" i="8"/>
  <c r="D32" i="60"/>
  <c r="BL33" i="60"/>
  <c r="BA33" i="60"/>
  <c r="AG33" i="8"/>
  <c r="D33" i="60"/>
  <c r="N35" i="60"/>
  <c r="J35" i="8"/>
  <c r="AH37" i="60"/>
  <c r="W37" i="60"/>
  <c r="V37" i="8"/>
  <c r="BL37" i="60"/>
  <c r="BA37" i="60"/>
  <c r="AG37" i="8"/>
  <c r="AN37" i="8"/>
  <c r="I21" i="8"/>
  <c r="AG25" i="60"/>
  <c r="C28" i="60"/>
  <c r="AN34" i="8"/>
  <c r="V23" i="8"/>
  <c r="AH23" i="8"/>
  <c r="AM23" i="8"/>
  <c r="N24" i="60"/>
  <c r="J24" i="8"/>
  <c r="AM24" i="8"/>
  <c r="N25" i="60"/>
  <c r="D27" i="60"/>
  <c r="V27" i="8"/>
  <c r="AG27" i="8"/>
  <c r="AA28" i="8"/>
  <c r="V29" i="8"/>
  <c r="U46" i="8" a="1"/>
  <c r="AM29" i="8"/>
  <c r="N30" i="60"/>
  <c r="V31" i="8"/>
  <c r="AH31" i="8"/>
  <c r="BB31" i="60"/>
  <c r="AH32" i="8"/>
  <c r="AM32" i="8"/>
  <c r="N33" i="60"/>
  <c r="N34" i="60"/>
  <c r="U36" i="8"/>
  <c r="AN36" i="8"/>
  <c r="J34" i="8"/>
  <c r="J30" i="8"/>
  <c r="J22" i="8"/>
  <c r="AQ24" i="60"/>
  <c r="AQ26" i="60"/>
  <c r="W27" i="60"/>
  <c r="AQ28" i="60"/>
  <c r="W29" i="60"/>
  <c r="W31" i="60"/>
  <c r="AQ32" i="60"/>
  <c r="W33" i="60"/>
  <c r="AQ34" i="60"/>
  <c r="BK35" i="60"/>
  <c r="M34" i="60"/>
  <c r="AA33" i="8"/>
  <c r="V33" i="8"/>
  <c r="N23" i="60"/>
  <c r="J23" i="8"/>
  <c r="N27" i="60"/>
  <c r="J27" i="8"/>
  <c r="D28" i="60"/>
  <c r="I30" i="8"/>
  <c r="P30" i="8"/>
  <c r="X30" i="60"/>
  <c r="N31" i="60"/>
  <c r="J31" i="8"/>
  <c r="AG34" i="8"/>
  <c r="I35" i="8"/>
  <c r="X35" i="60"/>
  <c r="N36" i="60"/>
  <c r="J36" i="8"/>
  <c r="I36" i="8"/>
  <c r="I28" i="8"/>
  <c r="W21" i="60"/>
  <c r="BA21" i="60"/>
  <c r="C22" i="60"/>
  <c r="W22" i="60"/>
  <c r="AG22" i="60"/>
  <c r="BA22" i="60"/>
  <c r="C23" i="60"/>
  <c r="W23" i="60"/>
  <c r="AQ23" i="60"/>
  <c r="C25" i="60"/>
  <c r="BA25" i="60"/>
  <c r="AG26" i="60"/>
  <c r="C27" i="60"/>
  <c r="BA27" i="60"/>
  <c r="C29" i="60"/>
  <c r="BA31" i="60"/>
  <c r="C33" i="60"/>
  <c r="C35" i="60"/>
  <c r="BA35" i="60"/>
  <c r="AG36" i="60"/>
  <c r="M35" i="60"/>
  <c r="I34" i="8"/>
  <c r="X34" i="60"/>
  <c r="V22" i="8"/>
  <c r="J25" i="8"/>
  <c r="D23" i="60"/>
  <c r="AQ25" i="60"/>
  <c r="W28" i="60"/>
  <c r="AQ31" i="60"/>
  <c r="W32" i="60"/>
  <c r="AQ33" i="60"/>
  <c r="W34" i="60"/>
  <c r="M36" i="60"/>
  <c r="M28" i="60"/>
  <c r="BB36" i="60"/>
  <c r="AR37" i="60"/>
  <c r="D30" i="9"/>
  <c r="D30" i="50"/>
  <c r="D23" i="9"/>
  <c r="M35" i="50"/>
  <c r="P35" i="9"/>
  <c r="I35" i="9"/>
  <c r="X35" i="50"/>
  <c r="M25" i="50"/>
  <c r="I25" i="9"/>
  <c r="X25" i="50"/>
  <c r="P25" i="9"/>
  <c r="D27" i="9"/>
  <c r="D27" i="50"/>
  <c r="M36" i="50"/>
  <c r="P36" i="9"/>
  <c r="X36" i="50"/>
  <c r="I36" i="9"/>
  <c r="AQ31" i="50"/>
  <c r="AH31" i="9"/>
  <c r="AA31" i="9"/>
  <c r="BB31" i="50"/>
  <c r="AH26" i="9"/>
  <c r="AH22" i="50"/>
  <c r="O22" i="9"/>
  <c r="O21" i="9"/>
  <c r="AH21" i="50"/>
  <c r="V21" i="9"/>
  <c r="AQ27" i="50"/>
  <c r="AA27" i="9"/>
  <c r="AH27" i="9"/>
  <c r="AQ30" i="50"/>
  <c r="AH30" i="9"/>
  <c r="M28" i="50"/>
  <c r="I28" i="9"/>
  <c r="AA35" i="9"/>
  <c r="H28" i="7"/>
  <c r="BA35" i="50"/>
  <c r="H39" i="7"/>
  <c r="G39" i="7"/>
  <c r="M31" i="50"/>
  <c r="I31" i="9"/>
  <c r="P31" i="9"/>
  <c r="D37" i="7"/>
  <c r="C37" i="7"/>
  <c r="AQ28" i="50"/>
  <c r="AH28" i="9"/>
  <c r="AA28" i="9"/>
  <c r="H31" i="7"/>
  <c r="G31" i="7"/>
  <c r="BA22" i="50"/>
  <c r="AG22" i="9"/>
  <c r="C41" i="7"/>
  <c r="H32" i="7"/>
  <c r="H43" i="7"/>
  <c r="AG34" i="50"/>
  <c r="U34" i="9"/>
  <c r="C39" i="7"/>
  <c r="AG29" i="50"/>
  <c r="AB29" i="9"/>
  <c r="U29" i="9"/>
  <c r="C43" i="7"/>
  <c r="C42" i="7"/>
  <c r="W29" i="50"/>
  <c r="V29" i="9"/>
  <c r="O29" i="9"/>
  <c r="C34" i="7"/>
  <c r="W23" i="50"/>
  <c r="O23" i="9"/>
  <c r="V23" i="9"/>
  <c r="D44" i="7"/>
  <c r="H36" i="7"/>
  <c r="M23" i="50"/>
  <c r="I23" i="9"/>
  <c r="AG30" i="50"/>
  <c r="AB30" i="9"/>
  <c r="U33" i="9"/>
  <c r="O33" i="9"/>
  <c r="U30" i="9"/>
  <c r="I32" i="9"/>
  <c r="P28" i="9"/>
  <c r="AA37" i="9"/>
  <c r="AH35" i="9"/>
  <c r="O26" i="9"/>
  <c r="C22" i="9"/>
  <c r="BB22" i="50"/>
  <c r="X28" i="50"/>
  <c r="AR29" i="50"/>
  <c r="X32" i="50"/>
  <c r="D33" i="50"/>
  <c r="AR33" i="50"/>
  <c r="X34" i="50"/>
  <c r="BB37" i="50"/>
  <c r="BA33" i="50"/>
  <c r="AG33" i="9"/>
  <c r="BA27" i="50"/>
  <c r="AG27" i="9"/>
  <c r="J26" i="9"/>
  <c r="AH21" i="9"/>
  <c r="BB21" i="50"/>
  <c r="V22" i="9"/>
  <c r="W22" i="50"/>
  <c r="BB27" i="50"/>
  <c r="BB35" i="50"/>
  <c r="AQ36" i="50"/>
  <c r="AH36" i="9"/>
  <c r="AA36" i="9"/>
  <c r="BA30" i="50"/>
  <c r="AG30" i="9"/>
  <c r="P27" i="9"/>
  <c r="C24" i="50"/>
  <c r="H38" i="7"/>
  <c r="U22" i="9"/>
  <c r="N21" i="50"/>
  <c r="C21" i="9"/>
  <c r="AB33" i="9"/>
  <c r="V33" i="9"/>
  <c r="AA21" i="9"/>
  <c r="J22" i="9"/>
  <c r="AB34" i="9"/>
  <c r="P32" i="9"/>
  <c r="AH33" i="9"/>
  <c r="AA30" i="9"/>
  <c r="AB22" i="9"/>
  <c r="V26" i="9"/>
  <c r="AG23" i="9"/>
  <c r="AH37" i="9"/>
  <c r="D34" i="9"/>
  <c r="D25" i="9"/>
  <c r="W21" i="50"/>
  <c r="C22" i="50"/>
  <c r="AQ22" i="50"/>
  <c r="X23" i="50"/>
  <c r="AH23" i="50"/>
  <c r="BB28" i="50"/>
  <c r="AH29" i="50"/>
  <c r="BB30" i="50"/>
  <c r="AH33" i="50"/>
  <c r="BB36" i="50"/>
  <c r="AR37" i="50"/>
  <c r="W30" i="50"/>
  <c r="O30" i="9"/>
  <c r="V30" i="9"/>
  <c r="W31" i="50"/>
  <c r="V31" i="9"/>
  <c r="AB37" i="9"/>
  <c r="AQ21" i="50"/>
  <c r="H41" i="7"/>
  <c r="G41" i="7"/>
  <c r="C32" i="50"/>
  <c r="C32" i="9"/>
  <c r="J33" i="9"/>
  <c r="AQ29" i="50"/>
  <c r="AA29" i="9"/>
  <c r="M26" i="50"/>
  <c r="I26" i="9"/>
  <c r="D40" i="7"/>
  <c r="H35" i="7"/>
  <c r="C32" i="7"/>
  <c r="C38" i="7"/>
  <c r="C36" i="7"/>
  <c r="U37" i="9"/>
  <c r="J23" i="9"/>
  <c r="J21" i="9"/>
  <c r="I34" i="9"/>
  <c r="P26" i="9"/>
  <c r="AH29" i="9"/>
  <c r="AG26" i="9"/>
  <c r="AG37" i="9"/>
  <c r="O31" i="9"/>
  <c r="M21" i="50"/>
  <c r="N23" i="50"/>
  <c r="D24" i="50"/>
  <c r="X27" i="50"/>
  <c r="AR30" i="50"/>
  <c r="X31" i="50"/>
  <c r="AR34" i="50"/>
  <c r="D36" i="50"/>
  <c r="AH37" i="50"/>
  <c r="D29" i="7"/>
  <c r="D31" i="7"/>
  <c r="U23" i="9"/>
  <c r="AB35" i="9"/>
  <c r="AB32" i="9"/>
  <c r="AB27" i="9"/>
  <c r="AB26" i="9"/>
  <c r="V34" i="9"/>
  <c r="V35" i="9"/>
  <c r="G30" i="7"/>
  <c r="U36" i="9"/>
  <c r="U31" i="9"/>
  <c r="U28" i="9"/>
  <c r="O34" i="9"/>
  <c r="V28" i="9"/>
  <c r="AQ26" i="51"/>
  <c r="AA26" i="10"/>
  <c r="J27" i="10"/>
  <c r="N27" i="51"/>
  <c r="C27" i="10"/>
  <c r="C27" i="51"/>
  <c r="AG27" i="51"/>
  <c r="U27" i="10"/>
  <c r="AB27" i="10"/>
  <c r="AR27" i="51"/>
  <c r="D28" i="10"/>
  <c r="D28" i="51"/>
  <c r="AQ30" i="51"/>
  <c r="AA30" i="10"/>
  <c r="W32" i="51"/>
  <c r="V32" i="10"/>
  <c r="O32" i="10"/>
  <c r="AH32" i="51"/>
  <c r="U35" i="10"/>
  <c r="AB35" i="10"/>
  <c r="AG35" i="51"/>
  <c r="AR35" i="51"/>
  <c r="I21" i="10"/>
  <c r="X21" i="51"/>
  <c r="P21" i="10"/>
  <c r="M21" i="51"/>
  <c r="AQ22" i="51"/>
  <c r="AA22" i="10"/>
  <c r="U31" i="10"/>
  <c r="AB31" i="10"/>
  <c r="AR31" i="51"/>
  <c r="AG31" i="51"/>
  <c r="D34" i="10"/>
  <c r="D34" i="51"/>
  <c r="P22" i="10"/>
  <c r="M22" i="51"/>
  <c r="X22" i="51"/>
  <c r="I22" i="10"/>
  <c r="AA23" i="10"/>
  <c r="AQ23" i="51"/>
  <c r="AB24" i="10"/>
  <c r="AR24" i="51"/>
  <c r="AG24" i="51"/>
  <c r="U24" i="10"/>
  <c r="I26" i="10"/>
  <c r="P26" i="10"/>
  <c r="X26" i="51"/>
  <c r="M26" i="51"/>
  <c r="C29" i="51"/>
  <c r="N29" i="51"/>
  <c r="J29" i="10"/>
  <c r="C29" i="10"/>
  <c r="M32" i="51"/>
  <c r="X33" i="51"/>
  <c r="P33" i="10"/>
  <c r="I32" i="10"/>
  <c r="C33" i="51"/>
  <c r="N33" i="51"/>
  <c r="J33" i="10"/>
  <c r="C33" i="10"/>
  <c r="AH24" i="51"/>
  <c r="C26" i="10"/>
  <c r="U34" i="10"/>
  <c r="AB34" i="10"/>
  <c r="V25" i="10"/>
  <c r="F30" i="2"/>
  <c r="B30" i="2"/>
  <c r="E35" i="2"/>
  <c r="G38" i="2"/>
  <c r="F39" i="2"/>
  <c r="AG32" i="51"/>
  <c r="D41" i="2"/>
  <c r="I33" i="10"/>
  <c r="C42" i="2"/>
  <c r="C34" i="10"/>
  <c r="G42" i="2"/>
  <c r="D30" i="51"/>
  <c r="V21" i="10"/>
  <c r="O24" i="10"/>
  <c r="N26" i="51"/>
  <c r="N22" i="51"/>
  <c r="AG34" i="51"/>
  <c r="D36" i="2"/>
  <c r="D27" i="10"/>
  <c r="C43" i="10" a="1"/>
  <c r="F28" i="2"/>
  <c r="AB21" i="10"/>
  <c r="G31" i="2"/>
  <c r="D34" i="2"/>
  <c r="M27" i="51"/>
  <c r="G35" i="2"/>
  <c r="O21" i="10"/>
  <c r="J22" i="10"/>
  <c r="E43" i="2"/>
  <c r="N23" i="51"/>
  <c r="J23" i="10"/>
  <c r="O31" i="10"/>
  <c r="AH31" i="51"/>
  <c r="V31" i="10"/>
  <c r="W31" i="51"/>
  <c r="O29" i="10"/>
  <c r="W29" i="51"/>
  <c r="V29" i="10"/>
  <c r="E37" i="2"/>
  <c r="D37" i="2"/>
  <c r="I30" i="10"/>
  <c r="P31" i="10"/>
  <c r="M30" i="51"/>
  <c r="AQ31" i="51"/>
  <c r="AA31" i="10"/>
  <c r="B39" i="2"/>
  <c r="C39" i="2"/>
  <c r="AR32" i="51"/>
  <c r="U32" i="10"/>
  <c r="AB32" i="10"/>
  <c r="D32" i="51"/>
  <c r="D32" i="10"/>
  <c r="E40" i="2"/>
  <c r="F40" i="2"/>
  <c r="J34" i="10"/>
  <c r="C34" i="51"/>
  <c r="N34" i="51"/>
  <c r="B43" i="2"/>
  <c r="C23" i="10"/>
  <c r="U26" i="10"/>
  <c r="AB26" i="10"/>
  <c r="AR26" i="51"/>
  <c r="D25" i="10"/>
  <c r="D25" i="51"/>
  <c r="J35" i="10"/>
  <c r="C35" i="51"/>
  <c r="N35" i="51"/>
  <c r="AR21" i="51"/>
  <c r="AG21" i="51"/>
  <c r="U21" i="10"/>
  <c r="F29" i="2"/>
  <c r="E29" i="2"/>
  <c r="E30" i="2"/>
  <c r="D30" i="2"/>
  <c r="D26" i="10"/>
  <c r="D26" i="51"/>
  <c r="P27" i="10"/>
  <c r="I27" i="10"/>
  <c r="X27" i="51"/>
  <c r="D35" i="2"/>
  <c r="C35" i="2"/>
  <c r="C36" i="2"/>
  <c r="B36" i="2"/>
  <c r="D29" i="51"/>
  <c r="D29" i="10"/>
  <c r="C25" i="10"/>
  <c r="N25" i="51"/>
  <c r="C25" i="51"/>
  <c r="AH34" i="51"/>
  <c r="O34" i="10"/>
  <c r="W34" i="51"/>
  <c r="AH36" i="51"/>
  <c r="W36" i="51"/>
  <c r="V36" i="10"/>
  <c r="C24" i="51"/>
  <c r="J24" i="10"/>
  <c r="C24" i="10"/>
  <c r="P25" i="10"/>
  <c r="X25" i="51"/>
  <c r="M25" i="51"/>
  <c r="AH27" i="51"/>
  <c r="W27" i="51"/>
  <c r="O27" i="10"/>
  <c r="AH35" i="51"/>
  <c r="V35" i="10"/>
  <c r="O35" i="10"/>
  <c r="W35" i="51"/>
  <c r="J25" i="10"/>
  <c r="C38" i="2"/>
  <c r="D44" i="2"/>
  <c r="AB23" i="10"/>
  <c r="U23" i="10"/>
  <c r="AR23" i="51"/>
  <c r="O26" i="10"/>
  <c r="AH26" i="51"/>
  <c r="W26" i="51"/>
  <c r="X31" i="51"/>
  <c r="I24" i="10"/>
  <c r="M24" i="51"/>
  <c r="P24" i="10"/>
  <c r="B28" i="2"/>
  <c r="C28" i="2"/>
  <c r="D22" i="10"/>
  <c r="D22" i="51"/>
  <c r="AA24" i="10"/>
  <c r="AQ24" i="51"/>
  <c r="F32" i="2"/>
  <c r="G32" i="2"/>
  <c r="V26" i="10"/>
  <c r="AG23" i="51"/>
  <c r="D24" i="10"/>
  <c r="I25" i="10"/>
  <c r="V34" i="10"/>
  <c r="AR29" i="51"/>
  <c r="AG29" i="51"/>
  <c r="U29" i="10"/>
  <c r="D42" i="2"/>
  <c r="G39" i="2"/>
  <c r="AG28" i="51"/>
  <c r="AB28" i="10"/>
  <c r="AR28" i="51"/>
  <c r="C23" i="51"/>
  <c r="G28" i="2"/>
  <c r="AR22" i="50"/>
  <c r="P29" i="9"/>
  <c r="X21" i="50"/>
  <c r="C28" i="9"/>
  <c r="BB25" i="50"/>
  <c r="D21" i="9"/>
  <c r="M29" i="50"/>
  <c r="P21" i="9"/>
  <c r="C28" i="50"/>
  <c r="AA25" i="9"/>
  <c r="AG32" i="50"/>
  <c r="U32" i="9"/>
  <c r="X29" i="50"/>
  <c r="J37" i="9"/>
  <c r="C36" i="9"/>
  <c r="AQ33" i="50"/>
  <c r="BB33" i="50"/>
  <c r="BB26" i="50"/>
  <c r="C26" i="50"/>
  <c r="C26" i="9"/>
  <c r="I27" i="9"/>
  <c r="J24" i="9"/>
  <c r="AA33" i="9"/>
  <c r="C36" i="50"/>
  <c r="J28" i="9"/>
  <c r="AH25" i="9"/>
  <c r="AQ26" i="50"/>
  <c r="N24" i="50"/>
  <c r="O24" i="9"/>
  <c r="AH24" i="50"/>
  <c r="AG69" i="50" a="1"/>
  <c r="AH71" i="50"/>
  <c r="W24" i="50"/>
  <c r="V24" i="9"/>
  <c r="C69" i="60" a="1"/>
  <c r="AG69" i="60" a="1"/>
  <c r="AQ69" i="60" a="1"/>
  <c r="BA69" i="60" a="1"/>
  <c r="U46" i="9" a="1"/>
  <c r="U47" i="9"/>
  <c r="X12" i="9"/>
  <c r="C70" i="60"/>
  <c r="F12" i="60"/>
  <c r="E70" i="60"/>
  <c r="D12" i="60"/>
  <c r="E73" i="60"/>
  <c r="D72" i="60"/>
  <c r="F73" i="60"/>
  <c r="D73" i="60"/>
  <c r="C69" i="60"/>
  <c r="F11" i="60"/>
  <c r="F72" i="60"/>
  <c r="E71" i="60"/>
  <c r="C73" i="60"/>
  <c r="E69" i="60"/>
  <c r="D11" i="60"/>
  <c r="F69" i="60"/>
  <c r="C11" i="60"/>
  <c r="F70" i="60"/>
  <c r="C12" i="60"/>
  <c r="F71" i="60"/>
  <c r="E72" i="60"/>
  <c r="D70" i="60"/>
  <c r="E12" i="60"/>
  <c r="D71" i="60"/>
  <c r="D69" i="60"/>
  <c r="E11" i="60"/>
  <c r="C71" i="60"/>
  <c r="C72" i="60"/>
  <c r="BK69" i="60" a="1"/>
  <c r="M69" i="60" a="1"/>
  <c r="P22" i="9"/>
  <c r="X22" i="50"/>
  <c r="M22" i="50"/>
  <c r="I22" i="9"/>
  <c r="N29" i="50"/>
  <c r="J29" i="9"/>
  <c r="M33" i="50"/>
  <c r="P33" i="9"/>
  <c r="I33" i="9"/>
  <c r="X33" i="50"/>
  <c r="AQ34" i="50"/>
  <c r="AH34" i="9"/>
  <c r="AA34" i="9"/>
  <c r="BB34" i="50"/>
  <c r="M37" i="50"/>
  <c r="P37" i="9"/>
  <c r="I37" i="9"/>
  <c r="X37" i="50"/>
  <c r="C27" i="50"/>
  <c r="N27" i="50"/>
  <c r="C27" i="9"/>
  <c r="J27" i="9"/>
  <c r="C34" i="50"/>
  <c r="C34" i="9"/>
  <c r="N35" i="50"/>
  <c r="J35" i="9"/>
  <c r="BA36" i="50"/>
  <c r="AG36" i="9"/>
  <c r="BA32" i="50"/>
  <c r="AG32" i="9"/>
  <c r="M24" i="50"/>
  <c r="P24" i="9"/>
  <c r="I24" i="9"/>
  <c r="X24" i="50"/>
  <c r="BA28" i="50"/>
  <c r="AG28" i="9"/>
  <c r="M30" i="50"/>
  <c r="I30" i="9"/>
  <c r="P30" i="9"/>
  <c r="X30" i="50"/>
  <c r="AQ32" i="50"/>
  <c r="AA32" i="9"/>
  <c r="AH32" i="9"/>
  <c r="BB32" i="50"/>
  <c r="C30" i="50"/>
  <c r="N31" i="50"/>
  <c r="C30" i="9"/>
  <c r="J31" i="9"/>
  <c r="BA34" i="50"/>
  <c r="AG34" i="9"/>
  <c r="C35" i="50"/>
  <c r="J36" i="9"/>
  <c r="N36" i="50"/>
  <c r="C35" i="9"/>
  <c r="C31" i="50"/>
  <c r="C31" i="9"/>
  <c r="J32" i="9"/>
  <c r="N32" i="50"/>
  <c r="BA25" i="50"/>
  <c r="AG25" i="9"/>
  <c r="AQ24" i="50"/>
  <c r="AA24" i="9"/>
  <c r="BB24" i="50"/>
  <c r="AH24" i="9"/>
  <c r="AQ23" i="50"/>
  <c r="AA23" i="9"/>
  <c r="AH23" i="9"/>
  <c r="BB23" i="50"/>
  <c r="BA31" i="50"/>
  <c r="AG31" i="9"/>
  <c r="BA29" i="50"/>
  <c r="AG29" i="9"/>
  <c r="C25" i="50"/>
  <c r="C25" i="9"/>
  <c r="N25" i="50"/>
  <c r="J25" i="9"/>
  <c r="C33" i="50"/>
  <c r="J34" i="9"/>
  <c r="C33" i="9"/>
  <c r="N34" i="50"/>
  <c r="BA24" i="50"/>
  <c r="AG24" i="9"/>
  <c r="C29" i="50"/>
  <c r="C29" i="9"/>
  <c r="J30" i="9"/>
  <c r="N30" i="50"/>
  <c r="AG21" i="9"/>
  <c r="BA21" i="50"/>
  <c r="AA28" i="10"/>
  <c r="AQ28" i="51"/>
  <c r="X34" i="51"/>
  <c r="D23" i="51"/>
  <c r="D23" i="10"/>
  <c r="P34" i="10"/>
  <c r="AA35" i="10"/>
  <c r="AQ35" i="51"/>
  <c r="V28" i="10"/>
  <c r="O28" i="10"/>
  <c r="W28" i="51"/>
  <c r="AH28" i="51"/>
  <c r="M33" i="51"/>
  <c r="P29" i="10"/>
  <c r="X29" i="51"/>
  <c r="I34" i="10"/>
  <c r="M34" i="51"/>
  <c r="X35" i="51"/>
  <c r="P35" i="10"/>
  <c r="D21" i="10"/>
  <c r="D21" i="51"/>
  <c r="AQ25" i="51"/>
  <c r="AA25" i="10"/>
  <c r="I28" i="10"/>
  <c r="P28" i="10"/>
  <c r="M28" i="51"/>
  <c r="X28" i="51"/>
  <c r="AH22" i="51"/>
  <c r="O22" i="10"/>
  <c r="V22" i="10"/>
  <c r="W22" i="51"/>
  <c r="C31" i="51"/>
  <c r="N31" i="51"/>
  <c r="J31" i="10"/>
  <c r="C31" i="10"/>
  <c r="O30" i="10"/>
  <c r="V30" i="10"/>
  <c r="AH30" i="51"/>
  <c r="W30" i="51"/>
  <c r="C28" i="51"/>
  <c r="J28" i="10"/>
  <c r="C28" i="10"/>
  <c r="N28" i="51"/>
  <c r="I29" i="10"/>
  <c r="M29" i="51"/>
  <c r="X30" i="51"/>
  <c r="P30" i="10"/>
  <c r="AQ21" i="51"/>
  <c r="AA21" i="10"/>
  <c r="AR25" i="51"/>
  <c r="AG25" i="51"/>
  <c r="AB25" i="10"/>
  <c r="AA43" i="10" a="1"/>
  <c r="U25" i="10"/>
  <c r="AR22" i="51"/>
  <c r="U22" i="10"/>
  <c r="AG22" i="51"/>
  <c r="AB22" i="10"/>
  <c r="U33" i="10"/>
  <c r="AB33" i="10"/>
  <c r="AR33" i="51"/>
  <c r="AG33" i="51"/>
  <c r="D31" i="10"/>
  <c r="D31" i="51"/>
  <c r="C30" i="51"/>
  <c r="J30" i="10"/>
  <c r="N30" i="51"/>
  <c r="C30" i="10"/>
  <c r="O23" i="10"/>
  <c r="V23" i="10"/>
  <c r="AH23" i="51"/>
  <c r="AG67" i="51" a="1"/>
  <c r="W23" i="51"/>
  <c r="AQ32" i="51"/>
  <c r="AA32" i="10"/>
  <c r="N21" i="51"/>
  <c r="C21" i="51"/>
  <c r="C21" i="10"/>
  <c r="J21" i="10"/>
  <c r="I43" i="10" a="1"/>
  <c r="X36" i="51"/>
  <c r="M35" i="51"/>
  <c r="P36" i="10"/>
  <c r="I35" i="10"/>
  <c r="I23" i="10"/>
  <c r="P23" i="10"/>
  <c r="O43" i="10" a="1"/>
  <c r="X23" i="51"/>
  <c r="M23" i="51"/>
  <c r="W33" i="51"/>
  <c r="AH33" i="51"/>
  <c r="V33" i="10"/>
  <c r="O33" i="10"/>
  <c r="AJ69" i="60"/>
  <c r="AG11" i="60"/>
  <c r="AJ70" i="60"/>
  <c r="AG12" i="60"/>
  <c r="AG73" i="60"/>
  <c r="AG72" i="60"/>
  <c r="AG69" i="60"/>
  <c r="AJ11" i="60"/>
  <c r="AI73" i="60"/>
  <c r="AH70" i="60"/>
  <c r="AI12" i="60"/>
  <c r="AH72" i="60"/>
  <c r="AJ73" i="60"/>
  <c r="AJ72" i="60"/>
  <c r="AG70" i="60"/>
  <c r="AJ12" i="60"/>
  <c r="AH71" i="60"/>
  <c r="AG71" i="60"/>
  <c r="AI71" i="60"/>
  <c r="AI72" i="60"/>
  <c r="AJ71" i="60"/>
  <c r="AH69" i="60"/>
  <c r="AI11" i="60"/>
  <c r="AH73" i="60"/>
  <c r="AI69" i="60"/>
  <c r="AH11" i="60"/>
  <c r="AI70" i="60"/>
  <c r="AH12" i="60"/>
  <c r="BB73" i="60"/>
  <c r="BB72" i="60"/>
  <c r="BB70" i="60"/>
  <c r="BC12" i="60"/>
  <c r="BC72" i="60"/>
  <c r="BA69" i="60"/>
  <c r="BD11" i="60"/>
  <c r="BB69" i="60"/>
  <c r="BC11" i="60"/>
  <c r="BD72" i="60"/>
  <c r="BC69" i="60"/>
  <c r="BB11" i="60"/>
  <c r="BD70" i="60"/>
  <c r="BA12" i="60"/>
  <c r="BC73" i="60"/>
  <c r="BA73" i="60"/>
  <c r="BA72" i="60"/>
  <c r="BA70" i="60"/>
  <c r="BD12" i="60"/>
  <c r="BD71" i="60"/>
  <c r="BD73" i="60"/>
  <c r="BC71" i="60"/>
  <c r="BC70" i="60"/>
  <c r="BB12" i="60"/>
  <c r="BB71" i="60"/>
  <c r="BD69" i="60"/>
  <c r="BA11" i="60"/>
  <c r="BA71" i="60"/>
  <c r="X72" i="60"/>
  <c r="Y73" i="60"/>
  <c r="Y71" i="60"/>
  <c r="Y70" i="60"/>
  <c r="X12" i="60"/>
  <c r="W69" i="60"/>
  <c r="Z11" i="60"/>
  <c r="Z70" i="60"/>
  <c r="W12" i="60"/>
  <c r="Z71" i="60"/>
  <c r="Z73" i="60"/>
  <c r="X73" i="60"/>
  <c r="X69" i="60"/>
  <c r="Y11" i="60"/>
  <c r="W70" i="60"/>
  <c r="Z12" i="60"/>
  <c r="X70" i="60"/>
  <c r="Y12" i="60"/>
  <c r="W71" i="60"/>
  <c r="Z69" i="60"/>
  <c r="W11" i="60"/>
  <c r="Z72" i="60"/>
  <c r="W72" i="60"/>
  <c r="Y72" i="60"/>
  <c r="X71" i="60"/>
  <c r="Y69" i="60"/>
  <c r="X11" i="60"/>
  <c r="W73" i="60"/>
  <c r="AT69" i="60"/>
  <c r="AQ11" i="60"/>
  <c r="AR72" i="60"/>
  <c r="AS71" i="60"/>
  <c r="AQ69" i="60"/>
  <c r="AT11" i="60"/>
  <c r="AQ71" i="60"/>
  <c r="AS73" i="60"/>
  <c r="AR71" i="60"/>
  <c r="AR70" i="60"/>
  <c r="AS12" i="60"/>
  <c r="AT73" i="60"/>
  <c r="AQ72" i="60"/>
  <c r="AS69" i="60"/>
  <c r="AR11" i="60"/>
  <c r="AQ73" i="60"/>
  <c r="AT72" i="60"/>
  <c r="AR69" i="60"/>
  <c r="AS11" i="60"/>
  <c r="AS72" i="60"/>
  <c r="AS70" i="60"/>
  <c r="AR12" i="60"/>
  <c r="AQ70" i="60"/>
  <c r="AT12" i="60"/>
  <c r="AR73" i="60"/>
  <c r="AT70" i="60"/>
  <c r="AQ12" i="60"/>
  <c r="AT71" i="60"/>
  <c r="X49" i="9"/>
  <c r="U50" i="9"/>
  <c r="W49" i="9"/>
  <c r="X46" i="9"/>
  <c r="U11" i="9"/>
  <c r="V46" i="9"/>
  <c r="W11" i="9"/>
  <c r="V48" i="9"/>
  <c r="X48" i="9"/>
  <c r="AQ69" i="50" a="1"/>
  <c r="AR72" i="50"/>
  <c r="V47" i="9"/>
  <c r="W12" i="9"/>
  <c r="V50" i="9"/>
  <c r="W47" i="9"/>
  <c r="V12" i="9"/>
  <c r="AJ70" i="50"/>
  <c r="AG12" i="50"/>
  <c r="AH73" i="50"/>
  <c r="AJ72" i="50"/>
  <c r="AG69" i="50"/>
  <c r="AJ11" i="50"/>
  <c r="W48" i="9"/>
  <c r="W46" i="9"/>
  <c r="V11" i="9"/>
  <c r="U49" i="9"/>
  <c r="X47" i="9"/>
  <c r="U12" i="9"/>
  <c r="X50" i="9"/>
  <c r="M69" i="50" a="1"/>
  <c r="AH69" i="50"/>
  <c r="AI11" i="50"/>
  <c r="AJ73" i="50"/>
  <c r="AG73" i="50"/>
  <c r="AI70" i="50"/>
  <c r="AH12" i="50"/>
  <c r="U46" i="9"/>
  <c r="X11" i="9"/>
  <c r="V49" i="9"/>
  <c r="U16" i="9"/>
  <c r="O17" i="11"/>
  <c r="U48" i="9"/>
  <c r="W50" i="9"/>
  <c r="C46" i="9" a="1"/>
  <c r="D47" i="9"/>
  <c r="E12" i="9"/>
  <c r="AA46" i="9" a="1"/>
  <c r="AB49" i="9"/>
  <c r="AI73" i="50"/>
  <c r="AI72" i="50"/>
  <c r="AH70" i="50"/>
  <c r="AI12" i="50"/>
  <c r="AG70" i="50"/>
  <c r="AJ12" i="50"/>
  <c r="AJ69" i="50"/>
  <c r="AG11" i="50"/>
  <c r="AG13" i="50"/>
  <c r="AG15" i="50"/>
  <c r="AG72" i="50"/>
  <c r="AH72" i="50"/>
  <c r="AI13" i="60"/>
  <c r="AJ13" i="60"/>
  <c r="AI69" i="50"/>
  <c r="AH11" i="50"/>
  <c r="AJ71" i="50"/>
  <c r="AI71" i="50"/>
  <c r="AG71" i="50"/>
  <c r="F13" i="60"/>
  <c r="F14" i="60"/>
  <c r="AQ16" i="60"/>
  <c r="AS13" i="60"/>
  <c r="Y13" i="60"/>
  <c r="BC13" i="60"/>
  <c r="AT13" i="60"/>
  <c r="BL73" i="60"/>
  <c r="BM70" i="60"/>
  <c r="BL12" i="60"/>
  <c r="BN73" i="60"/>
  <c r="BL72" i="60"/>
  <c r="BL71" i="60"/>
  <c r="BK71" i="60"/>
  <c r="BK69" i="60"/>
  <c r="BN11" i="60"/>
  <c r="BL69" i="60"/>
  <c r="BM11" i="60"/>
  <c r="BN71" i="60"/>
  <c r="BK70" i="60"/>
  <c r="BN12" i="60"/>
  <c r="BK72" i="60"/>
  <c r="BM73" i="60"/>
  <c r="BM72" i="60"/>
  <c r="BK73" i="60"/>
  <c r="BN72" i="60"/>
  <c r="BM71" i="60"/>
  <c r="BM69" i="60"/>
  <c r="BL11" i="60"/>
  <c r="BL70" i="60"/>
  <c r="BM12" i="60"/>
  <c r="BN69" i="60"/>
  <c r="BK11" i="60"/>
  <c r="BN70" i="60"/>
  <c r="BK12" i="60"/>
  <c r="C13" i="60"/>
  <c r="H36" i="60"/>
  <c r="H32" i="60"/>
  <c r="H26" i="60"/>
  <c r="H31" i="60"/>
  <c r="H28" i="60"/>
  <c r="H24" i="60"/>
  <c r="H27" i="60"/>
  <c r="H25" i="60"/>
  <c r="H29" i="60"/>
  <c r="H34" i="60"/>
  <c r="H22" i="60"/>
  <c r="H21" i="60"/>
  <c r="H30" i="60"/>
  <c r="H35" i="60"/>
  <c r="D13" i="60"/>
  <c r="F15" i="60"/>
  <c r="BB13" i="60"/>
  <c r="H33" i="60"/>
  <c r="H23" i="60"/>
  <c r="E13" i="60"/>
  <c r="C16" i="60"/>
  <c r="M69" i="60"/>
  <c r="P11" i="60"/>
  <c r="N69" i="60"/>
  <c r="O11" i="60"/>
  <c r="M72" i="60"/>
  <c r="N72" i="60"/>
  <c r="P73" i="60"/>
  <c r="P72" i="60"/>
  <c r="N71" i="60"/>
  <c r="M73" i="60"/>
  <c r="O72" i="60"/>
  <c r="N70" i="60"/>
  <c r="O12" i="60"/>
  <c r="O13" i="60"/>
  <c r="P71" i="60"/>
  <c r="O70" i="60"/>
  <c r="N12" i="60"/>
  <c r="M70" i="60"/>
  <c r="P12" i="60"/>
  <c r="P13" i="60"/>
  <c r="M71" i="60"/>
  <c r="O71" i="60"/>
  <c r="P69" i="60"/>
  <c r="M11" i="60"/>
  <c r="N73" i="60"/>
  <c r="O69" i="60"/>
  <c r="N11" i="60"/>
  <c r="O73" i="60"/>
  <c r="P70" i="60"/>
  <c r="M12" i="60"/>
  <c r="F49" i="9"/>
  <c r="D48" i="9"/>
  <c r="E50" i="9"/>
  <c r="F46" i="9"/>
  <c r="C11" i="9"/>
  <c r="L5" i="11"/>
  <c r="D50" i="9"/>
  <c r="E46" i="9"/>
  <c r="D11" i="9"/>
  <c r="F48" i="9"/>
  <c r="C48" i="9"/>
  <c r="W69" i="50" a="1"/>
  <c r="AR71" i="50"/>
  <c r="AT69" i="50"/>
  <c r="AQ11" i="50"/>
  <c r="AS73" i="50"/>
  <c r="AS70" i="50"/>
  <c r="AR12" i="50"/>
  <c r="AT71" i="50"/>
  <c r="O46" i="9" a="1"/>
  <c r="C69" i="50" a="1"/>
  <c r="I46" i="9" a="1"/>
  <c r="BA69" i="50" a="1"/>
  <c r="O73" i="50"/>
  <c r="O71" i="50"/>
  <c r="M71" i="50"/>
  <c r="P69" i="50"/>
  <c r="M11" i="50"/>
  <c r="N71" i="50"/>
  <c r="N70" i="50"/>
  <c r="O12" i="50"/>
  <c r="O70" i="50"/>
  <c r="N12" i="50"/>
  <c r="M69" i="50"/>
  <c r="P11" i="50"/>
  <c r="P13" i="50"/>
  <c r="P15" i="50"/>
  <c r="N73" i="50"/>
  <c r="M73" i="50"/>
  <c r="M70" i="50"/>
  <c r="P12" i="50"/>
  <c r="O69" i="50"/>
  <c r="N11" i="50"/>
  <c r="N13" i="50"/>
  <c r="N15" i="50"/>
  <c r="O72" i="50"/>
  <c r="M72" i="50"/>
  <c r="N72" i="50"/>
  <c r="P71" i="50"/>
  <c r="N69" i="50"/>
  <c r="O11" i="50"/>
  <c r="P73" i="50"/>
  <c r="P72" i="50"/>
  <c r="P70" i="50"/>
  <c r="M12" i="50"/>
  <c r="AG46" i="9" a="1"/>
  <c r="U43" i="10" a="1"/>
  <c r="V46" i="10"/>
  <c r="C67" i="51" a="1"/>
  <c r="Y15" i="60"/>
  <c r="Y14" i="60"/>
  <c r="O5" i="11"/>
  <c r="BC15" i="60"/>
  <c r="BC14" i="60"/>
  <c r="AV36" i="60"/>
  <c r="AV22" i="60"/>
  <c r="AV31" i="60"/>
  <c r="AV26" i="60"/>
  <c r="AV34" i="60"/>
  <c r="AV21" i="60"/>
  <c r="AQ13" i="60"/>
  <c r="AV24" i="60"/>
  <c r="AV25" i="60"/>
  <c r="AV30" i="60"/>
  <c r="AV35" i="60"/>
  <c r="AV28" i="60"/>
  <c r="AV23" i="60"/>
  <c r="AV37" i="60"/>
  <c r="AV32" i="60"/>
  <c r="AV27" i="60"/>
  <c r="AV29" i="60"/>
  <c r="AV33" i="60"/>
  <c r="W16" i="60"/>
  <c r="Z13" i="60"/>
  <c r="O8" i="11"/>
  <c r="BD13" i="60"/>
  <c r="BA16" i="60"/>
  <c r="AH13" i="60"/>
  <c r="AS14" i="60"/>
  <c r="AS15" i="60"/>
  <c r="AB25" i="60"/>
  <c r="AB28" i="60"/>
  <c r="AB29" i="60"/>
  <c r="AB23" i="60"/>
  <c r="AB34" i="60"/>
  <c r="AB27" i="60"/>
  <c r="AB21" i="60"/>
  <c r="AB22" i="60"/>
  <c r="W13" i="60"/>
  <c r="AB35" i="60"/>
  <c r="AB24" i="60"/>
  <c r="AB26" i="60"/>
  <c r="AB37" i="60"/>
  <c r="AB36" i="60"/>
  <c r="AB30" i="60"/>
  <c r="AB32" i="60"/>
  <c r="AB33" i="60"/>
  <c r="AB31" i="60"/>
  <c r="AT15" i="60"/>
  <c r="AT14" i="60"/>
  <c r="X13" i="9"/>
  <c r="O14" i="11"/>
  <c r="BB14" i="60"/>
  <c r="BB15" i="60"/>
  <c r="AG16" i="60"/>
  <c r="AR13" i="60"/>
  <c r="X13" i="60"/>
  <c r="O11" i="11"/>
  <c r="W13" i="9"/>
  <c r="BF33" i="60"/>
  <c r="BF22" i="60"/>
  <c r="BF24" i="60"/>
  <c r="BF23" i="60"/>
  <c r="BA13" i="60"/>
  <c r="BF36" i="60"/>
  <c r="BF29" i="60"/>
  <c r="BF25" i="60"/>
  <c r="BF27" i="60"/>
  <c r="BF37" i="60"/>
  <c r="BF32" i="60"/>
  <c r="BF21" i="60"/>
  <c r="BF30" i="60"/>
  <c r="BF26" i="60"/>
  <c r="BF34" i="60"/>
  <c r="BF31" i="60"/>
  <c r="BF28" i="60"/>
  <c r="BF35" i="60"/>
  <c r="AI15" i="60"/>
  <c r="AI14" i="60"/>
  <c r="AJ14" i="60"/>
  <c r="AJ15" i="60"/>
  <c r="AL21" i="60"/>
  <c r="AL36" i="60"/>
  <c r="AL24" i="60"/>
  <c r="AL29" i="60"/>
  <c r="AL26" i="60"/>
  <c r="AL32" i="60"/>
  <c r="AG13" i="60"/>
  <c r="AL33" i="60"/>
  <c r="AL23" i="60"/>
  <c r="AL25" i="60"/>
  <c r="AL31" i="60"/>
  <c r="AL35" i="60"/>
  <c r="AL27" i="60"/>
  <c r="AL34" i="60"/>
  <c r="AL22" i="60"/>
  <c r="AL28" i="60"/>
  <c r="AL37" i="60"/>
  <c r="AL30" i="60"/>
  <c r="AS72" i="50"/>
  <c r="AR70" i="50"/>
  <c r="AS12" i="50"/>
  <c r="AR69" i="50"/>
  <c r="AS11" i="50"/>
  <c r="AQ70" i="50"/>
  <c r="AT12" i="50"/>
  <c r="AT13" i="50"/>
  <c r="AQ72" i="50"/>
  <c r="U13" i="9"/>
  <c r="V13" i="9"/>
  <c r="AQ73" i="50"/>
  <c r="AQ16" i="50"/>
  <c r="AQ69" i="50"/>
  <c r="AT11" i="50"/>
  <c r="AT70" i="50"/>
  <c r="AQ12" i="50"/>
  <c r="AQ71" i="50"/>
  <c r="AS71" i="50"/>
  <c r="N14" i="50"/>
  <c r="AR73" i="50"/>
  <c r="AS69" i="50"/>
  <c r="AR11" i="50"/>
  <c r="AT72" i="50"/>
  <c r="AT73" i="50"/>
  <c r="E48" i="9"/>
  <c r="D49" i="9"/>
  <c r="D46" i="9"/>
  <c r="E11" i="9"/>
  <c r="E13" i="9"/>
  <c r="E14" i="9"/>
  <c r="L12" i="11"/>
  <c r="C50" i="9"/>
  <c r="AL21" i="50"/>
  <c r="L8" i="11"/>
  <c r="AG14" i="50"/>
  <c r="E49" i="9"/>
  <c r="C46" i="9"/>
  <c r="F11" i="9"/>
  <c r="L14" i="11"/>
  <c r="F50" i="9"/>
  <c r="C49" i="9"/>
  <c r="E47" i="9"/>
  <c r="D12" i="9"/>
  <c r="D13" i="9"/>
  <c r="P14" i="50"/>
  <c r="AA46" i="9"/>
  <c r="AD11" i="9"/>
  <c r="AC49" i="9"/>
  <c r="AA48" i="9"/>
  <c r="AB46" i="9"/>
  <c r="AC11" i="9"/>
  <c r="AL30" i="50"/>
  <c r="AI13" i="50"/>
  <c r="AA50" i="9"/>
  <c r="AB50" i="9"/>
  <c r="AC48" i="9"/>
  <c r="AL25" i="50"/>
  <c r="AG16" i="50"/>
  <c r="AD50" i="9"/>
  <c r="AD49" i="9"/>
  <c r="AD47" i="9"/>
  <c r="AA12" i="9"/>
  <c r="AB48" i="9"/>
  <c r="AC47" i="9"/>
  <c r="AB12" i="9"/>
  <c r="AL37" i="50"/>
  <c r="AM37" i="50"/>
  <c r="AL29" i="50"/>
  <c r="AJ13" i="50"/>
  <c r="C47" i="9"/>
  <c r="F12" i="9"/>
  <c r="F13" i="9"/>
  <c r="F15" i="9"/>
  <c r="L16" i="11"/>
  <c r="F47" i="9"/>
  <c r="C12" i="9"/>
  <c r="C13" i="9"/>
  <c r="C14" i="9"/>
  <c r="L6" i="11"/>
  <c r="AB47" i="9"/>
  <c r="AC12" i="9"/>
  <c r="AA47" i="9"/>
  <c r="AD12" i="9"/>
  <c r="AD48" i="9"/>
  <c r="AA49" i="9"/>
  <c r="AD46" i="9"/>
  <c r="AA11" i="9"/>
  <c r="AC50" i="9"/>
  <c r="AC46" i="9"/>
  <c r="AB11" i="9"/>
  <c r="AM21" i="50"/>
  <c r="AK22" i="50"/>
  <c r="AL31" i="50"/>
  <c r="N13" i="60"/>
  <c r="AH13" i="50"/>
  <c r="AL36" i="50"/>
  <c r="AL28" i="50"/>
  <c r="AL27" i="50"/>
  <c r="AL32" i="50"/>
  <c r="AL34" i="50"/>
  <c r="AL23" i="50"/>
  <c r="AL26" i="50"/>
  <c r="M16" i="60"/>
  <c r="AL35" i="50"/>
  <c r="AL24" i="50"/>
  <c r="AL33" i="50"/>
  <c r="AL22" i="50"/>
  <c r="O13" i="50"/>
  <c r="O14" i="50"/>
  <c r="BL13" i="60"/>
  <c r="BL14" i="60"/>
  <c r="BM13" i="60"/>
  <c r="E15" i="60"/>
  <c r="E14" i="60"/>
  <c r="G36" i="60"/>
  <c r="I35" i="60"/>
  <c r="J34" i="60"/>
  <c r="G28" i="60"/>
  <c r="I27" i="60"/>
  <c r="J26" i="60"/>
  <c r="BM15" i="60"/>
  <c r="BM14" i="60"/>
  <c r="O15" i="60"/>
  <c r="O14" i="60"/>
  <c r="I23" i="60"/>
  <c r="G24" i="60"/>
  <c r="J22" i="60"/>
  <c r="J33" i="60"/>
  <c r="I34" i="60"/>
  <c r="G35" i="60"/>
  <c r="G25" i="60"/>
  <c r="J23" i="60"/>
  <c r="I24" i="60"/>
  <c r="G33" i="60"/>
  <c r="I32" i="60"/>
  <c r="J31" i="60"/>
  <c r="BP22" i="60"/>
  <c r="BP33" i="60"/>
  <c r="BP27" i="60"/>
  <c r="BP25" i="60"/>
  <c r="BP28" i="60"/>
  <c r="BP26" i="60"/>
  <c r="BP24" i="60"/>
  <c r="BP36" i="60"/>
  <c r="BP31" i="60"/>
  <c r="BP21" i="60"/>
  <c r="BP35" i="60"/>
  <c r="BP29" i="60"/>
  <c r="BP32" i="60"/>
  <c r="BP34" i="60"/>
  <c r="BP37" i="60"/>
  <c r="BP23" i="60"/>
  <c r="BP30" i="60"/>
  <c r="BK13" i="60"/>
  <c r="I22" i="60"/>
  <c r="J21" i="60"/>
  <c r="G23" i="60"/>
  <c r="G27" i="60"/>
  <c r="J25" i="60"/>
  <c r="I26" i="60"/>
  <c r="P15" i="60"/>
  <c r="P14" i="60"/>
  <c r="G34" i="60"/>
  <c r="I33" i="60"/>
  <c r="J32" i="60"/>
  <c r="J29" i="60"/>
  <c r="I30" i="60"/>
  <c r="G31" i="60"/>
  <c r="G30" i="60"/>
  <c r="J28" i="60"/>
  <c r="I29" i="60"/>
  <c r="J27" i="60"/>
  <c r="I28" i="60"/>
  <c r="G29" i="60"/>
  <c r="J35" i="60"/>
  <c r="I36" i="60"/>
  <c r="BN13" i="60"/>
  <c r="R36" i="60"/>
  <c r="R28" i="60"/>
  <c r="R33" i="60"/>
  <c r="R32" i="60"/>
  <c r="R26" i="60"/>
  <c r="R23" i="60"/>
  <c r="R22" i="60"/>
  <c r="M13" i="60"/>
  <c r="R25" i="60"/>
  <c r="R29" i="60"/>
  <c r="R35" i="60"/>
  <c r="R21" i="60"/>
  <c r="R24" i="60"/>
  <c r="R30" i="60"/>
  <c r="R27" i="60"/>
  <c r="R37" i="60"/>
  <c r="R34" i="60"/>
  <c r="R31" i="60"/>
  <c r="D15" i="60"/>
  <c r="D14" i="60"/>
  <c r="I21" i="60"/>
  <c r="G22" i="60"/>
  <c r="J24" i="60"/>
  <c r="G26" i="60"/>
  <c r="I25" i="60"/>
  <c r="G32" i="60"/>
  <c r="I31" i="60"/>
  <c r="J30" i="60"/>
  <c r="C14" i="60"/>
  <c r="C15" i="60"/>
  <c r="BK16" i="60"/>
  <c r="BC72" i="50"/>
  <c r="BC73" i="50"/>
  <c r="BA73" i="50"/>
  <c r="BB73" i="50"/>
  <c r="BD69" i="50"/>
  <c r="BA11" i="50"/>
  <c r="BB71" i="50"/>
  <c r="BA72" i="50"/>
  <c r="BB69" i="50"/>
  <c r="BC11" i="50"/>
  <c r="BA69" i="50"/>
  <c r="BD11" i="50"/>
  <c r="BD72" i="50"/>
  <c r="BC71" i="50"/>
  <c r="BD73" i="50"/>
  <c r="BB72" i="50"/>
  <c r="BA71" i="50"/>
  <c r="BC69" i="50"/>
  <c r="BB11" i="50"/>
  <c r="BB70" i="50"/>
  <c r="BC12" i="50"/>
  <c r="BA70" i="50"/>
  <c r="BD12" i="50"/>
  <c r="BD71" i="50"/>
  <c r="BC70" i="50"/>
  <c r="BB12" i="50"/>
  <c r="BD70" i="50"/>
  <c r="BA12" i="50"/>
  <c r="AV32" i="50"/>
  <c r="AV28" i="50"/>
  <c r="AV31" i="50"/>
  <c r="AV37" i="50"/>
  <c r="AV25" i="50"/>
  <c r="AV34" i="50"/>
  <c r="AV26" i="50"/>
  <c r="AV27" i="50"/>
  <c r="AQ13" i="50"/>
  <c r="AV36" i="50"/>
  <c r="AV23" i="50"/>
  <c r="AV24" i="50"/>
  <c r="AV35" i="50"/>
  <c r="AV29" i="50"/>
  <c r="AV22" i="50"/>
  <c r="AV33" i="50"/>
  <c r="AV21" i="50"/>
  <c r="AV30" i="50"/>
  <c r="W71" i="50"/>
  <c r="Y70" i="50"/>
  <c r="X12" i="50"/>
  <c r="X73" i="50"/>
  <c r="X72" i="50"/>
  <c r="Z69" i="50"/>
  <c r="W11" i="50"/>
  <c r="X69" i="50"/>
  <c r="Y11" i="50"/>
  <c r="W73" i="50"/>
  <c r="Y71" i="50"/>
  <c r="Z73" i="50"/>
  <c r="Y73" i="50"/>
  <c r="W70" i="50"/>
  <c r="Z12" i="50"/>
  <c r="X71" i="50"/>
  <c r="W72" i="50"/>
  <c r="X70" i="50"/>
  <c r="Y12" i="50"/>
  <c r="Z71" i="50"/>
  <c r="Z70" i="50"/>
  <c r="W12" i="50"/>
  <c r="Y69" i="50"/>
  <c r="X11" i="50"/>
  <c r="W69" i="50"/>
  <c r="Z11" i="50"/>
  <c r="Y72" i="50"/>
  <c r="Z72" i="50"/>
  <c r="R28" i="50"/>
  <c r="R21" i="50"/>
  <c r="R27" i="50"/>
  <c r="R37" i="50"/>
  <c r="R32" i="50"/>
  <c r="R30" i="50"/>
  <c r="R36" i="50"/>
  <c r="R34" i="50"/>
  <c r="R25" i="50"/>
  <c r="R23" i="50"/>
  <c r="R29" i="50"/>
  <c r="R31" i="50"/>
  <c r="R24" i="50"/>
  <c r="R22" i="50"/>
  <c r="R33" i="50"/>
  <c r="R35" i="50"/>
  <c r="R26" i="50"/>
  <c r="M13" i="50"/>
  <c r="J46" i="9"/>
  <c r="K11" i="9"/>
  <c r="J48" i="9"/>
  <c r="K49" i="9"/>
  <c r="K48" i="9"/>
  <c r="L46" i="9"/>
  <c r="I11" i="9"/>
  <c r="K50" i="9"/>
  <c r="I49" i="9"/>
  <c r="I48" i="9"/>
  <c r="L48" i="9"/>
  <c r="L47" i="9"/>
  <c r="I12" i="9"/>
  <c r="K47" i="9"/>
  <c r="J12" i="9"/>
  <c r="I46" i="9"/>
  <c r="L11" i="9"/>
  <c r="L49" i="9"/>
  <c r="J49" i="9"/>
  <c r="I50" i="9"/>
  <c r="K46" i="9"/>
  <c r="J11" i="9"/>
  <c r="L50" i="9"/>
  <c r="I47" i="9"/>
  <c r="L12" i="9"/>
  <c r="J47" i="9"/>
  <c r="K12" i="9"/>
  <c r="J50" i="9"/>
  <c r="AS13" i="50"/>
  <c r="C70" i="50"/>
  <c r="F12" i="50"/>
  <c r="C71" i="50"/>
  <c r="D69" i="50"/>
  <c r="E11" i="50"/>
  <c r="E73" i="50"/>
  <c r="F73" i="50"/>
  <c r="F69" i="50"/>
  <c r="C11" i="50"/>
  <c r="E71" i="50"/>
  <c r="F70" i="50"/>
  <c r="C12" i="50"/>
  <c r="D70" i="50"/>
  <c r="E12" i="50"/>
  <c r="C72" i="50"/>
  <c r="E72" i="50"/>
  <c r="E70" i="50"/>
  <c r="D12" i="50"/>
  <c r="D71" i="50"/>
  <c r="D72" i="50"/>
  <c r="E69" i="50"/>
  <c r="D11" i="50"/>
  <c r="F72" i="50"/>
  <c r="C69" i="50"/>
  <c r="F11" i="50"/>
  <c r="F13" i="50"/>
  <c r="F71" i="50"/>
  <c r="D73" i="50"/>
  <c r="C73" i="50"/>
  <c r="AH49" i="9"/>
  <c r="AJ48" i="9"/>
  <c r="AG50" i="9"/>
  <c r="AG48" i="9"/>
  <c r="AI47" i="9"/>
  <c r="AH12" i="9"/>
  <c r="AH50" i="9"/>
  <c r="AH47" i="9"/>
  <c r="AI12" i="9"/>
  <c r="AJ50" i="9"/>
  <c r="AG47" i="9"/>
  <c r="AJ12" i="9"/>
  <c r="AH48" i="9"/>
  <c r="AJ49" i="9"/>
  <c r="AJ47" i="9"/>
  <c r="AG12" i="9"/>
  <c r="AG46" i="9"/>
  <c r="AJ11" i="9"/>
  <c r="AI46" i="9"/>
  <c r="AH11" i="9"/>
  <c r="AI50" i="9"/>
  <c r="AJ46" i="9"/>
  <c r="AG11" i="9"/>
  <c r="AI49" i="9"/>
  <c r="AG49" i="9"/>
  <c r="AH46" i="9"/>
  <c r="AI11" i="9"/>
  <c r="AI48" i="9"/>
  <c r="M16" i="50"/>
  <c r="Q48" i="9"/>
  <c r="R49" i="9"/>
  <c r="Q47" i="9"/>
  <c r="P12" i="9"/>
  <c r="O46" i="9"/>
  <c r="R11" i="9"/>
  <c r="P48" i="9"/>
  <c r="O49" i="9"/>
  <c r="Q50" i="9"/>
  <c r="R47" i="9"/>
  <c r="O12" i="9"/>
  <c r="P46" i="9"/>
  <c r="Q11" i="9"/>
  <c r="R46" i="9"/>
  <c r="O11" i="9"/>
  <c r="O50" i="9"/>
  <c r="O48" i="9"/>
  <c r="Q49" i="9"/>
  <c r="P50" i="9"/>
  <c r="P49" i="9"/>
  <c r="R50" i="9"/>
  <c r="P47" i="9"/>
  <c r="Q12" i="9"/>
  <c r="Q46" i="9"/>
  <c r="P11" i="9"/>
  <c r="R48" i="9"/>
  <c r="O47" i="9"/>
  <c r="R12" i="9"/>
  <c r="AR13" i="50"/>
  <c r="F68" i="51"/>
  <c r="C12" i="51"/>
  <c r="AG70" i="51"/>
  <c r="X14" i="60"/>
  <c r="X15" i="60"/>
  <c r="C15" i="9"/>
  <c r="L7" i="11"/>
  <c r="AM37" i="60"/>
  <c r="AN36" i="60"/>
  <c r="AN26" i="60"/>
  <c r="AK28" i="60"/>
  <c r="AM27" i="60"/>
  <c r="AK24" i="60"/>
  <c r="AM23" i="60"/>
  <c r="AN22" i="60"/>
  <c r="AN25" i="60"/>
  <c r="AK27" i="60"/>
  <c r="AM26" i="60"/>
  <c r="AK22" i="60"/>
  <c r="AM21" i="60"/>
  <c r="BE35" i="60"/>
  <c r="BH33" i="60"/>
  <c r="BG34" i="60"/>
  <c r="BH31" i="60"/>
  <c r="BE33" i="60"/>
  <c r="BG32" i="60"/>
  <c r="BE30" i="60"/>
  <c r="BG29" i="60"/>
  <c r="BH28" i="60"/>
  <c r="BH23" i="60"/>
  <c r="BE25" i="60"/>
  <c r="BG24" i="60"/>
  <c r="W15" i="9"/>
  <c r="O13" i="11"/>
  <c r="W14" i="9"/>
  <c r="O12" i="11"/>
  <c r="AD30" i="60"/>
  <c r="AA32" i="60"/>
  <c r="AC31" i="60"/>
  <c r="AA37" i="60"/>
  <c r="AD35" i="60"/>
  <c r="AC36" i="60"/>
  <c r="AD34" i="60"/>
  <c r="AA36" i="60"/>
  <c r="AC35" i="60"/>
  <c r="AC27" i="60"/>
  <c r="AD26" i="60"/>
  <c r="AA28" i="60"/>
  <c r="AD27" i="60"/>
  <c r="AA29" i="60"/>
  <c r="AC28" i="60"/>
  <c r="Z15" i="60"/>
  <c r="Z14" i="60"/>
  <c r="AX26" i="60"/>
  <c r="AU28" i="60"/>
  <c r="AW27" i="60"/>
  <c r="AX27" i="60"/>
  <c r="AW28" i="60"/>
  <c r="AU29" i="60"/>
  <c r="AW24" i="60"/>
  <c r="AX23" i="60"/>
  <c r="AU25" i="60"/>
  <c r="AU27" i="60"/>
  <c r="AW26" i="60"/>
  <c r="AX25" i="60"/>
  <c r="BH34" i="60"/>
  <c r="BG35" i="60"/>
  <c r="BE36" i="60"/>
  <c r="BG26" i="60"/>
  <c r="BH25" i="60"/>
  <c r="BE27" i="60"/>
  <c r="BH36" i="60"/>
  <c r="BG37" i="60"/>
  <c r="BH35" i="60"/>
  <c r="BG36" i="60"/>
  <c r="BE37" i="60"/>
  <c r="BH21" i="60"/>
  <c r="BE23" i="60"/>
  <c r="BG22" i="60"/>
  <c r="AR15" i="60"/>
  <c r="AR14" i="60"/>
  <c r="AA34" i="60"/>
  <c r="AD32" i="60"/>
  <c r="AC33" i="60"/>
  <c r="AD36" i="60"/>
  <c r="AC37" i="60"/>
  <c r="W15" i="60"/>
  <c r="W14" i="60"/>
  <c r="AC34" i="60"/>
  <c r="AA35" i="60"/>
  <c r="AD33" i="60"/>
  <c r="AA26" i="60"/>
  <c r="AC25" i="60"/>
  <c r="AD24" i="60"/>
  <c r="AH15" i="60"/>
  <c r="AH14" i="60"/>
  <c r="AU36" i="60"/>
  <c r="AW35" i="60"/>
  <c r="AX34" i="60"/>
  <c r="AQ15" i="60"/>
  <c r="AQ14" i="60"/>
  <c r="BD15" i="60"/>
  <c r="BD14" i="60"/>
  <c r="AU33" i="60"/>
  <c r="AX31" i="60"/>
  <c r="AW32" i="60"/>
  <c r="AW31" i="60"/>
  <c r="AX30" i="60"/>
  <c r="AU32" i="60"/>
  <c r="AK23" i="60"/>
  <c r="AM22" i="60"/>
  <c r="AN21" i="60"/>
  <c r="AK32" i="60"/>
  <c r="AM31" i="60"/>
  <c r="AN30" i="60"/>
  <c r="AG15" i="60"/>
  <c r="AG14" i="60"/>
  <c r="AM24" i="60"/>
  <c r="AN23" i="60"/>
  <c r="AK25" i="60"/>
  <c r="BH27" i="60"/>
  <c r="BG28" i="60"/>
  <c r="BE29" i="60"/>
  <c r="BE31" i="60"/>
  <c r="BH29" i="60"/>
  <c r="BG30" i="60"/>
  <c r="BH26" i="60"/>
  <c r="BE28" i="60"/>
  <c r="BG27" i="60"/>
  <c r="BA15" i="60"/>
  <c r="BA14" i="60"/>
  <c r="BE34" i="60"/>
  <c r="BG33" i="60"/>
  <c r="BH32" i="60"/>
  <c r="AA33" i="60"/>
  <c r="AD31" i="60"/>
  <c r="AC32" i="60"/>
  <c r="AD25" i="60"/>
  <c r="AC26" i="60"/>
  <c r="AA27" i="60"/>
  <c r="AC22" i="60"/>
  <c r="AA23" i="60"/>
  <c r="AD21" i="60"/>
  <c r="AA24" i="60"/>
  <c r="AC23" i="60"/>
  <c r="AD22" i="60"/>
  <c r="V14" i="9"/>
  <c r="O9" i="11"/>
  <c r="V15" i="9"/>
  <c r="O10" i="11"/>
  <c r="AU34" i="60"/>
  <c r="AX32" i="60"/>
  <c r="AW33" i="60"/>
  <c r="AX36" i="60"/>
  <c r="AW37" i="60"/>
  <c r="AW30" i="60"/>
  <c r="AU31" i="60"/>
  <c r="AX29" i="60"/>
  <c r="AU22" i="60"/>
  <c r="AW21" i="60"/>
  <c r="AW22" i="60"/>
  <c r="AU23" i="60"/>
  <c r="AX21" i="60"/>
  <c r="U14" i="9"/>
  <c r="O6" i="11"/>
  <c r="U15" i="9"/>
  <c r="O7" i="11"/>
  <c r="AM28" i="60"/>
  <c r="AN27" i="60"/>
  <c r="AK29" i="60"/>
  <c r="AK36" i="60"/>
  <c r="AN34" i="60"/>
  <c r="AM35" i="60"/>
  <c r="AN32" i="60"/>
  <c r="AK34" i="60"/>
  <c r="AM33" i="60"/>
  <c r="AM29" i="60"/>
  <c r="AN28" i="60"/>
  <c r="AK30" i="60"/>
  <c r="AK31" i="60"/>
  <c r="AM30" i="60"/>
  <c r="AN29" i="60"/>
  <c r="AK35" i="60"/>
  <c r="AM34" i="60"/>
  <c r="AN33" i="60"/>
  <c r="AK26" i="60"/>
  <c r="AN24" i="60"/>
  <c r="AM25" i="60"/>
  <c r="AK33" i="60"/>
  <c r="AM32" i="60"/>
  <c r="AN31" i="60"/>
  <c r="AM36" i="60"/>
  <c r="AK37" i="60"/>
  <c r="AN35" i="60"/>
  <c r="BE32" i="60"/>
  <c r="BH30" i="60"/>
  <c r="BG31" i="60"/>
  <c r="BE22" i="60"/>
  <c r="BG21" i="60"/>
  <c r="BE26" i="60"/>
  <c r="BG25" i="60"/>
  <c r="BH24" i="60"/>
  <c r="BG23" i="60"/>
  <c r="BE24" i="60"/>
  <c r="BH22" i="60"/>
  <c r="F14" i="9"/>
  <c r="L15" i="11"/>
  <c r="X14" i="9"/>
  <c r="O15" i="11"/>
  <c r="X15" i="9"/>
  <c r="O16" i="11"/>
  <c r="AD29" i="60"/>
  <c r="AC30" i="60"/>
  <c r="AA31" i="60"/>
  <c r="AD23" i="60"/>
  <c r="AA25" i="60"/>
  <c r="AC24" i="60"/>
  <c r="AA22" i="60"/>
  <c r="AC21" i="60"/>
  <c r="AC29" i="60"/>
  <c r="AD28" i="60"/>
  <c r="AA30" i="60"/>
  <c r="AW29" i="60"/>
  <c r="AX28" i="60"/>
  <c r="AU30" i="60"/>
  <c r="AW23" i="60"/>
  <c r="AX22" i="60"/>
  <c r="AU24" i="60"/>
  <c r="AU26" i="60"/>
  <c r="AW25" i="60"/>
  <c r="AX24" i="60"/>
  <c r="AW34" i="60"/>
  <c r="AU35" i="60"/>
  <c r="AX33" i="60"/>
  <c r="AU37" i="60"/>
  <c r="AW36" i="60"/>
  <c r="AX35" i="60"/>
  <c r="O15" i="50"/>
  <c r="C16" i="9"/>
  <c r="L17" i="11"/>
  <c r="E15" i="9"/>
  <c r="L13" i="11"/>
  <c r="D14" i="9"/>
  <c r="L9" i="11"/>
  <c r="D15" i="9"/>
  <c r="L10" i="11"/>
  <c r="L11" i="11"/>
  <c r="AA13" i="9"/>
  <c r="P5" i="11"/>
  <c r="AK30" i="50"/>
  <c r="AM29" i="50"/>
  <c r="AM25" i="50"/>
  <c r="AK26" i="50"/>
  <c r="AI15" i="50"/>
  <c r="AI14" i="50"/>
  <c r="AN29" i="50"/>
  <c r="AM30" i="50"/>
  <c r="AK31" i="50"/>
  <c r="P14" i="11"/>
  <c r="AD13" i="9"/>
  <c r="AB13" i="9"/>
  <c r="P8" i="11"/>
  <c r="AA16" i="9"/>
  <c r="P17" i="11"/>
  <c r="AC13" i="9"/>
  <c r="P11" i="11"/>
  <c r="AJ14" i="50"/>
  <c r="AJ15" i="50"/>
  <c r="AM35" i="50"/>
  <c r="AK36" i="50"/>
  <c r="AN34" i="50"/>
  <c r="AM34" i="50"/>
  <c r="AN33" i="50"/>
  <c r="AK35" i="50"/>
  <c r="AN35" i="50"/>
  <c r="AK37" i="50"/>
  <c r="AN36" i="50"/>
  <c r="AM36" i="50"/>
  <c r="O16" i="9"/>
  <c r="N17" i="11"/>
  <c r="X13" i="50"/>
  <c r="X15" i="50"/>
  <c r="BL15" i="60"/>
  <c r="AK23" i="50"/>
  <c r="AM22" i="50"/>
  <c r="AN21" i="50"/>
  <c r="AM32" i="50"/>
  <c r="AK33" i="50"/>
  <c r="AN31" i="50"/>
  <c r="AH14" i="50"/>
  <c r="AH15" i="50"/>
  <c r="AM31" i="50"/>
  <c r="AN30" i="50"/>
  <c r="AK32" i="50"/>
  <c r="AK34" i="50"/>
  <c r="AN32" i="50"/>
  <c r="AM33" i="50"/>
  <c r="AK27" i="50"/>
  <c r="AM26" i="50"/>
  <c r="AN25" i="50"/>
  <c r="AM27" i="50"/>
  <c r="AN26" i="50"/>
  <c r="AK28" i="50"/>
  <c r="N14" i="60"/>
  <c r="N15" i="60"/>
  <c r="AM24" i="50"/>
  <c r="AK25" i="50"/>
  <c r="AN24" i="50"/>
  <c r="AN23" i="50"/>
  <c r="AK24" i="50"/>
  <c r="AN22" i="50"/>
  <c r="AM23" i="50"/>
  <c r="AK29" i="50"/>
  <c r="AM28" i="50"/>
  <c r="AN27" i="50"/>
  <c r="AN28" i="50"/>
  <c r="BF55" i="60"/>
  <c r="BD56" i="60"/>
  <c r="H55" i="60"/>
  <c r="E13" i="50"/>
  <c r="I37" i="60"/>
  <c r="D51" i="60"/>
  <c r="B52" i="60"/>
  <c r="S34" i="60"/>
  <c r="T33" i="60"/>
  <c r="Q35" i="60"/>
  <c r="S24" i="60"/>
  <c r="Q25" i="60"/>
  <c r="T23" i="60"/>
  <c r="T24" i="60"/>
  <c r="Q26" i="60"/>
  <c r="S25" i="60"/>
  <c r="T25" i="60"/>
  <c r="S26" i="60"/>
  <c r="Q27" i="60"/>
  <c r="Q37" i="60"/>
  <c r="S36" i="60"/>
  <c r="T35" i="60"/>
  <c r="BR29" i="60"/>
  <c r="BQ30" i="60"/>
  <c r="BO31" i="60"/>
  <c r="BR31" i="60"/>
  <c r="BO33" i="60"/>
  <c r="BQ32" i="60"/>
  <c r="BR30" i="60"/>
  <c r="BQ31" i="60"/>
  <c r="BO32" i="60"/>
  <c r="BR27" i="60"/>
  <c r="BQ28" i="60"/>
  <c r="BO29" i="60"/>
  <c r="BR21" i="60"/>
  <c r="BQ22" i="60"/>
  <c r="BO23" i="60"/>
  <c r="S31" i="60"/>
  <c r="T30" i="60"/>
  <c r="Q32" i="60"/>
  <c r="Q24" i="60"/>
  <c r="S23" i="60"/>
  <c r="T22" i="60"/>
  <c r="BQ34" i="60"/>
  <c r="BO35" i="60"/>
  <c r="BR33" i="60"/>
  <c r="BQ26" i="60"/>
  <c r="BR25" i="60"/>
  <c r="BO27" i="60"/>
  <c r="S37" i="60"/>
  <c r="T36" i="60"/>
  <c r="S21" i="60"/>
  <c r="Q22" i="60"/>
  <c r="M14" i="60"/>
  <c r="M15" i="60"/>
  <c r="T31" i="60"/>
  <c r="S32" i="60"/>
  <c r="Q33" i="60"/>
  <c r="BR22" i="60"/>
  <c r="BO24" i="60"/>
  <c r="BQ23" i="60"/>
  <c r="BR28" i="60"/>
  <c r="BQ29" i="60"/>
  <c r="BO30" i="60"/>
  <c r="BR35" i="60"/>
  <c r="BQ36" i="60"/>
  <c r="BO37" i="60"/>
  <c r="BR24" i="60"/>
  <c r="BQ25" i="60"/>
  <c r="BO26" i="60"/>
  <c r="T29" i="60"/>
  <c r="S30" i="60"/>
  <c r="Q31" i="60"/>
  <c r="Q30" i="60"/>
  <c r="T28" i="60"/>
  <c r="S29" i="60"/>
  <c r="T27" i="60"/>
  <c r="Q29" i="60"/>
  <c r="S28" i="60"/>
  <c r="BN14" i="60"/>
  <c r="BN15" i="60"/>
  <c r="J37" i="60"/>
  <c r="D55" i="60"/>
  <c r="D56" i="60"/>
  <c r="BK14" i="60"/>
  <c r="BK15" i="60"/>
  <c r="BO22" i="60"/>
  <c r="BQ21" i="60"/>
  <c r="BO34" i="60"/>
  <c r="BQ33" i="60"/>
  <c r="BR32" i="60"/>
  <c r="T26" i="60"/>
  <c r="S27" i="60"/>
  <c r="Q28" i="60"/>
  <c r="T34" i="60"/>
  <c r="S35" i="60"/>
  <c r="Q36" i="60"/>
  <c r="T21" i="60"/>
  <c r="S22" i="60"/>
  <c r="Q23" i="60"/>
  <c r="T32" i="60"/>
  <c r="Q34" i="60"/>
  <c r="S33" i="60"/>
  <c r="BQ37" i="60"/>
  <c r="BR36" i="60"/>
  <c r="BR34" i="60"/>
  <c r="BQ35" i="60"/>
  <c r="BO36" i="60"/>
  <c r="BO25" i="60"/>
  <c r="BR23" i="60"/>
  <c r="BQ24" i="60"/>
  <c r="BO28" i="60"/>
  <c r="BR26" i="60"/>
  <c r="BQ27" i="60"/>
  <c r="Q8" i="11"/>
  <c r="AH13" i="9"/>
  <c r="AG16" i="9"/>
  <c r="Q17" i="11"/>
  <c r="C16" i="50"/>
  <c r="D13" i="50"/>
  <c r="I16" i="9"/>
  <c r="M17" i="11"/>
  <c r="M8" i="11"/>
  <c r="J13" i="9"/>
  <c r="L13" i="9"/>
  <c r="M14" i="11"/>
  <c r="M14" i="50"/>
  <c r="M15" i="50"/>
  <c r="S22" i="50"/>
  <c r="Q23" i="50"/>
  <c r="T21" i="50"/>
  <c r="Q24" i="50"/>
  <c r="S23" i="50"/>
  <c r="T22" i="50"/>
  <c r="Q31" i="50"/>
  <c r="T29" i="50"/>
  <c r="S30" i="50"/>
  <c r="S21" i="50"/>
  <c r="Q22" i="50"/>
  <c r="Z13" i="50"/>
  <c r="Y13" i="50"/>
  <c r="AU34" i="50"/>
  <c r="AX32" i="50"/>
  <c r="AW33" i="50"/>
  <c r="AX23" i="50"/>
  <c r="AW24" i="50"/>
  <c r="AU25" i="50"/>
  <c r="AX26" i="50"/>
  <c r="AW27" i="50"/>
  <c r="AU28" i="50"/>
  <c r="AX36" i="50"/>
  <c r="AW37" i="50"/>
  <c r="BC13" i="50"/>
  <c r="BA16" i="50"/>
  <c r="P13" i="9"/>
  <c r="N8" i="11"/>
  <c r="N5" i="11"/>
  <c r="O13" i="9"/>
  <c r="Q14" i="11"/>
  <c r="AJ13" i="9"/>
  <c r="H30" i="50"/>
  <c r="H28" i="50"/>
  <c r="H29" i="50"/>
  <c r="H31" i="50"/>
  <c r="H24" i="50"/>
  <c r="H22" i="50"/>
  <c r="H36" i="50"/>
  <c r="H23" i="50"/>
  <c r="H33" i="50"/>
  <c r="H35" i="50"/>
  <c r="H26" i="50"/>
  <c r="H21" i="50"/>
  <c r="H32" i="50"/>
  <c r="H34" i="50"/>
  <c r="C13" i="50"/>
  <c r="H25" i="50"/>
  <c r="H27" i="50"/>
  <c r="S26" i="50"/>
  <c r="T25" i="50"/>
  <c r="Q27" i="50"/>
  <c r="Q25" i="50"/>
  <c r="T23" i="50"/>
  <c r="S24" i="50"/>
  <c r="Q26" i="50"/>
  <c r="T24" i="50"/>
  <c r="S25" i="50"/>
  <c r="Q33" i="50"/>
  <c r="S32" i="50"/>
  <c r="T31" i="50"/>
  <c r="S28" i="50"/>
  <c r="Q29" i="50"/>
  <c r="T27" i="50"/>
  <c r="X14" i="50"/>
  <c r="AB21" i="50"/>
  <c r="AB25" i="50"/>
  <c r="AB27" i="50"/>
  <c r="AB35" i="50"/>
  <c r="AB34" i="50"/>
  <c r="AB37" i="50"/>
  <c r="AB31" i="50"/>
  <c r="AB24" i="50"/>
  <c r="AB28" i="50"/>
  <c r="AB29" i="50"/>
  <c r="AB23" i="50"/>
  <c r="W13" i="50"/>
  <c r="AB33" i="50"/>
  <c r="AB22" i="50"/>
  <c r="AB30" i="50"/>
  <c r="AB26" i="50"/>
  <c r="AB36" i="50"/>
  <c r="AB32" i="50"/>
  <c r="AU23" i="50"/>
  <c r="AX21" i="50"/>
  <c r="AW22" i="50"/>
  <c r="AW23" i="50"/>
  <c r="AX22" i="50"/>
  <c r="AU24" i="50"/>
  <c r="AU27" i="50"/>
  <c r="AX25" i="50"/>
  <c r="AW26" i="50"/>
  <c r="AX30" i="50"/>
  <c r="AW31" i="50"/>
  <c r="AU32" i="50"/>
  <c r="BB13" i="50"/>
  <c r="AR14" i="50"/>
  <c r="AR15" i="50"/>
  <c r="N11" i="11"/>
  <c r="Q13" i="9"/>
  <c r="Q5" i="11"/>
  <c r="AG13" i="9"/>
  <c r="AT15" i="50"/>
  <c r="AT14" i="50"/>
  <c r="F14" i="50"/>
  <c r="F15" i="50"/>
  <c r="T34" i="50"/>
  <c r="Q36" i="50"/>
  <c r="S35" i="50"/>
  <c r="Q32" i="50"/>
  <c r="T30" i="50"/>
  <c r="S31" i="50"/>
  <c r="S34" i="50"/>
  <c r="T33" i="50"/>
  <c r="Q35" i="50"/>
  <c r="S37" i="50"/>
  <c r="T36" i="50"/>
  <c r="AW30" i="50"/>
  <c r="AU31" i="50"/>
  <c r="AX29" i="50"/>
  <c r="AX28" i="50"/>
  <c r="AU30" i="50"/>
  <c r="AW29" i="50"/>
  <c r="AW36" i="50"/>
  <c r="AX35" i="50"/>
  <c r="AU37" i="50"/>
  <c r="AX33" i="50"/>
  <c r="AU35" i="50"/>
  <c r="AW34" i="50"/>
  <c r="AW28" i="50"/>
  <c r="AU29" i="50"/>
  <c r="AX27" i="50"/>
  <c r="R13" i="9"/>
  <c r="N14" i="11"/>
  <c r="Q11" i="11"/>
  <c r="AI13" i="9"/>
  <c r="AS15" i="50"/>
  <c r="AS14" i="50"/>
  <c r="M5" i="11"/>
  <c r="I13" i="9"/>
  <c r="M11" i="11"/>
  <c r="K13" i="9"/>
  <c r="T32" i="50"/>
  <c r="S33" i="50"/>
  <c r="Q34" i="50"/>
  <c r="Q30" i="50"/>
  <c r="S29" i="50"/>
  <c r="T28" i="50"/>
  <c r="T35" i="50"/>
  <c r="Q37" i="50"/>
  <c r="S36" i="50"/>
  <c r="Q28" i="50"/>
  <c r="S27" i="50"/>
  <c r="T26" i="50"/>
  <c r="W16" i="50"/>
  <c r="AU22" i="50"/>
  <c r="AW21" i="50"/>
  <c r="AU36" i="50"/>
  <c r="AX34" i="50"/>
  <c r="AW35" i="50"/>
  <c r="AQ14" i="50"/>
  <c r="AQ15" i="50"/>
  <c r="AW25" i="50"/>
  <c r="AX24" i="50"/>
  <c r="AU26" i="50"/>
  <c r="AX31" i="50"/>
  <c r="AU33" i="50"/>
  <c r="AW32" i="50"/>
  <c r="BD13" i="50"/>
  <c r="BF28" i="50"/>
  <c r="BF27" i="50"/>
  <c r="BF35" i="50"/>
  <c r="BF21" i="50"/>
  <c r="BA13" i="50"/>
  <c r="BF23" i="50"/>
  <c r="BF22" i="50"/>
  <c r="BF29" i="50"/>
  <c r="BF36" i="50"/>
  <c r="BF25" i="50"/>
  <c r="BF37" i="50"/>
  <c r="BF33" i="50"/>
  <c r="BF31" i="50"/>
  <c r="BF26" i="50"/>
  <c r="BF32" i="50"/>
  <c r="BF34" i="50"/>
  <c r="BF30" i="50"/>
  <c r="BF24" i="50"/>
  <c r="AB55" i="60"/>
  <c r="Z56" i="60"/>
  <c r="AV55" i="60"/>
  <c r="AT56" i="60"/>
  <c r="AX38" i="60"/>
  <c r="BB51" i="60"/>
  <c r="AZ52" i="60"/>
  <c r="AD38" i="60"/>
  <c r="AH51" i="60"/>
  <c r="AF52" i="60"/>
  <c r="AW38" i="60"/>
  <c r="AC38" i="60"/>
  <c r="AL55" i="60"/>
  <c r="AJ56" i="60"/>
  <c r="AN38" i="60"/>
  <c r="X51" i="60"/>
  <c r="V52" i="60"/>
  <c r="BH38" i="60"/>
  <c r="AR51" i="60"/>
  <c r="AP52" i="60"/>
  <c r="AM38" i="60"/>
  <c r="BG38" i="60"/>
  <c r="AB14" i="9"/>
  <c r="P9" i="11"/>
  <c r="AB15" i="9"/>
  <c r="P10" i="11"/>
  <c r="AC14" i="9"/>
  <c r="P12" i="11"/>
  <c r="AC15" i="9"/>
  <c r="P13" i="11"/>
  <c r="AD14" i="9"/>
  <c r="P15" i="11"/>
  <c r="AD15" i="9"/>
  <c r="P16" i="11"/>
  <c r="AA14" i="9"/>
  <c r="P6" i="11"/>
  <c r="AA15" i="9"/>
  <c r="P7" i="11"/>
  <c r="AL56" i="50"/>
  <c r="AJ57" i="50"/>
  <c r="AN38" i="50"/>
  <c r="AH52" i="50"/>
  <c r="AF53" i="50"/>
  <c r="AM38" i="50"/>
  <c r="E14" i="50"/>
  <c r="E15" i="50"/>
  <c r="BR38" i="60"/>
  <c r="R55" i="60"/>
  <c r="T38" i="60"/>
  <c r="S38" i="60"/>
  <c r="BP55" i="60"/>
  <c r="BN56" i="60"/>
  <c r="X55" i="60"/>
  <c r="X56" i="60"/>
  <c r="BQ38" i="60"/>
  <c r="AR55" i="60"/>
  <c r="AR56" i="60"/>
  <c r="BL51" i="60"/>
  <c r="BJ52" i="60"/>
  <c r="N51" i="60"/>
  <c r="L52" i="60"/>
  <c r="BG31" i="50"/>
  <c r="BH30" i="50"/>
  <c r="BE32" i="50"/>
  <c r="BA14" i="50"/>
  <c r="BA15" i="50"/>
  <c r="BH33" i="50"/>
  <c r="BG34" i="50"/>
  <c r="BE35" i="50"/>
  <c r="BD15" i="50"/>
  <c r="BD14" i="50"/>
  <c r="BH36" i="50"/>
  <c r="BG37" i="50"/>
  <c r="BE23" i="50"/>
  <c r="BH21" i="50"/>
  <c r="BG22" i="50"/>
  <c r="BG24" i="50"/>
  <c r="BE25" i="50"/>
  <c r="BH23" i="50"/>
  <c r="BE27" i="50"/>
  <c r="BH25" i="50"/>
  <c r="BG26" i="50"/>
  <c r="BG25" i="50"/>
  <c r="BH24" i="50"/>
  <c r="BE26" i="50"/>
  <c r="BH22" i="50"/>
  <c r="BE24" i="50"/>
  <c r="BG23" i="50"/>
  <c r="BH26" i="50"/>
  <c r="BE28" i="50"/>
  <c r="BG27" i="50"/>
  <c r="AC32" i="50"/>
  <c r="AD31" i="50"/>
  <c r="AA33" i="50"/>
  <c r="AA23" i="50"/>
  <c r="AC22" i="50"/>
  <c r="AD21" i="50"/>
  <c r="AD28" i="50"/>
  <c r="AC29" i="50"/>
  <c r="AA30" i="50"/>
  <c r="AD36" i="50"/>
  <c r="AC37" i="50"/>
  <c r="AA26" i="50"/>
  <c r="AD24" i="50"/>
  <c r="AC25" i="50"/>
  <c r="J24" i="50"/>
  <c r="G26" i="50"/>
  <c r="I25" i="50"/>
  <c r="G22" i="50"/>
  <c r="I21" i="50"/>
  <c r="G24" i="50"/>
  <c r="I23" i="50"/>
  <c r="J22" i="50"/>
  <c r="I31" i="50"/>
  <c r="G32" i="50"/>
  <c r="J30" i="50"/>
  <c r="AJ15" i="9"/>
  <c r="Q16" i="11"/>
  <c r="AJ14" i="9"/>
  <c r="Q15" i="11"/>
  <c r="Z15" i="50"/>
  <c r="Z14" i="50"/>
  <c r="J15" i="9"/>
  <c r="M10" i="11"/>
  <c r="J14" i="9"/>
  <c r="M9" i="11"/>
  <c r="BG30" i="50"/>
  <c r="BH29" i="50"/>
  <c r="BE31" i="50"/>
  <c r="BG36" i="50"/>
  <c r="BH35" i="50"/>
  <c r="BE37" i="50"/>
  <c r="BH27" i="50"/>
  <c r="BE29" i="50"/>
  <c r="BG28" i="50"/>
  <c r="K14" i="9"/>
  <c r="M12" i="11"/>
  <c r="K15" i="9"/>
  <c r="M13" i="11"/>
  <c r="AG14" i="9"/>
  <c r="Q6" i="11"/>
  <c r="AG15" i="9"/>
  <c r="Q7" i="11"/>
  <c r="AW38" i="50"/>
  <c r="AC36" i="50"/>
  <c r="AA37" i="50"/>
  <c r="AD35" i="50"/>
  <c r="AD32" i="50"/>
  <c r="AA34" i="50"/>
  <c r="AC33" i="50"/>
  <c r="AC28" i="50"/>
  <c r="AA29" i="50"/>
  <c r="AD27" i="50"/>
  <c r="AC34" i="50"/>
  <c r="AD33" i="50"/>
  <c r="AA35" i="50"/>
  <c r="AA22" i="50"/>
  <c r="AC21" i="50"/>
  <c r="C15" i="50"/>
  <c r="C14" i="50"/>
  <c r="J25" i="50"/>
  <c r="I26" i="50"/>
  <c r="G27" i="50"/>
  <c r="J35" i="50"/>
  <c r="I36" i="50"/>
  <c r="G30" i="50"/>
  <c r="I29" i="50"/>
  <c r="J28" i="50"/>
  <c r="P15" i="9"/>
  <c r="N10" i="11"/>
  <c r="P14" i="9"/>
  <c r="N9" i="11"/>
  <c r="R56" i="50"/>
  <c r="P57" i="50"/>
  <c r="AR52" i="50"/>
  <c r="AP53" i="50"/>
  <c r="R15" i="9"/>
  <c r="N16" i="11"/>
  <c r="R14" i="9"/>
  <c r="N15" i="11"/>
  <c r="AC26" i="50"/>
  <c r="AD25" i="50"/>
  <c r="AA27" i="50"/>
  <c r="W15" i="50"/>
  <c r="W14" i="50"/>
  <c r="AA25" i="50"/>
  <c r="AD23" i="50"/>
  <c r="AC24" i="50"/>
  <c r="AD34" i="50"/>
  <c r="AA36" i="50"/>
  <c r="AC35" i="50"/>
  <c r="I34" i="50"/>
  <c r="G35" i="50"/>
  <c r="J33" i="50"/>
  <c r="I35" i="50"/>
  <c r="J34" i="50"/>
  <c r="G36" i="50"/>
  <c r="J21" i="50"/>
  <c r="I22" i="50"/>
  <c r="G23" i="50"/>
  <c r="G29" i="50"/>
  <c r="I28" i="50"/>
  <c r="J27" i="50"/>
  <c r="O15" i="9"/>
  <c r="N7" i="11"/>
  <c r="O14" i="9"/>
  <c r="N6" i="11"/>
  <c r="N52" i="50"/>
  <c r="L53" i="50"/>
  <c r="T38" i="50"/>
  <c r="AH14" i="9"/>
  <c r="Q9" i="11"/>
  <c r="AH15" i="9"/>
  <c r="Q10" i="11"/>
  <c r="BE34" i="50"/>
  <c r="BG33" i="50"/>
  <c r="BH32" i="50"/>
  <c r="BE30" i="50"/>
  <c r="BH28" i="50"/>
  <c r="BG29" i="50"/>
  <c r="BE22" i="50"/>
  <c r="BG21" i="50"/>
  <c r="BG32" i="50"/>
  <c r="BE33" i="50"/>
  <c r="BH31" i="50"/>
  <c r="BH34" i="50"/>
  <c r="BE36" i="50"/>
  <c r="BG35" i="50"/>
  <c r="AV56" i="50"/>
  <c r="AT57" i="50"/>
  <c r="I14" i="9"/>
  <c r="M6" i="11"/>
  <c r="I15" i="9"/>
  <c r="M7" i="11"/>
  <c r="AI14" i="9"/>
  <c r="Q12" i="11"/>
  <c r="AI15" i="9"/>
  <c r="Q13" i="11"/>
  <c r="Q14" i="9"/>
  <c r="N12" i="11"/>
  <c r="Q15" i="9"/>
  <c r="N13" i="11"/>
  <c r="BB14" i="50"/>
  <c r="BB15" i="50"/>
  <c r="AX38" i="50"/>
  <c r="AA31" i="50"/>
  <c r="AD29" i="50"/>
  <c r="AC30" i="50"/>
  <c r="AA24" i="50"/>
  <c r="AC23" i="50"/>
  <c r="AD22" i="50"/>
  <c r="AA32" i="50"/>
  <c r="AD30" i="50"/>
  <c r="AC31" i="50"/>
  <c r="AC27" i="50"/>
  <c r="AD26" i="50"/>
  <c r="AA28" i="50"/>
  <c r="J26" i="50"/>
  <c r="G28" i="50"/>
  <c r="I27" i="50"/>
  <c r="I32" i="50"/>
  <c r="J31" i="50"/>
  <c r="G33" i="50"/>
  <c r="G34" i="50"/>
  <c r="I33" i="50"/>
  <c r="J32" i="50"/>
  <c r="I24" i="50"/>
  <c r="J23" i="50"/>
  <c r="G25" i="50"/>
  <c r="I30" i="50"/>
  <c r="G31" i="50"/>
  <c r="J29" i="50"/>
  <c r="BC15" i="50"/>
  <c r="BC14" i="50"/>
  <c r="Y14" i="50"/>
  <c r="Y15" i="50"/>
  <c r="S38" i="50"/>
  <c r="L15" i="9"/>
  <c r="M16" i="11"/>
  <c r="L14" i="9"/>
  <c r="M15" i="11"/>
  <c r="D15" i="50"/>
  <c r="D14" i="50"/>
  <c r="AH55" i="60"/>
  <c r="AH56" i="60"/>
  <c r="BB55" i="60"/>
  <c r="BB56" i="60"/>
  <c r="AH56" i="50"/>
  <c r="AH57" i="50"/>
  <c r="AR56" i="50"/>
  <c r="AR57" i="50"/>
  <c r="N55" i="60"/>
  <c r="N56" i="60"/>
  <c r="P56" i="60"/>
  <c r="F56" i="60"/>
  <c r="BL55" i="60"/>
  <c r="BL56" i="60"/>
  <c r="AD38" i="50"/>
  <c r="N56" i="50"/>
  <c r="N57" i="50"/>
  <c r="AB56" i="50"/>
  <c r="Z57" i="50"/>
  <c r="H57" i="50"/>
  <c r="F58" i="50"/>
  <c r="AC38" i="50"/>
  <c r="BG38" i="50"/>
  <c r="J37" i="50"/>
  <c r="BB52" i="50"/>
  <c r="AZ53" i="50"/>
  <c r="BF56" i="50"/>
  <c r="BD57" i="50"/>
  <c r="X52" i="50"/>
  <c r="V53" i="50"/>
  <c r="I37" i="50"/>
  <c r="D53" i="50"/>
  <c r="B54" i="50"/>
  <c r="BH38" i="50"/>
  <c r="BB56" i="50"/>
  <c r="BB57" i="50"/>
  <c r="D57" i="50"/>
  <c r="D58" i="50"/>
  <c r="X56" i="50"/>
  <c r="X57" i="50"/>
  <c r="C46" i="8" a="1"/>
  <c r="F48" i="8"/>
  <c r="W47" i="8"/>
  <c r="V12" i="8"/>
  <c r="V49" i="8"/>
  <c r="U48" i="8"/>
  <c r="R49" i="8"/>
  <c r="R50" i="8"/>
  <c r="R47" i="8"/>
  <c r="O12" i="8"/>
  <c r="R48" i="8"/>
  <c r="AA46" i="8" a="1"/>
  <c r="AC46" i="8"/>
  <c r="AB11" i="8"/>
  <c r="G8" i="11"/>
  <c r="AD46" i="8"/>
  <c r="AA11" i="8"/>
  <c r="G5" i="11"/>
  <c r="AB49" i="8"/>
  <c r="R46" i="8"/>
  <c r="O11" i="8"/>
  <c r="E5" i="11"/>
  <c r="X48" i="8"/>
  <c r="O47" i="8"/>
  <c r="R12" i="8"/>
  <c r="O46" i="8"/>
  <c r="R11" i="8"/>
  <c r="P48" i="8"/>
  <c r="W49" i="8"/>
  <c r="U46" i="8"/>
  <c r="X11" i="8"/>
  <c r="F14" i="11"/>
  <c r="AG46" i="8" a="1"/>
  <c r="AH50" i="8"/>
  <c r="AM46" i="8" a="1"/>
  <c r="AM47" i="8"/>
  <c r="AP12" i="8"/>
  <c r="I46" i="8" a="1"/>
  <c r="K48" i="8"/>
  <c r="O49" i="8"/>
  <c r="Q47" i="8"/>
  <c r="P12" i="8"/>
  <c r="X47" i="8"/>
  <c r="U12" i="8"/>
  <c r="P49" i="8"/>
  <c r="Q49" i="8"/>
  <c r="P47" i="8"/>
  <c r="Q12" i="8"/>
  <c r="AB46" i="8"/>
  <c r="AC11" i="8"/>
  <c r="AC50" i="8"/>
  <c r="AC49" i="8"/>
  <c r="AC47" i="8"/>
  <c r="AB12" i="8"/>
  <c r="AA49" i="8"/>
  <c r="R13" i="8"/>
  <c r="AG48" i="8"/>
  <c r="W46" i="8"/>
  <c r="V11" i="8"/>
  <c r="V48" i="8"/>
  <c r="W48" i="8"/>
  <c r="U47" i="8"/>
  <c r="X12" i="8"/>
  <c r="X13" i="8"/>
  <c r="X46" i="8"/>
  <c r="U11" i="8"/>
  <c r="V47" i="8"/>
  <c r="W12" i="8"/>
  <c r="U50" i="8"/>
  <c r="V46" i="8"/>
  <c r="W11" i="8"/>
  <c r="U49" i="8"/>
  <c r="W50" i="8"/>
  <c r="V50" i="8"/>
  <c r="U16" i="8"/>
  <c r="F17" i="11"/>
  <c r="E14" i="11"/>
  <c r="X50" i="8"/>
  <c r="X49" i="8"/>
  <c r="Q48" i="8"/>
  <c r="Q46" i="8"/>
  <c r="P11" i="8"/>
  <c r="P50" i="8"/>
  <c r="Q50" i="8"/>
  <c r="P46" i="8"/>
  <c r="Q11" i="8"/>
  <c r="O50" i="8"/>
  <c r="O48" i="8"/>
  <c r="F47" i="8"/>
  <c r="C12" i="8"/>
  <c r="D49" i="8"/>
  <c r="C50" i="8"/>
  <c r="F50" i="8"/>
  <c r="F46" i="8"/>
  <c r="C11" i="8"/>
  <c r="C13" i="8"/>
  <c r="C49" i="8"/>
  <c r="D48" i="8"/>
  <c r="C46" i="8"/>
  <c r="F11" i="8"/>
  <c r="C47" i="8"/>
  <c r="F12" i="8"/>
  <c r="E47" i="8"/>
  <c r="D12" i="8"/>
  <c r="F49" i="8"/>
  <c r="D47" i="8"/>
  <c r="E12" i="8"/>
  <c r="D46" i="8"/>
  <c r="E11" i="8"/>
  <c r="E13" i="8"/>
  <c r="C48" i="8"/>
  <c r="E50" i="8"/>
  <c r="E46" i="8"/>
  <c r="D11" i="8"/>
  <c r="D50" i="8"/>
  <c r="C16" i="8"/>
  <c r="C17" i="11"/>
  <c r="E49" i="8"/>
  <c r="E48" i="8"/>
  <c r="AB13" i="8"/>
  <c r="AO47" i="8"/>
  <c r="AN12" i="8"/>
  <c r="AO46" i="8"/>
  <c r="AN11" i="8"/>
  <c r="AA46" i="8"/>
  <c r="AD11" i="8"/>
  <c r="AD50" i="8"/>
  <c r="AB47" i="8"/>
  <c r="AC12" i="8"/>
  <c r="AA47" i="8"/>
  <c r="AD12" i="8"/>
  <c r="AC48" i="8"/>
  <c r="AD47" i="8"/>
  <c r="AA12" i="8"/>
  <c r="AD49" i="8"/>
  <c r="AB48" i="8"/>
  <c r="O13" i="8"/>
  <c r="AD48" i="8"/>
  <c r="AA50" i="8"/>
  <c r="AB50" i="8"/>
  <c r="AA48" i="8"/>
  <c r="AG49" i="8"/>
  <c r="K47" i="8"/>
  <c r="J12" i="8"/>
  <c r="AI48" i="8"/>
  <c r="AI49" i="8"/>
  <c r="AI47" i="8"/>
  <c r="AH12" i="8"/>
  <c r="AO50" i="8"/>
  <c r="AN49" i="8"/>
  <c r="AN46" i="8"/>
  <c r="AO11" i="8"/>
  <c r="I11" i="11"/>
  <c r="AP47" i="8"/>
  <c r="AM12" i="8"/>
  <c r="AO49" i="8"/>
  <c r="J46" i="8"/>
  <c r="K11" i="8"/>
  <c r="D11" i="11"/>
  <c r="K50" i="8"/>
  <c r="K46" i="8"/>
  <c r="J11" i="8"/>
  <c r="I49" i="8"/>
  <c r="I48" i="8"/>
  <c r="I47" i="8"/>
  <c r="L12" i="8"/>
  <c r="L13" i="8"/>
  <c r="J48" i="8"/>
  <c r="AM50" i="8"/>
  <c r="J49" i="8"/>
  <c r="AJ49" i="8"/>
  <c r="L48" i="8"/>
  <c r="I46" i="8"/>
  <c r="L11" i="8"/>
  <c r="J50" i="8"/>
  <c r="AP50" i="8"/>
  <c r="AP49" i="8"/>
  <c r="AN50" i="8"/>
  <c r="AG47" i="8"/>
  <c r="AJ12" i="8"/>
  <c r="AJ47" i="8"/>
  <c r="AG12" i="8"/>
  <c r="AH46" i="8"/>
  <c r="AI11" i="8"/>
  <c r="AN48" i="8"/>
  <c r="J47" i="8"/>
  <c r="K12" i="8"/>
  <c r="K13" i="8"/>
  <c r="K14" i="8"/>
  <c r="D12" i="11"/>
  <c r="AJ50" i="8"/>
  <c r="AM48" i="8"/>
  <c r="AH47" i="8"/>
  <c r="AI12" i="8"/>
  <c r="AA13" i="8"/>
  <c r="I50" i="8"/>
  <c r="L47" i="8"/>
  <c r="I12" i="8"/>
  <c r="L46" i="8"/>
  <c r="I11" i="8"/>
  <c r="AP46" i="8"/>
  <c r="AM11" i="8"/>
  <c r="AM49" i="8"/>
  <c r="AO48" i="8"/>
  <c r="AJ48" i="8"/>
  <c r="AG46" i="8"/>
  <c r="AJ11" i="8"/>
  <c r="K49" i="8"/>
  <c r="AJ46" i="8"/>
  <c r="AG11" i="8"/>
  <c r="H5" i="11"/>
  <c r="AI46" i="8"/>
  <c r="AH11" i="8"/>
  <c r="AH13" i="8"/>
  <c r="AH48" i="8"/>
  <c r="AA16" i="8"/>
  <c r="G17" i="11"/>
  <c r="AG50" i="8"/>
  <c r="L50" i="8"/>
  <c r="L49" i="8"/>
  <c r="AN47" i="8"/>
  <c r="AO12" i="8"/>
  <c r="AO13" i="8"/>
  <c r="AO14" i="8"/>
  <c r="I12" i="11"/>
  <c r="AP48" i="8"/>
  <c r="AM46" i="8"/>
  <c r="AP11" i="8"/>
  <c r="AI50" i="8"/>
  <c r="AH49" i="8"/>
  <c r="AG16" i="8"/>
  <c r="H17" i="11"/>
  <c r="X15" i="8"/>
  <c r="F16" i="11"/>
  <c r="X14" i="8"/>
  <c r="F15" i="11"/>
  <c r="H8" i="11"/>
  <c r="AA15" i="8"/>
  <c r="G7" i="11"/>
  <c r="AA14" i="8"/>
  <c r="G6" i="11"/>
  <c r="D13" i="8"/>
  <c r="C8" i="11"/>
  <c r="D5" i="11"/>
  <c r="I5" i="11"/>
  <c r="AM13" i="8"/>
  <c r="H14" i="11"/>
  <c r="AJ13" i="8"/>
  <c r="P13" i="8"/>
  <c r="E8" i="11"/>
  <c r="C5" i="11"/>
  <c r="I14" i="11"/>
  <c r="AP13" i="8"/>
  <c r="Q13" i="8"/>
  <c r="E11" i="11"/>
  <c r="AB14" i="8"/>
  <c r="G9" i="11"/>
  <c r="AB15" i="8"/>
  <c r="G10" i="11"/>
  <c r="U13" i="8"/>
  <c r="F5" i="11"/>
  <c r="V13" i="8"/>
  <c r="F8" i="11"/>
  <c r="R14" i="8"/>
  <c r="E15" i="11"/>
  <c r="R15" i="8"/>
  <c r="E16" i="11"/>
  <c r="F13" i="8"/>
  <c r="C14" i="11"/>
  <c r="AN13" i="8"/>
  <c r="I8" i="11"/>
  <c r="O16" i="8"/>
  <c r="E17" i="11"/>
  <c r="K15" i="8"/>
  <c r="D13" i="11"/>
  <c r="O14" i="8"/>
  <c r="E6" i="11"/>
  <c r="O15" i="8"/>
  <c r="E7" i="11"/>
  <c r="F11" i="11"/>
  <c r="W13" i="8"/>
  <c r="AC13" i="8"/>
  <c r="G11" i="11"/>
  <c r="C11" i="11"/>
  <c r="D14" i="11"/>
  <c r="AM16" i="8"/>
  <c r="I17" i="11"/>
  <c r="H11" i="11"/>
  <c r="AI13" i="8"/>
  <c r="I16" i="8"/>
  <c r="D17" i="11"/>
  <c r="G14" i="11"/>
  <c r="AD13" i="8"/>
  <c r="AG13" i="8"/>
  <c r="I13" i="8"/>
  <c r="I15" i="8"/>
  <c r="D7" i="11"/>
  <c r="AO15" i="8"/>
  <c r="I13" i="11"/>
  <c r="J13" i="8"/>
  <c r="D8" i="11"/>
  <c r="AI15" i="8"/>
  <c r="AI14" i="8"/>
  <c r="H12" i="11"/>
  <c r="L14" i="8"/>
  <c r="D15" i="11"/>
  <c r="L15" i="8"/>
  <c r="D16" i="11"/>
  <c r="F15" i="8"/>
  <c r="C16" i="11"/>
  <c r="F14" i="8"/>
  <c r="C15" i="11"/>
  <c r="AC14" i="8"/>
  <c r="G12" i="11"/>
  <c r="AC15" i="8"/>
  <c r="G13" i="11"/>
  <c r="C14" i="8"/>
  <c r="C6" i="11"/>
  <c r="C15" i="8"/>
  <c r="C7" i="11"/>
  <c r="P15" i="8"/>
  <c r="E10" i="11"/>
  <c r="P14" i="8"/>
  <c r="E9" i="11"/>
  <c r="AG14" i="8"/>
  <c r="H6" i="11"/>
  <c r="AG15" i="8"/>
  <c r="H7" i="11"/>
  <c r="E14" i="8"/>
  <c r="C12" i="11"/>
  <c r="E15" i="8"/>
  <c r="C13" i="11"/>
  <c r="W14" i="8"/>
  <c r="F12" i="11"/>
  <c r="W15" i="8"/>
  <c r="F13" i="11"/>
  <c r="AN15" i="8"/>
  <c r="I10" i="11"/>
  <c r="AN14" i="8"/>
  <c r="I9" i="11"/>
  <c r="U14" i="8"/>
  <c r="F6" i="11"/>
  <c r="U15" i="8"/>
  <c r="F7" i="11"/>
  <c r="Q15" i="8"/>
  <c r="E13" i="11"/>
  <c r="Q14" i="8"/>
  <c r="E12" i="11"/>
  <c r="AJ14" i="8"/>
  <c r="H15" i="11"/>
  <c r="AJ15" i="8"/>
  <c r="H16" i="11"/>
  <c r="D15" i="8"/>
  <c r="C10" i="11"/>
  <c r="D14" i="8"/>
  <c r="C9" i="11"/>
  <c r="AH14" i="8"/>
  <c r="H9" i="11"/>
  <c r="AH15" i="8"/>
  <c r="H10" i="11"/>
  <c r="V15" i="8"/>
  <c r="F10" i="11"/>
  <c r="V14" i="8"/>
  <c r="F9" i="11"/>
  <c r="AP14" i="8"/>
  <c r="I15" i="11"/>
  <c r="AP15" i="8"/>
  <c r="I16" i="11"/>
  <c r="AM15" i="8"/>
  <c r="I7" i="11"/>
  <c r="AM14" i="8"/>
  <c r="I6" i="11"/>
  <c r="I14" i="8"/>
  <c r="D6" i="11"/>
  <c r="AD14" i="8"/>
  <c r="G15" i="11"/>
  <c r="AD15" i="8"/>
  <c r="G16" i="11"/>
  <c r="J15" i="8"/>
  <c r="D10" i="11"/>
  <c r="J14" i="8"/>
  <c r="D9" i="11"/>
  <c r="M67" i="51" a="1"/>
  <c r="AI71" i="51"/>
  <c r="AG67" i="51"/>
  <c r="AJ11" i="51"/>
  <c r="AG71" i="51"/>
  <c r="AI70" i="51"/>
  <c r="AH70" i="51"/>
  <c r="AH69" i="51"/>
  <c r="AG69" i="51"/>
  <c r="AJ69" i="51"/>
  <c r="AJ70" i="51"/>
  <c r="AG68" i="51"/>
  <c r="AJ12" i="51"/>
  <c r="AH71" i="51"/>
  <c r="AG16" i="51"/>
  <c r="AH67" i="51"/>
  <c r="AI11" i="51"/>
  <c r="AI69" i="51"/>
  <c r="AJ67" i="51"/>
  <c r="AG11" i="51"/>
  <c r="AI68" i="51"/>
  <c r="AH12" i="51"/>
  <c r="AI67" i="51"/>
  <c r="AH11" i="51"/>
  <c r="AJ68" i="51"/>
  <c r="AG12" i="51"/>
  <c r="AJ71" i="51"/>
  <c r="AQ67" i="51" a="1"/>
  <c r="W67" i="51" a="1"/>
  <c r="E68" i="51"/>
  <c r="D12" i="51"/>
  <c r="C67" i="51"/>
  <c r="F11" i="51"/>
  <c r="C70" i="51"/>
  <c r="E70" i="51"/>
  <c r="C71" i="51"/>
  <c r="F70" i="51"/>
  <c r="F71" i="51"/>
  <c r="C69" i="51"/>
  <c r="F69" i="51"/>
  <c r="E71" i="51"/>
  <c r="D67" i="51"/>
  <c r="E11" i="51"/>
  <c r="F67" i="51"/>
  <c r="C11" i="51"/>
  <c r="D70" i="51"/>
  <c r="D71" i="51"/>
  <c r="C16" i="51"/>
  <c r="D68" i="51"/>
  <c r="E12" i="51"/>
  <c r="D69" i="51"/>
  <c r="E67" i="51"/>
  <c r="D11" i="51"/>
  <c r="D13" i="51"/>
  <c r="AH68" i="51"/>
  <c r="AI12" i="51"/>
  <c r="E69" i="51"/>
  <c r="C68" i="51"/>
  <c r="F12" i="51"/>
  <c r="I46" i="10"/>
  <c r="I43" i="10"/>
  <c r="L11" i="10"/>
  <c r="U14" i="11"/>
  <c r="I47" i="10"/>
  <c r="K46" i="10"/>
  <c r="J45" i="10"/>
  <c r="J47" i="10"/>
  <c r="K45" i="10"/>
  <c r="K44" i="10"/>
  <c r="J12" i="10"/>
  <c r="L45" i="10"/>
  <c r="L43" i="10"/>
  <c r="I11" i="10"/>
  <c r="U5" i="11"/>
  <c r="I44" i="10"/>
  <c r="L12" i="10"/>
  <c r="L13" i="10"/>
  <c r="J43" i="10"/>
  <c r="K11" i="10"/>
  <c r="I45" i="10"/>
  <c r="K47" i="10"/>
  <c r="L46" i="10"/>
  <c r="K43" i="10"/>
  <c r="J11" i="10"/>
  <c r="J13" i="10"/>
  <c r="L44" i="10"/>
  <c r="I12" i="10"/>
  <c r="J46" i="10"/>
  <c r="L47" i="10"/>
  <c r="J44" i="10"/>
  <c r="K12" i="10"/>
  <c r="AA47" i="10"/>
  <c r="AC46" i="10"/>
  <c r="AC45" i="10"/>
  <c r="AD47" i="10"/>
  <c r="AC47" i="10"/>
  <c r="AD46" i="10"/>
  <c r="AC44" i="10"/>
  <c r="AB12" i="10"/>
  <c r="AB13" i="10"/>
  <c r="AD45" i="10"/>
  <c r="AC43" i="10"/>
  <c r="AB11" i="10"/>
  <c r="AA43" i="10"/>
  <c r="AD11" i="10"/>
  <c r="AB47" i="10"/>
  <c r="AA16" i="10"/>
  <c r="X17" i="11"/>
  <c r="AA46" i="10"/>
  <c r="AD43" i="10"/>
  <c r="AA11" i="10"/>
  <c r="AB43" i="10"/>
  <c r="AC11" i="10"/>
  <c r="X11" i="11"/>
  <c r="AD44" i="10"/>
  <c r="AA12" i="10"/>
  <c r="AA13" i="10"/>
  <c r="AB44" i="10"/>
  <c r="AC12" i="10"/>
  <c r="AC13" i="10"/>
  <c r="AA44" i="10"/>
  <c r="AD12" i="10"/>
  <c r="AB46" i="10"/>
  <c r="AA45" i="10"/>
  <c r="AB45" i="10"/>
  <c r="F43" i="10"/>
  <c r="C11" i="10"/>
  <c r="E46" i="10"/>
  <c r="E45" i="10"/>
  <c r="E47" i="10"/>
  <c r="E43" i="10"/>
  <c r="D11" i="10"/>
  <c r="D45" i="10"/>
  <c r="D46" i="10"/>
  <c r="C47" i="10"/>
  <c r="F44" i="10"/>
  <c r="C12" i="10"/>
  <c r="C43" i="10"/>
  <c r="F11" i="10"/>
  <c r="T14" i="11"/>
  <c r="D43" i="10"/>
  <c r="E11" i="10"/>
  <c r="D44" i="10"/>
  <c r="E12" i="10"/>
  <c r="E13" i="10"/>
  <c r="C46" i="10"/>
  <c r="D47" i="10"/>
  <c r="C44" i="10"/>
  <c r="F12" i="10"/>
  <c r="F13" i="10"/>
  <c r="C45" i="10"/>
  <c r="E44" i="10"/>
  <c r="D12" i="10"/>
  <c r="F45" i="10"/>
  <c r="F46" i="10"/>
  <c r="F47" i="10"/>
  <c r="R47" i="10"/>
  <c r="O44" i="10"/>
  <c r="R12" i="10"/>
  <c r="R43" i="10"/>
  <c r="O11" i="10"/>
  <c r="Q47" i="10"/>
  <c r="R44" i="10"/>
  <c r="O12" i="10"/>
  <c r="W44" i="10"/>
  <c r="V12" i="10"/>
  <c r="U44" i="10"/>
  <c r="X12" i="10"/>
  <c r="X13" i="10"/>
  <c r="X47" i="10"/>
  <c r="V47" i="10"/>
  <c r="U47" i="10"/>
  <c r="W46" i="10"/>
  <c r="V44" i="10"/>
  <c r="W12" i="10"/>
  <c r="U43" i="10"/>
  <c r="X11" i="10"/>
  <c r="X44" i="10"/>
  <c r="U12" i="10"/>
  <c r="U46" i="10"/>
  <c r="X46" i="10"/>
  <c r="W45" i="10"/>
  <c r="V45" i="10"/>
  <c r="V43" i="10"/>
  <c r="W11" i="10"/>
  <c r="X43" i="10"/>
  <c r="U11" i="10"/>
  <c r="W5" i="11"/>
  <c r="W47" i="10"/>
  <c r="X45" i="10"/>
  <c r="U45" i="10"/>
  <c r="W43" i="10"/>
  <c r="V11" i="10"/>
  <c r="V5" i="11"/>
  <c r="O13" i="10"/>
  <c r="W14" i="11"/>
  <c r="L15" i="10"/>
  <c r="U16" i="11"/>
  <c r="L14" i="10"/>
  <c r="U15" i="11"/>
  <c r="I13" i="10"/>
  <c r="T11" i="11"/>
  <c r="X5" i="11"/>
  <c r="X14" i="11"/>
  <c r="AD13" i="10"/>
  <c r="X8" i="11"/>
  <c r="C13" i="10"/>
  <c r="T5" i="11"/>
  <c r="F14" i="10"/>
  <c r="T15" i="11"/>
  <c r="F15" i="10"/>
  <c r="T16" i="11"/>
  <c r="O45" i="10"/>
  <c r="R46" i="10"/>
  <c r="P44" i="10"/>
  <c r="Q12" i="10"/>
  <c r="Q46" i="10"/>
  <c r="Q43" i="10"/>
  <c r="P11" i="10"/>
  <c r="P46" i="10"/>
  <c r="O46" i="10"/>
  <c r="P43" i="10"/>
  <c r="Q11" i="10"/>
  <c r="O43" i="10"/>
  <c r="R11" i="10"/>
  <c r="O47" i="10"/>
  <c r="Q44" i="10"/>
  <c r="P12" i="10"/>
  <c r="R45" i="10"/>
  <c r="Q45" i="10"/>
  <c r="P47" i="10"/>
  <c r="O16" i="10"/>
  <c r="V17" i="11"/>
  <c r="P45" i="10"/>
  <c r="AQ67" i="51"/>
  <c r="AT11" i="51"/>
  <c r="AR71" i="51"/>
  <c r="AQ16" i="51"/>
  <c r="AT71" i="51"/>
  <c r="AQ70" i="51"/>
  <c r="AS69" i="51"/>
  <c r="AQ68" i="51"/>
  <c r="AT12" i="51"/>
  <c r="AR70" i="51"/>
  <c r="AT67" i="51"/>
  <c r="AQ11" i="51"/>
  <c r="AS68" i="51"/>
  <c r="AR12" i="51"/>
  <c r="AT69" i="51"/>
  <c r="AQ71" i="51"/>
  <c r="AT68" i="51"/>
  <c r="AQ12" i="51"/>
  <c r="AS67" i="51"/>
  <c r="AR11" i="51"/>
  <c r="AR13" i="51"/>
  <c r="AQ69" i="51"/>
  <c r="AR67" i="51"/>
  <c r="AS11" i="51"/>
  <c r="AR68" i="51"/>
  <c r="AS12" i="51"/>
  <c r="AS70" i="51"/>
  <c r="AS71" i="51"/>
  <c r="AT70" i="51"/>
  <c r="AR69" i="51"/>
  <c r="H29" i="51"/>
  <c r="H33" i="51"/>
  <c r="H25" i="51"/>
  <c r="H31" i="51"/>
  <c r="H22" i="51"/>
  <c r="H35" i="51"/>
  <c r="H34" i="51"/>
  <c r="H30" i="51"/>
  <c r="H23" i="51"/>
  <c r="C13" i="51"/>
  <c r="H27" i="51"/>
  <c r="H28" i="51"/>
  <c r="H21" i="51"/>
  <c r="H32" i="51"/>
  <c r="H26" i="51"/>
  <c r="H24" i="51"/>
  <c r="E13" i="51"/>
  <c r="AG13" i="51"/>
  <c r="AL24" i="51"/>
  <c r="AL36" i="51"/>
  <c r="AL25" i="51"/>
  <c r="AL22" i="51"/>
  <c r="AL32" i="51"/>
  <c r="AL21" i="51"/>
  <c r="AL23" i="51"/>
  <c r="AL30" i="51"/>
  <c r="AL26" i="51"/>
  <c r="AL34" i="51"/>
  <c r="AL29" i="51"/>
  <c r="AL31" i="51"/>
  <c r="AL33" i="51"/>
  <c r="AL27" i="51"/>
  <c r="AL28" i="51"/>
  <c r="AL35" i="51"/>
  <c r="AJ13" i="51"/>
  <c r="F13" i="51"/>
  <c r="D14" i="51"/>
  <c r="D15" i="51"/>
  <c r="AH13" i="51"/>
  <c r="AI13" i="51"/>
  <c r="X69" i="51"/>
  <c r="Y68" i="51"/>
  <c r="X12" i="51"/>
  <c r="W67" i="51"/>
  <c r="Z11" i="51"/>
  <c r="X70" i="51"/>
  <c r="Z71" i="51"/>
  <c r="W68" i="51"/>
  <c r="Z12" i="51"/>
  <c r="X68" i="51"/>
  <c r="Y12" i="51"/>
  <c r="Z69" i="51"/>
  <c r="Y67" i="51"/>
  <c r="X11" i="51"/>
  <c r="Y70" i="51"/>
  <c r="Y71" i="51"/>
  <c r="Z70" i="51"/>
  <c r="Z67" i="51"/>
  <c r="W11" i="51"/>
  <c r="W69" i="51"/>
  <c r="X71" i="51"/>
  <c r="X67" i="51"/>
  <c r="Y11" i="51"/>
  <c r="Y13" i="51"/>
  <c r="W71" i="51"/>
  <c r="W70" i="51"/>
  <c r="Y69" i="51"/>
  <c r="Z68" i="51"/>
  <c r="W12" i="51"/>
  <c r="O70" i="51"/>
  <c r="P67" i="51"/>
  <c r="M11" i="51"/>
  <c r="O71" i="51"/>
  <c r="N70" i="51"/>
  <c r="N68" i="51"/>
  <c r="O12" i="51"/>
  <c r="O67" i="51"/>
  <c r="N11" i="51"/>
  <c r="N13" i="51"/>
  <c r="M68" i="51"/>
  <c r="P12" i="51"/>
  <c r="P69" i="51"/>
  <c r="P70" i="51"/>
  <c r="M70" i="51"/>
  <c r="M69" i="51"/>
  <c r="N69" i="51"/>
  <c r="M71" i="51"/>
  <c r="O69" i="51"/>
  <c r="N67" i="51"/>
  <c r="O11" i="51"/>
  <c r="O68" i="51"/>
  <c r="N12" i="51"/>
  <c r="M67" i="51"/>
  <c r="P11" i="51"/>
  <c r="P13" i="51"/>
  <c r="P68" i="51"/>
  <c r="M12" i="51"/>
  <c r="N71" i="51"/>
  <c r="P71" i="51"/>
  <c r="W8" i="11"/>
  <c r="V13" i="10"/>
  <c r="K13" i="10"/>
  <c r="W11" i="11"/>
  <c r="W13" i="10"/>
  <c r="U11" i="11"/>
  <c r="U8" i="11"/>
  <c r="U13" i="10"/>
  <c r="C16" i="10"/>
  <c r="T17" i="11"/>
  <c r="I16" i="10"/>
  <c r="U17" i="11"/>
  <c r="U16" i="10"/>
  <c r="W17" i="11"/>
  <c r="T8" i="11"/>
  <c r="D13" i="10"/>
  <c r="O15" i="10"/>
  <c r="V7" i="11"/>
  <c r="O14" i="10"/>
  <c r="V6" i="11"/>
  <c r="R13" i="10"/>
  <c r="V14" i="11"/>
  <c r="E15" i="10"/>
  <c r="T13" i="11"/>
  <c r="E14" i="10"/>
  <c r="T12" i="11"/>
  <c r="V11" i="11"/>
  <c r="Q13" i="10"/>
  <c r="AB15" i="10"/>
  <c r="X10" i="11"/>
  <c r="AB14" i="10"/>
  <c r="X9" i="11"/>
  <c r="I15" i="10"/>
  <c r="U7" i="11"/>
  <c r="I14" i="10"/>
  <c r="U6" i="11"/>
  <c r="X15" i="10"/>
  <c r="W16" i="11"/>
  <c r="X14" i="10"/>
  <c r="W15" i="11"/>
  <c r="AC14" i="10"/>
  <c r="X12" i="11"/>
  <c r="AC15" i="10"/>
  <c r="X13" i="11"/>
  <c r="AD14" i="10"/>
  <c r="X15" i="11"/>
  <c r="AD15" i="10"/>
  <c r="X16" i="11"/>
  <c r="V8" i="11"/>
  <c r="P13" i="10"/>
  <c r="C15" i="10"/>
  <c r="T7" i="11"/>
  <c r="C14" i="10"/>
  <c r="T6" i="11"/>
  <c r="AA15" i="10"/>
  <c r="X7" i="11"/>
  <c r="AA14" i="10"/>
  <c r="X6" i="11"/>
  <c r="J15" i="10"/>
  <c r="U10" i="11"/>
  <c r="J14" i="10"/>
  <c r="U9" i="11"/>
  <c r="X13" i="51"/>
  <c r="Y14" i="51"/>
  <c r="Y15" i="51"/>
  <c r="AI15" i="51"/>
  <c r="AI14" i="51"/>
  <c r="F14" i="51"/>
  <c r="F15" i="51"/>
  <c r="AN26" i="51"/>
  <c r="AK28" i="51"/>
  <c r="AM27" i="51"/>
  <c r="AN33" i="51"/>
  <c r="AK35" i="51"/>
  <c r="AM34" i="51"/>
  <c r="AM21" i="51"/>
  <c r="AK22" i="51"/>
  <c r="AM36" i="51"/>
  <c r="AN35" i="51"/>
  <c r="G25" i="51"/>
  <c r="I24" i="51"/>
  <c r="J23" i="51"/>
  <c r="G29" i="51"/>
  <c r="J27" i="51"/>
  <c r="I28" i="51"/>
  <c r="J29" i="51"/>
  <c r="I30" i="51"/>
  <c r="G31" i="51"/>
  <c r="G32" i="51"/>
  <c r="I31" i="51"/>
  <c r="J30" i="51"/>
  <c r="AV34" i="51"/>
  <c r="AV29" i="51"/>
  <c r="AV35" i="51"/>
  <c r="AV27" i="51"/>
  <c r="AV26" i="51"/>
  <c r="AV21" i="51"/>
  <c r="AV36" i="51"/>
  <c r="AV24" i="51"/>
  <c r="AV33" i="51"/>
  <c r="AV30" i="51"/>
  <c r="AQ13" i="51"/>
  <c r="AV22" i="51"/>
  <c r="AV23" i="51"/>
  <c r="AV31" i="51"/>
  <c r="AV28" i="51"/>
  <c r="AV32" i="51"/>
  <c r="AV25" i="51"/>
  <c r="P14" i="51"/>
  <c r="P15" i="51"/>
  <c r="AB31" i="51"/>
  <c r="AB32" i="51"/>
  <c r="AB28" i="51"/>
  <c r="AB36" i="51"/>
  <c r="AB35" i="51"/>
  <c r="AB33" i="51"/>
  <c r="AB34" i="51"/>
  <c r="AB30" i="51"/>
  <c r="AB27" i="51"/>
  <c r="AB23" i="51"/>
  <c r="AB29" i="51"/>
  <c r="AB22" i="51"/>
  <c r="AB21" i="51"/>
  <c r="W13" i="51"/>
  <c r="AB24" i="51"/>
  <c r="AB25" i="51"/>
  <c r="AB26" i="51"/>
  <c r="M16" i="51"/>
  <c r="O13" i="51"/>
  <c r="W16" i="51"/>
  <c r="Z13" i="51"/>
  <c r="AH15" i="51"/>
  <c r="AH14" i="51"/>
  <c r="AJ15" i="51"/>
  <c r="AJ14" i="51"/>
  <c r="AN32" i="51"/>
  <c r="AK34" i="51"/>
  <c r="AM33" i="51"/>
  <c r="AM26" i="51"/>
  <c r="AN25" i="51"/>
  <c r="AK27" i="51"/>
  <c r="AK33" i="51"/>
  <c r="AN31" i="51"/>
  <c r="AM32" i="51"/>
  <c r="AM24" i="51"/>
  <c r="AK25" i="51"/>
  <c r="AN23" i="51"/>
  <c r="G27" i="51"/>
  <c r="J25" i="51"/>
  <c r="I26" i="51"/>
  <c r="I27" i="51"/>
  <c r="J26" i="51"/>
  <c r="G28" i="51"/>
  <c r="G35" i="51"/>
  <c r="J33" i="51"/>
  <c r="I34" i="51"/>
  <c r="I25" i="51"/>
  <c r="G26" i="51"/>
  <c r="J24" i="51"/>
  <c r="AS13" i="51"/>
  <c r="N15" i="51"/>
  <c r="N14" i="51"/>
  <c r="R29" i="51"/>
  <c r="R31" i="51"/>
  <c r="R34" i="51"/>
  <c r="R27" i="51"/>
  <c r="M13" i="51"/>
  <c r="R21" i="51"/>
  <c r="R33" i="51"/>
  <c r="R35" i="51"/>
  <c r="R30" i="51"/>
  <c r="R24" i="51"/>
  <c r="R32" i="51"/>
  <c r="R23" i="51"/>
  <c r="R22" i="51"/>
  <c r="R25" i="51"/>
  <c r="R28" i="51"/>
  <c r="R26" i="51"/>
  <c r="AK36" i="51"/>
  <c r="AN34" i="51"/>
  <c r="AM35" i="51"/>
  <c r="AM31" i="51"/>
  <c r="AK32" i="51"/>
  <c r="AN30" i="51"/>
  <c r="AM30" i="51"/>
  <c r="AK31" i="51"/>
  <c r="AN29" i="51"/>
  <c r="AM22" i="51"/>
  <c r="AN21" i="51"/>
  <c r="AK23" i="51"/>
  <c r="AG15" i="51"/>
  <c r="AG14" i="51"/>
  <c r="I32" i="51"/>
  <c r="G33" i="51"/>
  <c r="J31" i="51"/>
  <c r="C14" i="51"/>
  <c r="C15" i="51"/>
  <c r="J34" i="51"/>
  <c r="I35" i="51"/>
  <c r="I33" i="51"/>
  <c r="G34" i="51"/>
  <c r="J32" i="51"/>
  <c r="AM28" i="51"/>
  <c r="AN27" i="51"/>
  <c r="AK29" i="51"/>
  <c r="AM29" i="51"/>
  <c r="AN28" i="51"/>
  <c r="AK30" i="51"/>
  <c r="AM23" i="51"/>
  <c r="AN22" i="51"/>
  <c r="AK24" i="51"/>
  <c r="AK26" i="51"/>
  <c r="AM25" i="51"/>
  <c r="AN24" i="51"/>
  <c r="E15" i="51"/>
  <c r="E14" i="51"/>
  <c r="I21" i="51"/>
  <c r="G22" i="51"/>
  <c r="G24" i="51"/>
  <c r="I23" i="51"/>
  <c r="J22" i="51"/>
  <c r="G23" i="51"/>
  <c r="I22" i="51"/>
  <c r="J21" i="51"/>
  <c r="G30" i="51"/>
  <c r="J28" i="51"/>
  <c r="I29" i="51"/>
  <c r="AR15" i="51"/>
  <c r="AR14" i="51"/>
  <c r="AT13" i="51"/>
  <c r="K14" i="10"/>
  <c r="U12" i="11"/>
  <c r="K15" i="10"/>
  <c r="U13" i="11"/>
  <c r="V14" i="10"/>
  <c r="W9" i="11"/>
  <c r="V15" i="10"/>
  <c r="W10" i="11"/>
  <c r="U14" i="10"/>
  <c r="W6" i="11"/>
  <c r="U15" i="10"/>
  <c r="W7" i="11"/>
  <c r="D15" i="10"/>
  <c r="T10" i="11"/>
  <c r="D14" i="10"/>
  <c r="T9" i="11"/>
  <c r="W15" i="10"/>
  <c r="W13" i="11"/>
  <c r="W14" i="10"/>
  <c r="W12" i="11"/>
  <c r="P15" i="10"/>
  <c r="V10" i="11"/>
  <c r="P14" i="10"/>
  <c r="V9" i="11"/>
  <c r="Q15" i="10"/>
  <c r="V13" i="11"/>
  <c r="Q14" i="10"/>
  <c r="V12" i="11"/>
  <c r="R15" i="10"/>
  <c r="V16" i="11"/>
  <c r="R14" i="10"/>
  <c r="V15" i="11"/>
  <c r="I56" i="51"/>
  <c r="G57" i="51"/>
  <c r="Q27" i="51"/>
  <c r="T25" i="51"/>
  <c r="S26" i="51"/>
  <c r="S23" i="51"/>
  <c r="T22" i="51"/>
  <c r="Q24" i="51"/>
  <c r="T34" i="51"/>
  <c r="S35" i="51"/>
  <c r="S27" i="51"/>
  <c r="T26" i="51"/>
  <c r="Q28" i="51"/>
  <c r="AA26" i="51"/>
  <c r="AC25" i="51"/>
  <c r="AD24" i="51"/>
  <c r="AA23" i="51"/>
  <c r="AD21" i="51"/>
  <c r="AC22" i="51"/>
  <c r="AD29" i="51"/>
  <c r="AA31" i="51"/>
  <c r="AC30" i="51"/>
  <c r="AC36" i="51"/>
  <c r="AD35" i="51"/>
  <c r="AW28" i="51"/>
  <c r="AU29" i="51"/>
  <c r="AX27" i="51"/>
  <c r="AQ15" i="51"/>
  <c r="AQ14" i="51"/>
  <c r="AX35" i="51"/>
  <c r="AW36" i="51"/>
  <c r="AU36" i="51"/>
  <c r="AW35" i="51"/>
  <c r="AX34" i="51"/>
  <c r="I36" i="51"/>
  <c r="E52" i="51"/>
  <c r="C53" i="51"/>
  <c r="AN37" i="51"/>
  <c r="Q29" i="51"/>
  <c r="S28" i="51"/>
  <c r="T27" i="51"/>
  <c r="T31" i="51"/>
  <c r="S32" i="51"/>
  <c r="Q33" i="51"/>
  <c r="T32" i="51"/>
  <c r="S33" i="51"/>
  <c r="Q34" i="51"/>
  <c r="S34" i="51"/>
  <c r="Q35" i="51"/>
  <c r="T33" i="51"/>
  <c r="O14" i="51"/>
  <c r="O15" i="51"/>
  <c r="AD23" i="51"/>
  <c r="AA25" i="51"/>
  <c r="AC24" i="51"/>
  <c r="AA30" i="51"/>
  <c r="AC29" i="51"/>
  <c r="AD28" i="51"/>
  <c r="AA35" i="51"/>
  <c r="AD33" i="51"/>
  <c r="AC34" i="51"/>
  <c r="AA29" i="51"/>
  <c r="AD27" i="51"/>
  <c r="AC28" i="51"/>
  <c r="AW31" i="51"/>
  <c r="AU32" i="51"/>
  <c r="AX30" i="51"/>
  <c r="AX29" i="51"/>
  <c r="AW30" i="51"/>
  <c r="AU31" i="51"/>
  <c r="AW21" i="51"/>
  <c r="AU22" i="51"/>
  <c r="AU30" i="51"/>
  <c r="AX28" i="51"/>
  <c r="AW29" i="51"/>
  <c r="AL56" i="51"/>
  <c r="AJ57" i="51"/>
  <c r="AT15" i="51"/>
  <c r="AT14" i="51"/>
  <c r="T24" i="51"/>
  <c r="Q26" i="51"/>
  <c r="S25" i="51"/>
  <c r="Q32" i="51"/>
  <c r="T30" i="51"/>
  <c r="S31" i="51"/>
  <c r="AS15" i="51"/>
  <c r="AS14" i="51"/>
  <c r="W14" i="51"/>
  <c r="W15" i="51"/>
  <c r="AD22" i="51"/>
  <c r="AA24" i="51"/>
  <c r="AC23" i="51"/>
  <c r="AD32" i="51"/>
  <c r="AC33" i="51"/>
  <c r="AA34" i="51"/>
  <c r="AC32" i="51"/>
  <c r="AD31" i="51"/>
  <c r="AA33" i="51"/>
  <c r="AW25" i="51"/>
  <c r="AU26" i="51"/>
  <c r="AX24" i="51"/>
  <c r="AU24" i="51"/>
  <c r="AX22" i="51"/>
  <c r="AW23" i="51"/>
  <c r="AW33" i="51"/>
  <c r="AU34" i="51"/>
  <c r="AX32" i="51"/>
  <c r="AU27" i="51"/>
  <c r="AW26" i="51"/>
  <c r="AX25" i="51"/>
  <c r="AX33" i="51"/>
  <c r="AW34" i="51"/>
  <c r="AU35" i="51"/>
  <c r="AM37" i="51"/>
  <c r="AH52" i="51"/>
  <c r="AF53" i="51"/>
  <c r="J36" i="51"/>
  <c r="E56" i="51"/>
  <c r="E57" i="51"/>
  <c r="T23" i="51"/>
  <c r="S24" i="51"/>
  <c r="Q25" i="51"/>
  <c r="S21" i="51"/>
  <c r="Q22" i="51"/>
  <c r="T21" i="51"/>
  <c r="T36" i="51"/>
  <c r="S22" i="51"/>
  <c r="Q23" i="51"/>
  <c r="Q31" i="51"/>
  <c r="T29" i="51"/>
  <c r="S30" i="51"/>
  <c r="M14" i="51"/>
  <c r="M15" i="51"/>
  <c r="S29" i="51"/>
  <c r="Q30" i="51"/>
  <c r="T28" i="51"/>
  <c r="Z14" i="51"/>
  <c r="Z15" i="51"/>
  <c r="AD25" i="51"/>
  <c r="AA27" i="51"/>
  <c r="AC26" i="51"/>
  <c r="AC21" i="51"/>
  <c r="AA22" i="51"/>
  <c r="AB56" i="51"/>
  <c r="Z57" i="51"/>
  <c r="AA28" i="51"/>
  <c r="AD26" i="51"/>
  <c r="AC27" i="51"/>
  <c r="AA36" i="51"/>
  <c r="AD34" i="51"/>
  <c r="AC35" i="51"/>
  <c r="AD30" i="51"/>
  <c r="AC31" i="51"/>
  <c r="AA32" i="51"/>
  <c r="AX31" i="51"/>
  <c r="AW32" i="51"/>
  <c r="AU33" i="51"/>
  <c r="AU23" i="51"/>
  <c r="AW22" i="51"/>
  <c r="AX21" i="51"/>
  <c r="AX23" i="51"/>
  <c r="AU25" i="51"/>
  <c r="AW24" i="51"/>
  <c r="AU28" i="51"/>
  <c r="AW27" i="51"/>
  <c r="AX26" i="51"/>
  <c r="X14" i="51"/>
  <c r="X15" i="51"/>
  <c r="AH56" i="51"/>
  <c r="AH57" i="51"/>
  <c r="AX37" i="51"/>
  <c r="AC37" i="51"/>
  <c r="X52" i="51"/>
  <c r="V53" i="51"/>
  <c r="R56" i="51"/>
  <c r="P57" i="51"/>
  <c r="AV56" i="51"/>
  <c r="AT57" i="51"/>
  <c r="S36" i="51"/>
  <c r="N56" i="51"/>
  <c r="N57" i="51"/>
  <c r="N52" i="51"/>
  <c r="L53" i="51"/>
  <c r="AR52" i="51"/>
  <c r="AP53" i="51"/>
  <c r="AW37" i="51"/>
  <c r="AD37" i="51"/>
  <c r="X56" i="51"/>
  <c r="X57" i="51"/>
  <c r="AR56" i="51"/>
  <c r="AR57" i="51"/>
</calcChain>
</file>

<file path=xl/sharedStrings.xml><?xml version="1.0" encoding="utf-8"?>
<sst xmlns="http://schemas.openxmlformats.org/spreadsheetml/2006/main" count="6445" uniqueCount="680">
  <si>
    <t>GDP Growth Linear Regression</t>
  </si>
  <si>
    <t>Intercept</t>
  </si>
  <si>
    <t>Δ GDP(t-1)</t>
  </si>
  <si>
    <t>ΔCAPB(t)</t>
  </si>
  <si>
    <t>ΔCAPB (t-1)</t>
  </si>
  <si>
    <r>
      <rPr>
        <i/>
        <sz val="9"/>
        <color indexed="55"/>
        <rFont val="Calibri"/>
        <family val="2"/>
      </rPr>
      <t>Degrees of freedom(n-1</t>
    </r>
    <r>
      <rPr>
        <i/>
        <sz val="10"/>
        <color indexed="55"/>
        <rFont val="Calibri"/>
        <family val="2"/>
      </rPr>
      <t>)</t>
    </r>
  </si>
  <si>
    <t>Significance (t-test)</t>
  </si>
  <si>
    <t>Coefficients</t>
  </si>
  <si>
    <t>t-stat</t>
  </si>
  <si>
    <t>P-value</t>
  </si>
  <si>
    <t>Significance</t>
  </si>
  <si>
    <t>R² adjusted</t>
  </si>
  <si>
    <t xml:space="preserve">Country name </t>
  </si>
  <si>
    <t>Austria</t>
  </si>
  <si>
    <t>Belgium</t>
  </si>
  <si>
    <t>Finland</t>
  </si>
  <si>
    <t>France</t>
  </si>
  <si>
    <t>Germany</t>
  </si>
  <si>
    <t>Greece</t>
  </si>
  <si>
    <t>Ireland</t>
  </si>
  <si>
    <t>Italy</t>
  </si>
  <si>
    <t>Lithuania</t>
  </si>
  <si>
    <t>Luxembourg</t>
  </si>
  <si>
    <t>Malta</t>
  </si>
  <si>
    <t>Netherlands</t>
  </si>
  <si>
    <t>Portugal</t>
  </si>
  <si>
    <t>Slovak Republic</t>
  </si>
  <si>
    <t>Slovenia</t>
  </si>
  <si>
    <t>Spain</t>
  </si>
  <si>
    <t>Country name</t>
  </si>
  <si>
    <t>Latvia</t>
  </si>
  <si>
    <t>Country Name</t>
  </si>
  <si>
    <t>Country Code</t>
  </si>
  <si>
    <t>Indicator Name</t>
  </si>
  <si>
    <t>Indicator Code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</si>
  <si>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</si>
  <si>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</si>
  <si>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</si>
  <si>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</si>
  <si>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</si>
  <si>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</si>
  <si>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</si>
  <si>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</si>
  <si>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</si>
  <si>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</si>
  <si>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</si>
  <si>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</si>
  <si>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</si>
  <si>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</si>
  <si>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</si>
  <si>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</si>
  <si>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</si>
  <si>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</si>
  <si>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</si>
  <si>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</si>
  <si>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</si>
  <si>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</si>
  <si>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</si>
  <si>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</si>
  <si>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</si>
  <si>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</si>
  <si>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</si>
  <si>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</si>
  <si>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</si>
  <si>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</si>
  <si>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</si>
  <si>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</si>
  <si>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</si>
  <si>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</si>
  <si>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</si>
  <si>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</si>
  <si>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</si>
  <si>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</si>
  <si>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</si>
  <si>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</si>
  <si>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</si>
  <si>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</si>
  <si>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</si>
  <si>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</si>
  <si>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</si>
  <si>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</si>
  <si>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</si>
  <si>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</si>
  <si>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</si>
  <si>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</si>
  <si>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</si>
  <si>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</si>
  <si>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</si>
  <si>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</si>
  <si>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</si>
  <si>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Aruba</t>
  </si>
  <si>
    <t>ABW</t>
  </si>
  <si>
    <t>GDP growth (annual %)</t>
  </si>
  <si>
    <t>NY.GDP.MKTP.KD.ZG</t>
  </si>
  <si>
    <t>Andorra</t>
  </si>
  <si>
    <t>AND</t>
  </si>
  <si>
    <t>Afghanistan</t>
  </si>
  <si>
    <t>AFG</t>
  </si>
  <si>
    <t>Angola</t>
  </si>
  <si>
    <t>AGO</t>
  </si>
  <si>
    <t>Albania</t>
  </si>
  <si>
    <t>ALB</t>
  </si>
  <si>
    <t>Arab World</t>
  </si>
  <si>
    <t>ARB</t>
  </si>
  <si>
    <t>United Arab Emirates</t>
  </si>
  <si>
    <t>ARE</t>
  </si>
  <si>
    <t>Argentina</t>
  </si>
  <si>
    <t>ARG</t>
  </si>
  <si>
    <t>Armenia</t>
  </si>
  <si>
    <t>ARM</t>
  </si>
  <si>
    <t>American Samoa</t>
  </si>
  <si>
    <t>ASM</t>
  </si>
  <si>
    <t>Antigua and Barbuda</t>
  </si>
  <si>
    <t>ATG</t>
  </si>
  <si>
    <t>Australia</t>
  </si>
  <si>
    <t>AUS</t>
  </si>
  <si>
    <t>AUT</t>
  </si>
  <si>
    <t>Azerbaijan</t>
  </si>
  <si>
    <t>AZE</t>
  </si>
  <si>
    <t>Burundi</t>
  </si>
  <si>
    <t>BDI</t>
  </si>
  <si>
    <t>BEL</t>
  </si>
  <si>
    <t>Benin</t>
  </si>
  <si>
    <t>BEN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</si>
  <si>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</si>
  <si>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</si>
  <si>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</si>
  <si>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</si>
  <si>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</si>
  <si>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</si>
  <si>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</si>
  <si>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</si>
  <si>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Bahamas, The</t>
  </si>
  <si>
    <t>BHS</t>
  </si>
  <si>
    <t>Bosnia and Herzegovina</t>
  </si>
  <si>
    <t>BIH</t>
  </si>
  <si>
    <t>Belarus</t>
  </si>
  <si>
    <t>BLR</t>
  </si>
  <si>
    <t>Belize</t>
  </si>
  <si>
    <t>BLZ</t>
  </si>
  <si>
    <t>Bermuda</t>
  </si>
  <si>
    <t>BMU</t>
  </si>
  <si>
    <t>Bolivia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</si>
  <si>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</si>
  <si>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</si>
  <si>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</si>
  <si>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</si>
  <si>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</si>
  <si>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</si>
  <si>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</si>
  <si>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</si>
  <si>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</si>
  <si>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Botswana</t>
  </si>
  <si>
    <t>BWA</t>
  </si>
  <si>
    <t>Central African Republic</t>
  </si>
  <si>
    <t>CAF</t>
  </si>
  <si>
    <t>Canada</t>
  </si>
  <si>
    <t>CAN</t>
  </si>
  <si>
    <t>Central Europe and the Baltics</t>
  </si>
  <si>
    <t>CEB</t>
  </si>
  <si>
    <t>Switzerland</t>
  </si>
  <si>
    <t>CHE</t>
  </si>
  <si>
    <t>Channel Islands</t>
  </si>
  <si>
    <t>CHI</t>
  </si>
  <si>
    <t>Chile</t>
  </si>
  <si>
    <t>CHL</t>
  </si>
  <si>
    <t>China</t>
  </si>
  <si>
    <t>CHN</t>
  </si>
  <si>
    <t>Cote d'Ivoire</t>
  </si>
  <si>
    <t>CIV</t>
  </si>
  <si>
    <t>Cameroon</t>
  </si>
  <si>
    <t>CMR</t>
  </si>
  <si>
    <t>Congo, Rep.</t>
  </si>
  <si>
    <t>COG</t>
  </si>
  <si>
    <t>Colombia</t>
  </si>
  <si>
    <t>COL</t>
  </si>
  <si>
    <t>Comoros</t>
  </si>
  <si>
    <t>COM</t>
  </si>
  <si>
    <t>Cabo Verde</t>
  </si>
  <si>
    <t>CPV</t>
  </si>
  <si>
    <t>Costa Rica</t>
  </si>
  <si>
    <t>CRI</t>
  </si>
  <si>
    <t>Caribbean small states</t>
  </si>
  <si>
    <t>CSS</t>
  </si>
  <si>
    <t>Cuba</t>
  </si>
  <si>
    <t>CUB</t>
  </si>
  <si>
    <t>Curacao</t>
  </si>
  <si>
    <t>CUW</t>
  </si>
  <si>
    <t>Cayman Islands</t>
  </si>
  <si>
    <t>CYM</t>
  </si>
  <si>
    <t>Cyprus</t>
  </si>
  <si>
    <t>CYP</t>
  </si>
  <si>
    <t>Czech Republic</t>
  </si>
  <si>
    <t>CZE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</si>
  <si>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</si>
  <si>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</si>
  <si>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</si>
  <si>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</si>
  <si>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</si>
  <si>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</si>
  <si>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</si>
  <si>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</si>
  <si>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</si>
  <si>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</si>
  <si>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</si>
  <si>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East Asia &amp; Pacific (developing only)</t>
  </si>
  <si>
    <t>EAP</t>
  </si>
  <si>
    <t>East Asia &amp; Pacific (all income levels)</t>
  </si>
  <si>
    <t>EAS</t>
  </si>
  <si>
    <t>Europe &amp; Central Asia (developing only)</t>
  </si>
  <si>
    <t>ECA</t>
  </si>
  <si>
    <t>Europe &amp; Central Asia (all income levels)</t>
  </si>
  <si>
    <t>ECS</t>
  </si>
  <si>
    <t>Ecuador</t>
  </si>
  <si>
    <t>ECU</t>
  </si>
  <si>
    <t>Egypt, Arab Rep.</t>
  </si>
  <si>
    <t>EGY</t>
  </si>
  <si>
    <t>Euro area</t>
  </si>
  <si>
    <t>EMU</t>
  </si>
  <si>
    <t>Eritrea</t>
  </si>
  <si>
    <t>ERI</t>
  </si>
  <si>
    <t>ESP</t>
  </si>
  <si>
    <t>Estonia</t>
  </si>
  <si>
    <t>EST</t>
  </si>
  <si>
    <t>Ethiopia</t>
  </si>
  <si>
    <t>ETH</t>
  </si>
  <si>
    <t>European Union</t>
  </si>
  <si>
    <t>EUU</t>
  </si>
  <si>
    <t>Fragile and conflict affected situations</t>
  </si>
  <si>
    <t>FCS</t>
  </si>
  <si>
    <t>FIN</t>
  </si>
  <si>
    <t>Fiji</t>
  </si>
  <si>
    <t>FJI</t>
  </si>
  <si>
    <t>FRA</t>
  </si>
  <si>
    <t>Faeroe Islands</t>
  </si>
  <si>
    <t>FRO</t>
  </si>
  <si>
    <t>Micronesia, Fed. Sts.</t>
  </si>
  <si>
    <t>FSM</t>
  </si>
  <si>
    <t>Gabon</t>
  </si>
  <si>
    <t>GAB</t>
  </si>
  <si>
    <t>United Kingdom</t>
  </si>
  <si>
    <t>GBR</t>
  </si>
  <si>
    <t>Georgia</t>
  </si>
  <si>
    <t>GEO</t>
  </si>
  <si>
    <t>Ghana</t>
  </si>
  <si>
    <t>GHA</t>
  </si>
  <si>
    <t>Guinea</t>
  </si>
  <si>
    <t>GIN</t>
  </si>
  <si>
    <t>Gambia, The</t>
  </si>
  <si>
    <t>GMB</t>
  </si>
  <si>
    <t>Guinea-Bissau</t>
  </si>
  <si>
    <t>GNB</t>
  </si>
  <si>
    <t>Equatorial Guinea</t>
  </si>
  <si>
    <t>GNQ</t>
  </si>
  <si>
    <t>GRC</t>
  </si>
  <si>
    <t>Grenada</t>
  </si>
  <si>
    <t>GRD</t>
  </si>
  <si>
    <t>Greenland</t>
  </si>
  <si>
    <t>GRL</t>
  </si>
  <si>
    <t>Guatemala</t>
  </si>
  <si>
    <t>GTM</t>
  </si>
  <si>
    <t>Guam</t>
  </si>
  <si>
    <t>GUM</t>
  </si>
  <si>
    <t>Guyana</t>
  </si>
  <si>
    <t>GUY</t>
  </si>
  <si>
    <t>High income</t>
  </si>
  <si>
    <t>HIC</t>
  </si>
  <si>
    <t>Hong Kong SAR, China</t>
  </si>
  <si>
    <t>HKG</t>
  </si>
  <si>
    <t>Honduras</t>
  </si>
  <si>
    <t>HND</t>
  </si>
  <si>
    <t>Heavily indebted poor countries (HIPC)</t>
  </si>
  <si>
    <t>HPC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</si>
  <si>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</si>
  <si>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</si>
  <si>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</si>
  <si>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</si>
  <si>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</si>
  <si>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</si>
  <si>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</si>
  <si>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</si>
  <si>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</si>
  <si>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</si>
  <si>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</si>
  <si>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</si>
  <si>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Not classified</t>
  </si>
  <si>
    <t>INX</t>
  </si>
  <si>
    <t>IRL</t>
  </si>
  <si>
    <t>Iran, Islamic Rep.</t>
  </si>
  <si>
    <t>IRN</t>
  </si>
  <si>
    <t>Iraq</t>
  </si>
  <si>
    <t>IRQ</t>
  </si>
  <si>
    <t>Iceland</t>
  </si>
  <si>
    <t>ISL</t>
  </si>
  <si>
    <t>Israel</t>
  </si>
  <si>
    <t>ISR</t>
  </si>
  <si>
    <t>ITA</t>
  </si>
  <si>
    <t>Jamaica</t>
  </si>
  <si>
    <t>JAM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</si>
  <si>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</si>
  <si>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</si>
  <si>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</si>
  <si>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</si>
  <si>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</si>
  <si>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</si>
  <si>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</si>
  <si>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</si>
  <si>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 Republic</t>
  </si>
  <si>
    <t>KGZ</t>
  </si>
  <si>
    <t>Cambodia</t>
  </si>
  <si>
    <t>KHM</t>
  </si>
  <si>
    <t>Kiribati</t>
  </si>
  <si>
    <t>KIR</t>
  </si>
  <si>
    <t>St. Kitts and Nevis</t>
  </si>
  <si>
    <t>KNA</t>
  </si>
  <si>
    <t>Korea, Rep.</t>
  </si>
  <si>
    <t>KOR</t>
  </si>
  <si>
    <t>Kosovo</t>
  </si>
  <si>
    <t>KSV</t>
  </si>
  <si>
    <t>Kuwait</t>
  </si>
  <si>
    <t>KWT</t>
  </si>
  <si>
    <t>Latin America &amp; Caribbean (developing only)</t>
  </si>
  <si>
    <t>LAC</t>
  </si>
  <si>
    <t>Lao PDR</t>
  </si>
  <si>
    <t>LAO</t>
  </si>
  <si>
    <t>Lebanon</t>
  </si>
  <si>
    <t>LBN</t>
  </si>
  <si>
    <t>Liberia</t>
  </si>
  <si>
    <t>LBR</t>
  </si>
  <si>
    <t>Libya</t>
  </si>
  <si>
    <t>LBY</t>
  </si>
  <si>
    <t>St. Lucia</t>
  </si>
  <si>
    <t>LCA</t>
  </si>
  <si>
    <t>Latin America &amp; Caribbean (all income levels)</t>
  </si>
  <si>
    <t>LCN</t>
  </si>
  <si>
    <t>Least developed countries: UN classification</t>
  </si>
  <si>
    <t>LDC</t>
  </si>
  <si>
    <t>Low income</t>
  </si>
  <si>
    <t>LIC</t>
  </si>
  <si>
    <t>Liechtenstein</t>
  </si>
  <si>
    <t>LIE</t>
  </si>
  <si>
    <t>Sri Lanka</t>
  </si>
  <si>
    <t>LKA</t>
  </si>
  <si>
    <t>Lower middle income</t>
  </si>
  <si>
    <t>LMC</t>
  </si>
  <si>
    <t>Low &amp; middle income</t>
  </si>
  <si>
    <t>LMY</t>
  </si>
  <si>
    <t>Lesotho</t>
  </si>
  <si>
    <t>LSO</t>
  </si>
  <si>
    <t>LTU</t>
  </si>
  <si>
    <t>LUX</t>
  </si>
  <si>
    <t>LVA</t>
  </si>
  <si>
    <t>Macao SAR, China</t>
  </si>
  <si>
    <t>MAC</t>
  </si>
  <si>
    <t>St. Martin (French part)</t>
  </si>
  <si>
    <t>MAF</t>
  </si>
  <si>
    <t>Morocco</t>
  </si>
  <si>
    <t>MAR</t>
  </si>
  <si>
    <t>Monaco</t>
  </si>
  <si>
    <t>MCO</t>
  </si>
  <si>
    <t>Moldova</t>
  </si>
  <si>
    <t>MDA</t>
  </si>
  <si>
    <t>Madagascar</t>
  </si>
  <si>
    <t>MDG</t>
  </si>
  <si>
    <t>Maldives</t>
  </si>
  <si>
    <t>MDV</t>
  </si>
  <si>
    <t>Middle East &amp; North Africa (all income levels)</t>
  </si>
  <si>
    <t>MEA</t>
  </si>
  <si>
    <t>Mexico</t>
  </si>
  <si>
    <t>MEX</t>
  </si>
  <si>
    <t>Marshall Islands</t>
  </si>
  <si>
    <t>MHL</t>
  </si>
  <si>
    <t>Middle income</t>
  </si>
  <si>
    <t>MIC</t>
  </si>
  <si>
    <t>Macedonia, FYR</t>
  </si>
  <si>
    <t>MKD</t>
  </si>
  <si>
    <t>Mali</t>
  </si>
  <si>
    <t>MLI</t>
  </si>
  <si>
    <t>MLT</t>
  </si>
  <si>
    <t>Myanmar</t>
  </si>
  <si>
    <t>MMR</t>
  </si>
  <si>
    <t>Middle East &amp; North Africa (developing only)</t>
  </si>
  <si>
    <t>MNA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</si>
  <si>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</si>
  <si>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</si>
  <si>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</si>
  <si>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</si>
  <si>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</si>
  <si>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</si>
  <si>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</si>
  <si>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</si>
  <si>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</si>
  <si>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</si>
  <si>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Mauritius</t>
  </si>
  <si>
    <t>MUS</t>
  </si>
  <si>
    <t>Malawi</t>
  </si>
  <si>
    <t>MWI</t>
  </si>
  <si>
    <t>Malaysia</t>
  </si>
  <si>
    <t>MYS</t>
  </si>
  <si>
    <t>North America</t>
  </si>
  <si>
    <t>NAC</t>
  </si>
  <si>
    <t>Namibia</t>
  </si>
  <si>
    <t>NAM</t>
  </si>
  <si>
    <t>New Caledonia</t>
  </si>
  <si>
    <t>NCL</t>
  </si>
  <si>
    <t>Niger</t>
  </si>
  <si>
    <t>NER</t>
  </si>
  <si>
    <t>Nigeria</t>
  </si>
  <si>
    <t>NGA</t>
  </si>
  <si>
    <t>Nicaragua</t>
  </si>
  <si>
    <t>NIC</t>
  </si>
  <si>
    <t>NLD</t>
  </si>
  <si>
    <t>High income: nonOECD</t>
  </si>
  <si>
    <t>NOC</t>
  </si>
  <si>
    <t>Norway</t>
  </si>
  <si>
    <t>NOR</t>
  </si>
  <si>
    <t>Nepal</t>
  </si>
  <si>
    <t>NPL</t>
  </si>
  <si>
    <t>New Zealand</t>
  </si>
  <si>
    <t>NZL</t>
  </si>
  <si>
    <t>High income: OECD</t>
  </si>
  <si>
    <t>OEC</t>
  </si>
  <si>
    <t>OECD members</t>
  </si>
  <si>
    <t>OED</t>
  </si>
  <si>
    <t>Oman</t>
  </si>
  <si>
    <t>OMN</t>
  </si>
  <si>
    <t>Other small states</t>
  </si>
  <si>
    <t>OSS</t>
  </si>
  <si>
    <t>Pakistan</t>
  </si>
  <si>
    <t>PAK</t>
  </si>
  <si>
    <t>Panama</t>
  </si>
  <si>
    <t>PAN</t>
  </si>
  <si>
    <t>Peru</t>
  </si>
  <si>
    <t>PER</t>
  </si>
  <si>
    <t>Philippines</t>
  </si>
  <si>
    <t>PHL</t>
  </si>
  <si>
    <t>Palau</t>
  </si>
  <si>
    <t>PLW</t>
  </si>
  <si>
    <t>Papua New Guinea</t>
  </si>
  <si>
    <t>PNG</t>
  </si>
  <si>
    <t>Poland</t>
  </si>
  <si>
    <t>POL</t>
  </si>
  <si>
    <t>Puerto Rico</t>
  </si>
  <si>
    <t>PRI</t>
  </si>
  <si>
    <t>Korea, Dem. Rep.</t>
  </si>
  <si>
    <t>PRK</t>
  </si>
  <si>
    <t>PRT</t>
  </si>
  <si>
    <t>Paraguay</t>
  </si>
  <si>
    <t>PRY</t>
  </si>
  <si>
    <t>Pacific island small states</t>
  </si>
  <si>
    <t>PSS</t>
  </si>
  <si>
    <t>French Polynesia</t>
  </si>
  <si>
    <t>PYF</t>
  </si>
  <si>
    <t>Qatar</t>
  </si>
  <si>
    <t>QAT</t>
  </si>
  <si>
    <t>Romania</t>
  </si>
  <si>
    <t>ROU</t>
  </si>
  <si>
    <t>Russian Federation</t>
  </si>
  <si>
    <t>RUS</t>
  </si>
  <si>
    <t>Rwanda</t>
  </si>
  <si>
    <t>RWA</t>
  </si>
  <si>
    <t>South Asia</t>
  </si>
  <si>
    <t>SAS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</si>
  <si>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</si>
  <si>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</si>
  <si>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</si>
  <si>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</si>
  <si>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</si>
  <si>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</si>
  <si>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</si>
  <si>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</si>
  <si>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</si>
  <si>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</si>
  <si>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</si>
  <si>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</si>
  <si>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</si>
  <si>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</si>
  <si>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</si>
  <si>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</si>
  <si>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</si>
  <si>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</si>
  <si>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Serbia</t>
  </si>
  <si>
    <t>SRB</t>
  </si>
  <si>
    <t>Sub-Saharan Africa (developing only)</t>
  </si>
  <si>
    <t>SSA</t>
  </si>
  <si>
    <t>South Sudan</t>
  </si>
  <si>
    <t>SSD</t>
  </si>
  <si>
    <t>Sub-Saharan Africa (all income levels)</t>
  </si>
  <si>
    <t>SSF</t>
  </si>
  <si>
    <t>Small states</t>
  </si>
  <si>
    <t>SST</t>
  </si>
  <si>
    <t>Sao Tome and Principe</t>
  </si>
  <si>
    <t>STP</t>
  </si>
  <si>
    <t>Suriname</t>
  </si>
  <si>
    <t>SUR</t>
  </si>
  <si>
    <t>SVK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</si>
  <si>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</si>
  <si>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</si>
  <si>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</si>
  <si>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</si>
  <si>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</si>
  <si>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</si>
  <si>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</si>
  <si>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</si>
  <si>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</si>
  <si>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</si>
  <si>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</si>
  <si>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</si>
  <si>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</si>
  <si>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</si>
  <si>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</si>
  <si>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</si>
  <si>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</si>
  <si>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</si>
  <si>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</si>
  <si>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</si>
  <si>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</si>
  <si>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</si>
  <si>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</si>
  <si>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</si>
  <si>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</si>
  <si>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</si>
  <si>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</si>
  <si>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</si>
  <si>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</si>
  <si>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</si>
  <si>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</si>
  <si>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</si>
  <si>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</si>
  <si>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</si>
  <si>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</si>
  <si>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China</t>
  </si>
  <si>
    <t>TWN</t>
  </si>
  <si>
    <t>Tanzania</t>
  </si>
  <si>
    <t>TZA</t>
  </si>
  <si>
    <t>Uganda</t>
  </si>
  <si>
    <t>UGA</t>
  </si>
  <si>
    <t>Ukraine</t>
  </si>
  <si>
    <t>UKR</t>
  </si>
  <si>
    <t>Upper middle income</t>
  </si>
  <si>
    <t>UMC</t>
  </si>
  <si>
    <t>Uruguay</t>
  </si>
  <si>
    <t>URY</t>
  </si>
  <si>
    <t>United States</t>
  </si>
  <si>
    <t>USA</t>
  </si>
  <si>
    <t>Uzbekistan</t>
  </si>
  <si>
    <t>UZB</t>
  </si>
  <si>
    <t>St. Vincent and the Grenadines</t>
  </si>
  <si>
    <t>VCT</t>
  </si>
  <si>
    <t>Venezuela, RB</t>
  </si>
  <si>
    <t>VEN</t>
  </si>
  <si>
    <t>Virgin Islands (U.S.)</t>
  </si>
  <si>
    <t>VIR</t>
  </si>
  <si>
    <t>Vietnam</t>
  </si>
  <si>
    <t>VNM</t>
  </si>
  <si>
    <t>Vanuatu</t>
  </si>
  <si>
    <t>VUT</t>
  </si>
  <si>
    <t>West Bank and Gaza</t>
  </si>
  <si>
    <t>PSE</t>
  </si>
  <si>
    <t>World</t>
  </si>
  <si>
    <t>WLD</t>
  </si>
  <si>
    <t>Samoa</t>
  </si>
  <si>
    <t>WSM</t>
  </si>
  <si>
    <t>Yemen, Rep.</t>
  </si>
  <si>
    <t>YEM</t>
  </si>
  <si>
    <t>South Africa</t>
  </si>
  <si>
    <t>ZAF</t>
  </si>
  <si>
    <t>Congo, Dem. Rep.</t>
  </si>
  <si>
    <t>COD</t>
  </si>
  <si>
    <t>Zambia</t>
  </si>
  <si>
    <t>ZMB</t>
  </si>
  <si>
    <t>Zimbabwe</t>
  </si>
  <si>
    <t>ZWE</t>
  </si>
  <si>
    <t>Unemployment, total (% of total labor force) (modeled ILO estimate)</t>
  </si>
  <si>
    <t>SL.UEM.TOTL.ZS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</si>
  <si>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</si>
  <si>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</si>
  <si>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</si>
  <si>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</si>
  <si>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</si>
  <si>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</si>
  <si>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</si>
  <si>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</si>
  <si>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</si>
  <si>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</si>
  <si>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</si>
  <si>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</si>
  <si>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</si>
  <si>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Confidence Level(95.0%)</t>
  </si>
  <si>
    <t>SUM</t>
  </si>
  <si>
    <t>Lagged residuals e(i-1)</t>
  </si>
  <si>
    <t>e(i)²</t>
  </si>
  <si>
    <t>(e(i)-e(i-1))²</t>
  </si>
  <si>
    <t>GDP residuals normality</t>
  </si>
  <si>
    <t>Central government debt, total (% of GDP)</t>
  </si>
  <si>
    <t>GC.DOD.TOTL.GD.ZS</t>
  </si>
  <si>
    <t>Data Source</t>
  </si>
  <si>
    <t>World Development Indicators</t>
  </si>
  <si>
    <t>Last Updated Date</t>
  </si>
  <si>
    <t>Central Governement debt (in % of GDP)</t>
  </si>
  <si>
    <t>Change in Central Governement debt between t-1 and t ( ΔDEBT in % of GDP)</t>
  </si>
  <si>
    <t>Annual GDP growth (in %)</t>
  </si>
  <si>
    <t>Source</t>
  </si>
  <si>
    <t>IMF Fiscal Monitor 2015</t>
  </si>
  <si>
    <t>Unemployment rate (in % of Total Workforce)</t>
  </si>
  <si>
    <t>LINEST FUNCTION SUMMARY TABLES</t>
  </si>
  <si>
    <t>*</t>
  </si>
  <si>
    <t>**</t>
  </si>
  <si>
    <t>***</t>
  </si>
  <si>
    <t>LINEST Table composition</t>
  </si>
  <si>
    <t>β3</t>
  </si>
  <si>
    <t>β2</t>
  </si>
  <si>
    <t>β1</t>
  </si>
  <si>
    <t>α</t>
  </si>
  <si>
    <t>R²</t>
  </si>
  <si>
    <t>F</t>
  </si>
  <si>
    <t>df</t>
  </si>
  <si>
    <t>SSreg</t>
  </si>
  <si>
    <t>SSresid</t>
  </si>
  <si>
    <t xml:space="preserve">R²adjusted= </t>
  </si>
  <si>
    <t>1-( SSres/dfe)/(SStot/dft)</t>
  </si>
  <si>
    <t xml:space="preserve">P-value = </t>
  </si>
  <si>
    <t>TDIST(|t Stat|, Residual df, 2) = the Student’s t distribution two-tailed probability</t>
  </si>
  <si>
    <t xml:space="preserve"> ΔGDP(t)</t>
  </si>
  <si>
    <t xml:space="preserve"> ΔCAPB(t)</t>
  </si>
  <si>
    <t xml:space="preserve"> ΔCAPB (t-1)</t>
  </si>
  <si>
    <t>Residuals e(i)</t>
  </si>
  <si>
    <t>WHITE TEST</t>
  </si>
  <si>
    <t>BREUSH-GODFREY TEST</t>
  </si>
  <si>
    <t>Significance F</t>
  </si>
  <si>
    <t>P-value (NR²)</t>
  </si>
  <si>
    <t>DURBIN WATSON TEST</t>
  </si>
  <si>
    <t>Autocorrelation ?</t>
  </si>
  <si>
    <t>DW Statistic</t>
  </si>
  <si>
    <t>D-Lower</t>
  </si>
  <si>
    <t>D-Upper</t>
  </si>
  <si>
    <t>Dubin Watson k=3</t>
  </si>
  <si>
    <t>n=16</t>
  </si>
  <si>
    <t>n=17</t>
  </si>
  <si>
    <t>Heteroskedasticity and autocorrelation tests (White and Breush- Godfrey)</t>
  </si>
  <si>
    <t>White test: We reject the null hypothesis of homoskedasticity when p-value &lt;0.05  for F test (Df1= p, Df2= n-p-1)</t>
  </si>
  <si>
    <t>Breush-Godfrey test: We reject the null hypothesis of no autocorrelation when p-value &lt;0.05 for Khi² test (Df=1)</t>
  </si>
  <si>
    <t>Δ UNEMP(t-1)</t>
  </si>
  <si>
    <t>Δ DEBT(t-1)</t>
  </si>
  <si>
    <t>n=15</t>
  </si>
  <si>
    <t>Intercept (α)</t>
  </si>
  <si>
    <t>seβ3</t>
  </si>
  <si>
    <t>seβ2</t>
  </si>
  <si>
    <t>seβ1</t>
  </si>
  <si>
    <t>seα</t>
  </si>
  <si>
    <t>sey</t>
  </si>
  <si>
    <t>p-valeur</t>
  </si>
  <si>
    <t>Significativité</t>
  </si>
  <si>
    <t>R² ajusté</t>
  </si>
  <si>
    <r>
      <t xml:space="preserve"> </t>
    </r>
    <r>
      <rPr>
        <i/>
        <sz val="12"/>
        <color indexed="8"/>
        <rFont val="Calibri"/>
        <family val="2"/>
      </rPr>
      <t xml:space="preserve"> </t>
    </r>
  </si>
  <si>
    <t>/</t>
  </si>
  <si>
    <t>Central Government Debt, total (% of GDP)</t>
  </si>
  <si>
    <t>source: Data WorldBank</t>
  </si>
  <si>
    <t>Unemployment, total (% of total labor force) (Modeled ILO estimate)</t>
  </si>
  <si>
    <t>Source: Data WorldBank</t>
  </si>
  <si>
    <t>Gross Domestic Product Growth (annual %)</t>
  </si>
  <si>
    <t>Cyclically Adjusted Primary Balance (CAPB)  (in % of GDP)</t>
  </si>
  <si>
    <t>Change in Cylcically Adjusted Primary Balance between t-1 and t (ΔCAPB) (in % of GDP)</t>
  </si>
  <si>
    <t>Change in Unemployment rate between t-1 and t (ΔUNEMP) (in % of Total Workforce)</t>
  </si>
  <si>
    <t>Δ GDP(t)</t>
  </si>
  <si>
    <t>Δ UNEMP(t)</t>
  </si>
  <si>
    <t>Δ DEBT(t)</t>
  </si>
  <si>
    <t>Unemployment correlation</t>
  </si>
  <si>
    <t>Debt correlation</t>
  </si>
  <si>
    <t>GDP correlation</t>
  </si>
  <si>
    <t>UNEMP residuals normality</t>
  </si>
  <si>
    <t>DEBT residuals normality</t>
  </si>
  <si>
    <t>Jarque-Bera Test</t>
  </si>
  <si>
    <t>Unemployment  difference Linear Regression</t>
  </si>
  <si>
    <t>Unemployment difference Linear Regression</t>
  </si>
  <si>
    <t>DEBT difference  Linear Regression</t>
  </si>
  <si>
    <t>DEBT difference Linear Regression</t>
  </si>
  <si>
    <t>White, Durbin-Watson and Breush-Godfrey tests</t>
  </si>
  <si>
    <t>Tableaux de résultats</t>
  </si>
  <si>
    <t>Standard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</si>
</sst>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6" x14ac:knownFonts="1">
    <font>
      <sz val="11"/>
      <color rgb="FF000000"/>
      <name val="Calibri"/>
      <family val="2"/>
    </font>
    <font>
      <i/>
      <sz val="10"/>
      <color indexed="55"/>
      <name val="Calibri"/>
      <family val="2"/>
    </font>
    <font>
      <i/>
      <sz val="9"/>
      <color indexed="55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9"/>
      <name val="Calibri"/>
      <family val="2"/>
    </font>
    <font>
      <i/>
      <sz val="12"/>
      <color indexed="8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sz val="12"/>
      <color rgb="FFBFBFBF"/>
      <name val="Calibri"/>
      <family val="2"/>
    </font>
    <font>
      <sz val="11"/>
      <color rgb="FF5B9BD5"/>
      <name val="Calibri"/>
      <family val="2"/>
    </font>
    <font>
      <u/>
      <sz val="16"/>
      <color rgb="FF000000"/>
      <name val="Calibri"/>
      <family val="2"/>
    </font>
    <font>
      <sz val="12"/>
      <color rgb="FF000000"/>
      <name val="Times New Roman"/>
      <family val="1"/>
    </font>
    <font>
      <i/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i/>
      <sz val="9"/>
      <color rgb="FF000000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22"/>
      <color rgb="FF000000"/>
      <name val="Calibri"/>
      <family val="2"/>
    </font>
    <font>
      <b/>
      <u/>
      <sz val="11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  <font>
      <i/>
      <sz val="9"/>
      <color theme="0" tint="-0.499984740745262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theme="2"/>
      <name val="Calibri"/>
      <family val="2"/>
    </font>
    <font>
      <b/>
      <u/>
      <sz val="18"/>
      <color rgb="FF000000"/>
      <name val="Calibri"/>
      <family val="2"/>
    </font>
    <font>
      <sz val="9"/>
      <color rgb="FF000000"/>
      <name val="Times New Roman"/>
      <family val="1"/>
    </font>
    <font>
      <i/>
      <sz val="10"/>
      <color rgb="FFBFBFB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44546A"/>
      </left>
      <right/>
      <top style="double">
        <color rgb="FF44546A"/>
      </top>
      <bottom/>
      <diagonal/>
    </border>
    <border>
      <left/>
      <right/>
      <top style="double">
        <color rgb="FF44546A"/>
      </top>
      <bottom/>
      <diagonal/>
    </border>
    <border>
      <left/>
      <right style="double">
        <color rgb="FF44546A"/>
      </right>
      <top style="double">
        <color rgb="FF44546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44546A"/>
      </right>
      <top/>
      <bottom/>
      <diagonal/>
    </border>
    <border>
      <left style="double">
        <color rgb="FF44546A"/>
      </left>
      <right/>
      <top/>
      <bottom style="double">
        <color rgb="FF44546A"/>
      </bottom>
      <diagonal/>
    </border>
    <border>
      <left/>
      <right/>
      <top/>
      <bottom style="double">
        <color rgb="FF44546A"/>
      </bottom>
      <diagonal/>
    </border>
    <border>
      <left/>
      <right style="double">
        <color rgb="FF44546A"/>
      </right>
      <top/>
      <bottom style="double">
        <color rgb="FF44546A"/>
      </bottom>
      <diagonal/>
    </border>
    <border>
      <left/>
      <right/>
      <top/>
      <bottom style="thin">
        <color rgb="FF000000"/>
      </bottom>
      <diagonal/>
    </border>
    <border>
      <left style="medium">
        <color rgb="FF44546A"/>
      </left>
      <right style="thin">
        <color rgb="FF000000"/>
      </right>
      <top/>
      <bottom/>
      <diagonal/>
    </border>
    <border>
      <left style="medium">
        <color rgb="FF44546A"/>
      </left>
      <right style="thin">
        <color rgb="FF000000"/>
      </right>
      <top/>
      <bottom style="medium">
        <color rgb="FF44546A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medium">
        <color theme="3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theme="3"/>
      </right>
      <top/>
      <bottom/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44546A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theme="3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rgb="FF000000"/>
      </right>
      <top/>
      <bottom/>
      <diagonal/>
    </border>
    <border>
      <left style="medium">
        <color theme="3"/>
      </left>
      <right style="thin">
        <color rgb="FF000000"/>
      </right>
      <top/>
      <bottom style="medium">
        <color theme="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double">
        <color rgb="FF44546A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medium">
        <color indexed="64"/>
      </bottom>
      <diagonal/>
    </border>
    <border>
      <left style="double">
        <color theme="3"/>
      </left>
      <right/>
      <top style="double">
        <color theme="3"/>
      </top>
      <bottom/>
      <diagonal/>
    </border>
    <border>
      <left/>
      <right/>
      <top style="double">
        <color theme="3"/>
      </top>
      <bottom/>
      <diagonal/>
    </border>
    <border>
      <left/>
      <right style="double">
        <color theme="3"/>
      </right>
      <top style="double">
        <color theme="3"/>
      </top>
      <bottom/>
      <diagonal/>
    </border>
    <border>
      <left style="double">
        <color theme="3"/>
      </left>
      <right/>
      <top/>
      <bottom/>
      <diagonal/>
    </border>
    <border>
      <left/>
      <right style="double">
        <color theme="3"/>
      </right>
      <top/>
      <bottom/>
      <diagonal/>
    </border>
    <border>
      <left style="double">
        <color theme="3"/>
      </left>
      <right/>
      <top/>
      <bottom style="double">
        <color theme="3"/>
      </bottom>
      <diagonal/>
    </border>
    <border>
      <left/>
      <right/>
      <top/>
      <bottom style="double">
        <color theme="3"/>
      </bottom>
      <diagonal/>
    </border>
    <border>
      <left/>
      <right style="double">
        <color theme="3"/>
      </right>
      <top/>
      <bottom style="double">
        <color theme="3"/>
      </bottom>
      <diagonal/>
    </border>
    <border>
      <left style="medium">
        <color theme="3"/>
      </left>
      <right style="medium">
        <color rgb="FF44546A"/>
      </right>
      <top style="medium">
        <color theme="3"/>
      </top>
      <bottom style="thin">
        <color rgb="FF002060"/>
      </bottom>
      <diagonal/>
    </border>
    <border>
      <left style="medium">
        <color rgb="FF44546A"/>
      </left>
      <right style="medium">
        <color rgb="FF44546A"/>
      </right>
      <top style="medium">
        <color theme="3"/>
      </top>
      <bottom style="thin">
        <color rgb="FF002060"/>
      </bottom>
      <diagonal/>
    </border>
    <border>
      <left style="medium">
        <color rgb="FF44546A"/>
      </left>
      <right style="medium">
        <color theme="3"/>
      </right>
      <top style="medium">
        <color theme="3"/>
      </top>
      <bottom style="thin">
        <color rgb="FF002060"/>
      </bottom>
      <diagonal/>
    </border>
    <border>
      <left style="medium">
        <color theme="3"/>
      </left>
      <right style="medium">
        <color rgb="FF44546A"/>
      </right>
      <top style="medium">
        <color theme="3"/>
      </top>
      <bottom style="thin">
        <color rgb="FF000000"/>
      </bottom>
      <diagonal/>
    </border>
    <border>
      <left style="medium">
        <color rgb="FF44546A"/>
      </left>
      <right style="medium">
        <color rgb="FF44546A"/>
      </right>
      <top style="medium">
        <color theme="3"/>
      </top>
      <bottom style="thin">
        <color rgb="FF000000"/>
      </bottom>
      <diagonal/>
    </border>
    <border>
      <left style="medium">
        <color rgb="FF44546A"/>
      </left>
      <right style="medium">
        <color theme="3"/>
      </right>
      <top style="medium">
        <color theme="3"/>
      </top>
      <bottom style="thin">
        <color rgb="FF000000"/>
      </bottom>
      <diagonal/>
    </border>
    <border>
      <left style="double">
        <color rgb="FF44546A"/>
      </left>
      <right style="double">
        <color rgb="FF44546A"/>
      </right>
      <top style="double">
        <color rgb="FF44546A"/>
      </top>
      <bottom/>
      <diagonal/>
    </border>
    <border>
      <left style="medium">
        <color theme="3"/>
      </left>
      <right style="medium">
        <color rgb="FF44546A"/>
      </right>
      <top style="medium">
        <color theme="3"/>
      </top>
      <bottom/>
      <diagonal/>
    </border>
    <border>
      <left style="medium">
        <color rgb="FF44546A"/>
      </left>
      <right style="medium">
        <color rgb="FF44546A"/>
      </right>
      <top style="medium">
        <color theme="3"/>
      </top>
      <bottom/>
      <diagonal/>
    </border>
    <border>
      <left style="medium">
        <color rgb="FF44546A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7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14" fontId="0" fillId="0" borderId="0" xfId="0" applyNumberFormat="1" applyAlignment="1">
      <alignment horizontal="left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1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0" fontId="13" fillId="0" borderId="0" xfId="0" applyFont="1"/>
    <xf numFmtId="1" fontId="14" fillId="2" borderId="44" xfId="1" applyNumberFormat="1" applyFont="1" applyFill="1" applyBorder="1" applyAlignment="1">
      <alignment vertical="center"/>
    </xf>
    <xf numFmtId="0" fontId="0" fillId="0" borderId="45" xfId="0" applyBorder="1"/>
    <xf numFmtId="0" fontId="0" fillId="0" borderId="46" xfId="0" applyBorder="1"/>
    <xf numFmtId="0" fontId="13" fillId="0" borderId="46" xfId="0" applyFont="1" applyBorder="1"/>
    <xf numFmtId="0" fontId="12" fillId="0" borderId="46" xfId="0" applyFont="1" applyBorder="1"/>
    <xf numFmtId="0" fontId="0" fillId="0" borderId="47" xfId="0" applyBorder="1"/>
    <xf numFmtId="9" fontId="7" fillId="2" borderId="48" xfId="1" applyFill="1" applyBorder="1" applyAlignment="1">
      <alignment horizontal="left" vertical="center"/>
    </xf>
    <xf numFmtId="0" fontId="0" fillId="0" borderId="48" xfId="0" applyBorder="1" applyAlignment="1"/>
    <xf numFmtId="0" fontId="12" fillId="0" borderId="49" xfId="0" applyFont="1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9" fontId="7" fillId="2" borderId="0" xfId="1" applyFill="1" applyAlignment="1">
      <alignment horizontal="left" vertical="center"/>
    </xf>
    <xf numFmtId="10" fontId="7" fillId="2" borderId="0" xfId="1" applyNumberFormat="1" applyFill="1" applyAlignment="1">
      <alignment horizontal="left" vertical="center"/>
    </xf>
    <xf numFmtId="0" fontId="0" fillId="0" borderId="0" xfId="0" applyAlignment="1"/>
    <xf numFmtId="0" fontId="0" fillId="0" borderId="0" xfId="0" applyFill="1"/>
    <xf numFmtId="9" fontId="7" fillId="0" borderId="0" xfId="1" applyFill="1" applyAlignment="1">
      <alignment horizontal="left" vertical="center"/>
    </xf>
    <xf numFmtId="10" fontId="7" fillId="0" borderId="0" xfId="1" applyNumberFormat="1" applyFill="1" applyAlignment="1">
      <alignment horizontal="left" vertical="center"/>
    </xf>
    <xf numFmtId="0" fontId="9" fillId="0" borderId="53" xfId="0" applyFont="1" applyBorder="1"/>
    <xf numFmtId="0" fontId="0" fillId="0" borderId="54" xfId="0" applyBorder="1"/>
    <xf numFmtId="0" fontId="0" fillId="0" borderId="0" xfId="0" applyAlignment="1">
      <alignment horizontal="center"/>
    </xf>
    <xf numFmtId="0" fontId="15" fillId="0" borderId="0" xfId="0" applyFont="1"/>
    <xf numFmtId="0" fontId="0" fillId="0" borderId="55" xfId="0" applyBorder="1"/>
    <xf numFmtId="0" fontId="9" fillId="0" borderId="37" xfId="0" applyFont="1" applyBorder="1"/>
    <xf numFmtId="0" fontId="9" fillId="0" borderId="0" xfId="0" applyFont="1" applyFill="1"/>
    <xf numFmtId="0" fontId="9" fillId="0" borderId="35" xfId="0" applyFont="1" applyBorder="1"/>
    <xf numFmtId="0" fontId="0" fillId="3" borderId="0" xfId="0" applyFill="1"/>
    <xf numFmtId="0" fontId="9" fillId="3" borderId="0" xfId="0" applyFont="1" applyFill="1"/>
    <xf numFmtId="0" fontId="16" fillId="0" borderId="0" xfId="0" applyFont="1"/>
    <xf numFmtId="0" fontId="0" fillId="0" borderId="48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3" xfId="0" applyBorder="1"/>
    <xf numFmtId="0" fontId="0" fillId="0" borderId="59" xfId="0" applyBorder="1"/>
    <xf numFmtId="0" fontId="0" fillId="0" borderId="56" xfId="0" applyFill="1" applyBorder="1"/>
    <xf numFmtId="0" fontId="0" fillId="0" borderId="57" xfId="0" applyFill="1" applyBorder="1"/>
    <xf numFmtId="0" fontId="0" fillId="0" borderId="58" xfId="0" applyFill="1" applyBorder="1"/>
    <xf numFmtId="0" fontId="0" fillId="0" borderId="53" xfId="0" applyFill="1" applyBorder="1"/>
    <xf numFmtId="0" fontId="0" fillId="0" borderId="59" xfId="0" applyFill="1" applyBorder="1"/>
    <xf numFmtId="0" fontId="17" fillId="0" borderId="0" xfId="0" applyFont="1" applyAlignment="1">
      <alignment horizontal="right"/>
    </xf>
    <xf numFmtId="0" fontId="18" fillId="0" borderId="51" xfId="0" applyFont="1" applyBorder="1"/>
    <xf numFmtId="0" fontId="19" fillId="0" borderId="0" xfId="0" applyFont="1"/>
    <xf numFmtId="0" fontId="0" fillId="0" borderId="60" xfId="0" applyBorder="1"/>
    <xf numFmtId="0" fontId="9" fillId="0" borderId="44" xfId="0" applyFont="1" applyBorder="1" applyAlignment="1">
      <alignment horizontal="center"/>
    </xf>
    <xf numFmtId="0" fontId="0" fillId="0" borderId="61" xfId="0" applyBorder="1" applyAlignment="1">
      <alignment horizontal="right"/>
    </xf>
    <xf numFmtId="164" fontId="0" fillId="0" borderId="6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20" fillId="0" borderId="56" xfId="0" applyFont="1" applyBorder="1" applyAlignment="1">
      <alignment horizontal="right"/>
    </xf>
    <xf numFmtId="164" fontId="20" fillId="0" borderId="61" xfId="0" applyNumberFormat="1" applyFont="1" applyBorder="1" applyAlignment="1">
      <alignment horizontal="center"/>
    </xf>
    <xf numFmtId="164" fontId="20" fillId="0" borderId="0" xfId="0" applyNumberFormat="1" applyFont="1" applyFill="1" applyAlignment="1">
      <alignment horizontal="center"/>
    </xf>
    <xf numFmtId="0" fontId="20" fillId="0" borderId="58" xfId="0" applyFont="1" applyBorder="1" applyAlignment="1">
      <alignment horizontal="right"/>
    </xf>
    <xf numFmtId="0" fontId="20" fillId="0" borderId="62" xfId="0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0" fillId="0" borderId="60" xfId="0" applyBorder="1" applyAlignment="1">
      <alignment horizontal="center"/>
    </xf>
    <xf numFmtId="164" fontId="0" fillId="0" borderId="48" xfId="0" applyNumberFormat="1" applyBorder="1" applyAlignment="1">
      <alignment horizontal="center"/>
    </xf>
    <xf numFmtId="164" fontId="20" fillId="0" borderId="0" xfId="0" applyNumberFormat="1" applyFont="1" applyAlignment="1">
      <alignment horizontal="center"/>
    </xf>
    <xf numFmtId="0" fontId="20" fillId="0" borderId="6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48" xfId="0" applyFont="1" applyBorder="1" applyAlignment="1">
      <alignment horizontal="center"/>
    </xf>
    <xf numFmtId="164" fontId="4" fillId="0" borderId="61" xfId="0" applyNumberFormat="1" applyFont="1" applyBorder="1" applyAlignment="1">
      <alignment horizontal="center"/>
    </xf>
    <xf numFmtId="164" fontId="5" fillId="0" borderId="64" xfId="0" applyNumberFormat="1" applyFont="1" applyBorder="1" applyAlignment="1">
      <alignment horizontal="center"/>
    </xf>
    <xf numFmtId="164" fontId="5" fillId="0" borderId="61" xfId="0" applyNumberFormat="1" applyFont="1" applyBorder="1" applyAlignment="1">
      <alignment horizontal="center"/>
    </xf>
    <xf numFmtId="164" fontId="5" fillId="0" borderId="65" xfId="0" applyNumberFormat="1" applyFont="1" applyFill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5" fillId="0" borderId="59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48" xfId="0" applyNumberFormat="1" applyFont="1" applyBorder="1" applyAlignment="1">
      <alignment horizontal="center"/>
    </xf>
    <xf numFmtId="164" fontId="5" fillId="0" borderId="6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164" fontId="4" fillId="0" borderId="66" xfId="0" applyNumberFormat="1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4" fillId="0" borderId="48" xfId="0" applyFont="1" applyBorder="1"/>
    <xf numFmtId="0" fontId="9" fillId="0" borderId="0" xfId="0" applyFont="1" applyBorder="1"/>
    <xf numFmtId="0" fontId="9" fillId="0" borderId="4" xfId="0" applyFont="1" applyBorder="1"/>
    <xf numFmtId="0" fontId="9" fillId="0" borderId="6" xfId="0" applyFont="1" applyBorder="1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9" fillId="0" borderId="0" xfId="0" applyFont="1" applyBorder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5" borderId="0" xfId="0" applyFill="1"/>
    <xf numFmtId="0" fontId="0" fillId="0" borderId="9" xfId="0" applyBorder="1"/>
    <xf numFmtId="0" fontId="0" fillId="0" borderId="0" xfId="0" applyFill="1" applyBorder="1"/>
    <xf numFmtId="0" fontId="9" fillId="0" borderId="1" xfId="0" applyFont="1" applyBorder="1"/>
    <xf numFmtId="0" fontId="9" fillId="0" borderId="2" xfId="0" applyFont="1" applyBorder="1"/>
    <xf numFmtId="0" fontId="0" fillId="0" borderId="0" xfId="0" applyBorder="1" applyAlignment="1"/>
    <xf numFmtId="0" fontId="12" fillId="0" borderId="0" xfId="0" applyFont="1" applyBorder="1"/>
    <xf numFmtId="0" fontId="13" fillId="0" borderId="0" xfId="0" applyFont="1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9" fillId="4" borderId="0" xfId="0" applyFont="1" applyFill="1" applyBorder="1"/>
    <xf numFmtId="0" fontId="0" fillId="4" borderId="0" xfId="0" applyFill="1" applyBorder="1"/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6" borderId="9" xfId="0" applyFill="1" applyBorder="1" applyAlignment="1"/>
    <xf numFmtId="0" fontId="0" fillId="6" borderId="9" xfId="0" applyFill="1" applyBorder="1" applyAlignment="1">
      <alignment horizontal="center"/>
    </xf>
    <xf numFmtId="0" fontId="0" fillId="6" borderId="9" xfId="0" applyFill="1" applyBorder="1"/>
    <xf numFmtId="0" fontId="9" fillId="0" borderId="9" xfId="0" applyFont="1" applyFill="1" applyBorder="1"/>
    <xf numFmtId="0" fontId="21" fillId="0" borderId="0" xfId="0" applyFont="1" applyFill="1" applyBorder="1" applyAlignment="1">
      <alignment horizontal="center"/>
    </xf>
    <xf numFmtId="0" fontId="9" fillId="5" borderId="0" xfId="0" applyFont="1" applyFill="1"/>
    <xf numFmtId="1" fontId="14" fillId="2" borderId="0" xfId="1" applyNumberFormat="1" applyFont="1" applyFill="1" applyBorder="1" applyAlignment="1">
      <alignment vertical="center"/>
    </xf>
    <xf numFmtId="10" fontId="22" fillId="2" borderId="0" xfId="1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7" borderId="0" xfId="0" applyFill="1"/>
    <xf numFmtId="0" fontId="9" fillId="7" borderId="0" xfId="0" applyFont="1" applyFill="1"/>
    <xf numFmtId="0" fontId="9" fillId="7" borderId="0" xfId="0" applyFont="1" applyFill="1" applyBorder="1"/>
    <xf numFmtId="0" fontId="0" fillId="7" borderId="0" xfId="0" applyFill="1" applyBorder="1"/>
    <xf numFmtId="0" fontId="0" fillId="0" borderId="0" xfId="0"/>
    <xf numFmtId="0" fontId="9" fillId="0" borderId="9" xfId="0" applyFont="1" applyFill="1" applyBorder="1" applyAlignment="1">
      <alignment horizontal="center"/>
    </xf>
    <xf numFmtId="0" fontId="0" fillId="0" borderId="67" xfId="0" applyBorder="1"/>
    <xf numFmtId="0" fontId="0" fillId="0" borderId="68" xfId="0" applyBorder="1" applyAlignment="1"/>
    <xf numFmtId="0" fontId="0" fillId="0" borderId="67" xfId="0" applyBorder="1" applyAlignment="1"/>
    <xf numFmtId="0" fontId="23" fillId="0" borderId="0" xfId="0" applyFont="1"/>
    <xf numFmtId="0" fontId="0" fillId="0" borderId="69" xfId="0" applyBorder="1"/>
    <xf numFmtId="0" fontId="0" fillId="0" borderId="70" xfId="0" applyBorder="1"/>
    <xf numFmtId="0" fontId="0" fillId="0" borderId="70" xfId="0" applyBorder="1" applyAlignment="1">
      <alignment horizontal="center"/>
    </xf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/>
    <xf numFmtId="0" fontId="0" fillId="0" borderId="48" xfId="0" applyFill="1" applyBorder="1"/>
    <xf numFmtId="0" fontId="0" fillId="0" borderId="48" xfId="0" applyFill="1" applyBorder="1"/>
    <xf numFmtId="0" fontId="9" fillId="0" borderId="74" xfId="0" applyFont="1" applyBorder="1"/>
    <xf numFmtId="0" fontId="0" fillId="0" borderId="0" xfId="0" applyFill="1" applyBorder="1" applyAlignment="1">
      <alignment horizontal="center"/>
    </xf>
    <xf numFmtId="0" fontId="9" fillId="0" borderId="75" xfId="0" applyFont="1" applyBorder="1"/>
    <xf numFmtId="0" fontId="9" fillId="0" borderId="76" xfId="0" applyFont="1" applyBorder="1"/>
    <xf numFmtId="0" fontId="9" fillId="0" borderId="11" xfId="0" applyFont="1" applyBorder="1"/>
    <xf numFmtId="0" fontId="9" fillId="0" borderId="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10" fillId="0" borderId="0" xfId="0" applyFont="1" applyAlignment="1"/>
    <xf numFmtId="0" fontId="0" fillId="0" borderId="35" xfId="0" applyFill="1" applyBorder="1"/>
    <xf numFmtId="0" fontId="24" fillId="0" borderId="0" xfId="0" applyFont="1"/>
    <xf numFmtId="0" fontId="9" fillId="0" borderId="9" xfId="0" applyFont="1" applyBorder="1"/>
    <xf numFmtId="10" fontId="7" fillId="2" borderId="48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9" fillId="0" borderId="17" xfId="0" applyFont="1" applyFill="1" applyBorder="1"/>
    <xf numFmtId="0" fontId="0" fillId="0" borderId="77" xfId="0" applyFill="1" applyBorder="1"/>
    <xf numFmtId="0" fontId="9" fillId="0" borderId="78" xfId="0" applyFont="1" applyFill="1" applyBorder="1"/>
    <xf numFmtId="0" fontId="0" fillId="0" borderId="79" xfId="0" applyFill="1" applyBorder="1"/>
    <xf numFmtId="0" fontId="0" fillId="0" borderId="70" xfId="0" applyFill="1" applyBorder="1"/>
    <xf numFmtId="0" fontId="0" fillId="0" borderId="70" xfId="0" applyFill="1" applyBorder="1" applyAlignment="1">
      <alignment horizontal="center"/>
    </xf>
    <xf numFmtId="0" fontId="0" fillId="0" borderId="80" xfId="0" applyFill="1" applyBorder="1"/>
    <xf numFmtId="0" fontId="0" fillId="0" borderId="71" xfId="0" applyFill="1" applyBorder="1"/>
    <xf numFmtId="0" fontId="0" fillId="0" borderId="72" xfId="0" applyFill="1" applyBorder="1"/>
    <xf numFmtId="0" fontId="0" fillId="0" borderId="0" xfId="0"/>
    <xf numFmtId="0" fontId="0" fillId="8" borderId="81" xfId="0" applyFill="1" applyBorder="1" applyAlignment="1">
      <alignment horizontal="right"/>
    </xf>
    <xf numFmtId="164" fontId="0" fillId="8" borderId="62" xfId="0" applyNumberFormat="1" applyFill="1" applyBorder="1" applyAlignment="1">
      <alignment horizontal="center"/>
    </xf>
    <xf numFmtId="164" fontId="4" fillId="8" borderId="53" xfId="0" applyNumberFormat="1" applyFont="1" applyFill="1" applyBorder="1" applyAlignment="1">
      <alignment horizontal="center"/>
    </xf>
    <xf numFmtId="164" fontId="4" fillId="8" borderId="62" xfId="0" applyNumberFormat="1" applyFont="1" applyFill="1" applyBorder="1" applyAlignment="1">
      <alignment horizontal="center"/>
    </xf>
    <xf numFmtId="164" fontId="4" fillId="8" borderId="48" xfId="0" applyNumberFormat="1" applyFont="1" applyFill="1" applyBorder="1" applyAlignment="1">
      <alignment horizontal="center"/>
    </xf>
    <xf numFmtId="164" fontId="4" fillId="9" borderId="48" xfId="0" applyNumberFormat="1" applyFont="1" applyFill="1" applyBorder="1" applyAlignment="1">
      <alignment horizontal="center"/>
    </xf>
    <xf numFmtId="164" fontId="4" fillId="10" borderId="63" xfId="0" applyNumberFormat="1" applyFont="1" applyFill="1" applyBorder="1" applyAlignment="1">
      <alignment horizontal="center"/>
    </xf>
    <xf numFmtId="164" fontId="0" fillId="10" borderId="63" xfId="0" applyNumberFormat="1" applyFill="1" applyBorder="1" applyAlignment="1">
      <alignment horizontal="center"/>
    </xf>
    <xf numFmtId="0" fontId="20" fillId="10" borderId="63" xfId="0" applyFont="1" applyFill="1" applyBorder="1" applyAlignment="1">
      <alignment horizontal="center"/>
    </xf>
    <xf numFmtId="0" fontId="5" fillId="10" borderId="63" xfId="0" applyFont="1" applyFill="1" applyBorder="1" applyAlignment="1">
      <alignment horizontal="center"/>
    </xf>
    <xf numFmtId="164" fontId="4" fillId="9" borderId="66" xfId="0" applyNumberFormat="1" applyFont="1" applyFill="1" applyBorder="1" applyAlignment="1">
      <alignment horizontal="center"/>
    </xf>
    <xf numFmtId="164" fontId="4" fillId="11" borderId="66" xfId="0" applyNumberFormat="1" applyFont="1" applyFill="1" applyBorder="1" applyAlignment="1">
      <alignment horizontal="center"/>
    </xf>
    <xf numFmtId="164" fontId="4" fillId="11" borderId="48" xfId="0" applyNumberFormat="1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5" fillId="9" borderId="63" xfId="0" applyFont="1" applyFill="1" applyBorder="1" applyAlignment="1">
      <alignment horizontal="center"/>
    </xf>
    <xf numFmtId="0" fontId="0" fillId="0" borderId="82" xfId="0" applyBorder="1" applyAlignment="1">
      <alignment horizontal="right"/>
    </xf>
    <xf numFmtId="0" fontId="0" fillId="0" borderId="0" xfId="0" applyBorder="1" applyAlignment="1">
      <alignment horizontal="right"/>
    </xf>
    <xf numFmtId="164" fontId="4" fillId="0" borderId="0" xfId="0" applyNumberFormat="1" applyFont="1" applyBorder="1" applyAlignment="1">
      <alignment horizontal="center"/>
    </xf>
    <xf numFmtId="164" fontId="4" fillId="10" borderId="0" xfId="0" applyNumberFormat="1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5" fillId="11" borderId="53" xfId="0" applyFont="1" applyFill="1" applyBorder="1" applyAlignment="1">
      <alignment horizontal="center"/>
    </xf>
    <xf numFmtId="0" fontId="5" fillId="11" borderId="62" xfId="0" applyFont="1" applyFill="1" applyBorder="1" applyAlignment="1">
      <alignment horizontal="center"/>
    </xf>
    <xf numFmtId="0" fontId="25" fillId="0" borderId="0" xfId="0" applyFont="1" applyAlignment="1">
      <alignment horizontal="left" vertical="center" indent="5"/>
    </xf>
    <xf numFmtId="0" fontId="26" fillId="0" borderId="0" xfId="0" applyFont="1"/>
    <xf numFmtId="0" fontId="27" fillId="0" borderId="48" xfId="0" applyFont="1" applyBorder="1" applyAlignment="1">
      <alignment horizontal="center"/>
    </xf>
    <xf numFmtId="164" fontId="28" fillId="0" borderId="61" xfId="0" applyNumberFormat="1" applyFont="1" applyBorder="1" applyAlignment="1">
      <alignment horizontal="center"/>
    </xf>
    <xf numFmtId="164" fontId="29" fillId="0" borderId="64" xfId="0" applyNumberFormat="1" applyFont="1" applyBorder="1" applyAlignment="1">
      <alignment horizontal="center"/>
    </xf>
    <xf numFmtId="0" fontId="29" fillId="0" borderId="53" xfId="0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28" fillId="0" borderId="66" xfId="0" applyNumberFormat="1" applyFont="1" applyBorder="1" applyAlignment="1">
      <alignment horizontal="center"/>
    </xf>
    <xf numFmtId="164" fontId="28" fillId="0" borderId="53" xfId="0" applyNumberFormat="1" applyFont="1" applyBorder="1" applyAlignment="1">
      <alignment horizontal="center"/>
    </xf>
    <xf numFmtId="0" fontId="0" fillId="0" borderId="0" xfId="0"/>
    <xf numFmtId="0" fontId="0" fillId="0" borderId="83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12" xfId="0" applyFont="1" applyBorder="1"/>
    <xf numFmtId="0" fontId="9" fillId="0" borderId="22" xfId="0" applyFont="1" applyBorder="1"/>
    <xf numFmtId="0" fontId="9" fillId="0" borderId="13" xfId="0" applyFont="1" applyBorder="1"/>
    <xf numFmtId="0" fontId="9" fillId="0" borderId="23" xfId="0" applyFont="1" applyBorder="1"/>
    <xf numFmtId="0" fontId="8" fillId="0" borderId="23" xfId="0" applyFont="1" applyBorder="1"/>
    <xf numFmtId="0" fontId="8" fillId="0" borderId="15" xfId="0" applyFont="1" applyBorder="1"/>
    <xf numFmtId="0" fontId="8" fillId="0" borderId="16" xfId="0" applyFont="1" applyBorder="1"/>
    <xf numFmtId="0" fontId="0" fillId="0" borderId="4" xfId="0" applyBorder="1" applyAlignment="1">
      <alignment horizontal="right"/>
    </xf>
    <xf numFmtId="0" fontId="30" fillId="0" borderId="0" xfId="0" applyFont="1"/>
    <xf numFmtId="0" fontId="9" fillId="9" borderId="14" xfId="0" applyFont="1" applyFill="1" applyBorder="1"/>
    <xf numFmtId="0" fontId="9" fillId="9" borderId="15" xfId="0" applyFont="1" applyFill="1" applyBorder="1"/>
    <xf numFmtId="0" fontId="9" fillId="9" borderId="16" xfId="0" applyFont="1" applyFill="1" applyBorder="1"/>
    <xf numFmtId="0" fontId="9" fillId="12" borderId="15" xfId="0" applyFont="1" applyFill="1" applyBorder="1"/>
    <xf numFmtId="0" fontId="9" fillId="12" borderId="16" xfId="0" applyFont="1" applyFill="1" applyBorder="1"/>
    <xf numFmtId="0" fontId="9" fillId="9" borderId="0" xfId="0" applyFont="1" applyFill="1" applyBorder="1"/>
    <xf numFmtId="0" fontId="9" fillId="6" borderId="11" xfId="0" applyFont="1" applyFill="1" applyBorder="1" applyAlignment="1">
      <alignment horizontal="left"/>
    </xf>
    <xf numFmtId="0" fontId="9" fillId="6" borderId="12" xfId="0" applyFont="1" applyFill="1" applyBorder="1" applyAlignment="1">
      <alignment horizontal="right"/>
    </xf>
    <xf numFmtId="0" fontId="9" fillId="6" borderId="13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0" fontId="9" fillId="6" borderId="2" xfId="0" applyFont="1" applyFill="1" applyBorder="1" applyAlignment="1">
      <alignment horizontal="right"/>
    </xf>
    <xf numFmtId="0" fontId="9" fillId="6" borderId="3" xfId="0" applyFont="1" applyFill="1" applyBorder="1" applyAlignment="1">
      <alignment horizontal="right"/>
    </xf>
    <xf numFmtId="0" fontId="9" fillId="9" borderId="5" xfId="0" applyFont="1" applyFill="1" applyBorder="1"/>
    <xf numFmtId="0" fontId="9" fillId="12" borderId="5" xfId="0" applyFont="1" applyFill="1" applyBorder="1"/>
    <xf numFmtId="0" fontId="31" fillId="0" borderId="0" xfId="0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9" fillId="9" borderId="18" xfId="0" applyFont="1" applyFill="1" applyBorder="1"/>
    <xf numFmtId="0" fontId="9" fillId="12" borderId="18" xfId="0" applyFont="1" applyFill="1" applyBorder="1"/>
    <xf numFmtId="0" fontId="32" fillId="0" borderId="0" xfId="0" applyFont="1"/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8" xfId="0" applyFill="1" applyBorder="1" applyAlignment="1"/>
    <xf numFmtId="0" fontId="9" fillId="9" borderId="0" xfId="0" applyFont="1" applyFill="1" applyBorder="1" applyAlignment="1">
      <alignment horizontal="center"/>
    </xf>
    <xf numFmtId="0" fontId="9" fillId="9" borderId="5" xfId="0" applyFont="1" applyFill="1" applyBorder="1" applyAlignment="1">
      <alignment horizontal="center"/>
    </xf>
    <xf numFmtId="0" fontId="27" fillId="0" borderId="0" xfId="0" applyFont="1"/>
    <xf numFmtId="0" fontId="27" fillId="0" borderId="0" xfId="0" applyFont="1" applyFill="1"/>
    <xf numFmtId="0" fontId="27" fillId="0" borderId="30" xfId="0" applyFont="1" applyFill="1" applyBorder="1"/>
    <xf numFmtId="0" fontId="28" fillId="0" borderId="0" xfId="0" applyFont="1" applyBorder="1"/>
    <xf numFmtId="0" fontId="28" fillId="0" borderId="10" xfId="0" applyFont="1" applyBorder="1"/>
    <xf numFmtId="0" fontId="28" fillId="0" borderId="7" xfId="0" applyFont="1" applyBorder="1"/>
    <xf numFmtId="0" fontId="28" fillId="0" borderId="27" xfId="0" applyFont="1" applyBorder="1"/>
    <xf numFmtId="0" fontId="33" fillId="0" borderId="0" xfId="0" applyFont="1" applyFill="1"/>
    <xf numFmtId="0" fontId="31" fillId="0" borderId="0" xfId="0" applyFont="1" applyFill="1" applyBorder="1"/>
    <xf numFmtId="0" fontId="28" fillId="0" borderId="84" xfId="0" applyFont="1" applyBorder="1"/>
    <xf numFmtId="0" fontId="28" fillId="0" borderId="85" xfId="0" applyFont="1" applyBorder="1"/>
    <xf numFmtId="0" fontId="9" fillId="0" borderId="1" xfId="0" applyFont="1" applyFill="1" applyBorder="1"/>
    <xf numFmtId="0" fontId="9" fillId="0" borderId="4" xfId="0" applyFont="1" applyFill="1" applyBorder="1"/>
    <xf numFmtId="0" fontId="9" fillId="0" borderId="6" xfId="0" applyFont="1" applyFill="1" applyBorder="1"/>
    <xf numFmtId="0" fontId="9" fillId="0" borderId="2" xfId="0" applyFont="1" applyFill="1" applyBorder="1"/>
    <xf numFmtId="0" fontId="9" fillId="0" borderId="3" xfId="0" applyFont="1" applyFill="1" applyBorder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17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7" fillId="0" borderId="2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7" fillId="0" borderId="10" xfId="0" applyFont="1" applyBorder="1" applyAlignment="1">
      <alignment horizontal="left"/>
    </xf>
    <xf numFmtId="0" fontId="0" fillId="0" borderId="83" xfId="0" applyBorder="1"/>
    <xf numFmtId="0" fontId="10" fillId="0" borderId="0" xfId="0" applyFont="1" applyFill="1"/>
    <xf numFmtId="0" fontId="10" fillId="0" borderId="0" xfId="0" applyFont="1" applyFill="1" applyBorder="1"/>
    <xf numFmtId="0" fontId="26" fillId="0" borderId="0" xfId="0" applyFont="1" applyBorder="1" applyAlignment="1"/>
    <xf numFmtId="0" fontId="33" fillId="0" borderId="0" xfId="0" applyFont="1" applyBorder="1"/>
    <xf numFmtId="0" fontId="0" fillId="0" borderId="86" xfId="0" applyBorder="1"/>
    <xf numFmtId="0" fontId="0" fillId="0" borderId="87" xfId="0" applyBorder="1"/>
    <xf numFmtId="0" fontId="13" fillId="0" borderId="87" xfId="0" applyFont="1" applyBorder="1"/>
    <xf numFmtId="0" fontId="12" fillId="0" borderId="87" xfId="0" applyFont="1" applyBorder="1"/>
    <xf numFmtId="0" fontId="0" fillId="0" borderId="88" xfId="0" applyBorder="1"/>
    <xf numFmtId="0" fontId="12" fillId="0" borderId="89" xfId="0" applyFont="1" applyBorder="1"/>
    <xf numFmtId="0" fontId="12" fillId="0" borderId="90" xfId="0" applyFont="1" applyBorder="1"/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0" xfId="0"/>
    <xf numFmtId="0" fontId="27" fillId="0" borderId="0" xfId="0" applyFont="1" applyAlignment="1">
      <alignment horizontal="right"/>
    </xf>
    <xf numFmtId="0" fontId="0" fillId="0" borderId="37" xfId="0" applyFill="1" applyBorder="1" applyAlignment="1">
      <alignment horizontal="left"/>
    </xf>
    <xf numFmtId="14" fontId="0" fillId="0" borderId="31" xfId="0" applyNumberForma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14" fontId="0" fillId="0" borderId="7" xfId="0" applyNumberFormat="1" applyFill="1" applyBorder="1" applyAlignment="1">
      <alignment horizontal="left"/>
    </xf>
    <xf numFmtId="0" fontId="34" fillId="0" borderId="0" xfId="0" applyFont="1" applyAlignment="1">
      <alignment horizontal="center" vertical="center"/>
    </xf>
    <xf numFmtId="0" fontId="0" fillId="0" borderId="48" xfId="0" applyFill="1" applyBorder="1"/>
    <xf numFmtId="0" fontId="0" fillId="0" borderId="44" xfId="0" applyFill="1" applyBorder="1"/>
    <xf numFmtId="0" fontId="26" fillId="0" borderId="0" xfId="0" applyFont="1" applyAlignment="1">
      <alignment horizontal="left"/>
    </xf>
    <xf numFmtId="0" fontId="11" fillId="9" borderId="41" xfId="0" applyFont="1" applyFill="1" applyBorder="1" applyAlignment="1">
      <alignment horizontal="center"/>
    </xf>
    <xf numFmtId="10" fontId="35" fillId="2" borderId="48" xfId="1" applyNumberFormat="1" applyFont="1" applyFill="1" applyBorder="1" applyAlignment="1">
      <alignment horizontal="center" vertical="center"/>
    </xf>
    <xf numFmtId="10" fontId="22" fillId="2" borderId="48" xfId="1" applyNumberFormat="1" applyFont="1" applyFill="1" applyBorder="1" applyAlignment="1">
      <alignment horizontal="center" vertical="center"/>
    </xf>
    <xf numFmtId="0" fontId="0" fillId="0" borderId="83" xfId="0" applyFill="1" applyBorder="1"/>
    <xf numFmtId="0" fontId="21" fillId="0" borderId="94" xfId="0" applyFont="1" applyFill="1" applyBorder="1" applyAlignment="1">
      <alignment horizontal="center"/>
    </xf>
    <xf numFmtId="0" fontId="21" fillId="0" borderId="95" xfId="0" applyFont="1" applyFill="1" applyBorder="1" applyAlignment="1">
      <alignment horizontal="center"/>
    </xf>
    <xf numFmtId="0" fontId="21" fillId="0" borderId="96" xfId="0" applyFont="1" applyFill="1" applyBorder="1" applyAlignment="1">
      <alignment horizontal="center"/>
    </xf>
    <xf numFmtId="0" fontId="21" fillId="0" borderId="97" xfId="0" applyFont="1" applyFill="1" applyBorder="1" applyAlignment="1">
      <alignment horizontal="center"/>
    </xf>
    <xf numFmtId="0" fontId="21" fillId="0" borderId="98" xfId="0" applyFont="1" applyFill="1" applyBorder="1" applyAlignment="1">
      <alignment horizontal="center"/>
    </xf>
    <xf numFmtId="0" fontId="21" fillId="0" borderId="99" xfId="0" applyFont="1" applyFill="1" applyBorder="1" applyAlignment="1">
      <alignment horizontal="center"/>
    </xf>
    <xf numFmtId="10" fontId="1" fillId="2" borderId="48" xfId="1" applyNumberFormat="1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/>
    </xf>
    <xf numFmtId="0" fontId="21" fillId="0" borderId="101" xfId="0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0" fontId="21" fillId="0" borderId="10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right"/>
    </xf>
    <xf numFmtId="0" fontId="9" fillId="0" borderId="29" xfId="0" applyFont="1" applyFill="1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1" fillId="8" borderId="11" xfId="0" applyFont="1" applyFill="1" applyBorder="1" applyAlignment="1">
      <alignment horizontal="center"/>
    </xf>
    <xf numFmtId="0" fontId="11" fillId="8" borderId="12" xfId="0" applyFont="1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9" fillId="9" borderId="11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13" borderId="28" xfId="0" applyFont="1" applyFill="1" applyBorder="1" applyAlignment="1">
      <alignment horizontal="center"/>
    </xf>
    <xf numFmtId="0" fontId="9" fillId="13" borderId="17" xfId="0" applyFont="1" applyFill="1" applyBorder="1" applyAlignment="1">
      <alignment horizontal="center"/>
    </xf>
    <xf numFmtId="0" fontId="9" fillId="13" borderId="29" xfId="0" applyFont="1" applyFill="1" applyBorder="1" applyAlignment="1">
      <alignment horizontal="center"/>
    </xf>
    <xf numFmtId="0" fontId="0" fillId="0" borderId="104" xfId="0" applyBorder="1" applyAlignment="1">
      <alignment horizontal="center"/>
    </xf>
  </cellXfs>
  <cellStyles count="2">
    <cellStyle name="Normal" xfId="0" builtinId="0" customBuiltin="1"/>
    <cellStyle name="Percent" xfId="1" builtinId="5" customBuiltin="1"/>
  </cellStyles>
  <dxfs count="17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Corrélation between GDP and CAPB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Correlations!$D$6:$D$123</c:f>
              <c:numCache>
                <c:formatCode>General</c:formatCode>
                <c:ptCount val="118"/>
                <c:pt idx="0">
                  <c:v>-0.19999999999999996</c:v>
                </c:pt>
                <c:pt idx="1">
                  <c:v>-1</c:v>
                </c:pt>
                <c:pt idx="2">
                  <c:v>-0.7</c:v>
                </c:pt>
                <c:pt idx="3">
                  <c:v>0.19999999999999996</c:v>
                </c:pt>
                <c:pt idx="4">
                  <c:v>-0.5</c:v>
                </c:pt>
                <c:pt idx="5">
                  <c:v>-3</c:v>
                </c:pt>
                <c:pt idx="6">
                  <c:v>-3.3000000000000007</c:v>
                </c:pt>
                <c:pt idx="7">
                  <c:v>-0.5</c:v>
                </c:pt>
                <c:pt idx="8">
                  <c:v>-2.2000000000000002</c:v>
                </c:pt>
                <c:pt idx="9">
                  <c:v>-0.6</c:v>
                </c:pt>
                <c:pt idx="10">
                  <c:v>-2.7</c:v>
                </c:pt>
                <c:pt idx="11">
                  <c:v>0</c:v>
                </c:pt>
                <c:pt idx="12">
                  <c:v>-0.5</c:v>
                </c:pt>
                <c:pt idx="13">
                  <c:v>-0.69999999999999973</c:v>
                </c:pt>
                <c:pt idx="14">
                  <c:v>-0.60000000000000009</c:v>
                </c:pt>
                <c:pt idx="15">
                  <c:v>-6.1</c:v>
                </c:pt>
                <c:pt idx="16">
                  <c:v>-1.2000000000000002</c:v>
                </c:pt>
                <c:pt idx="17">
                  <c:v>-2.8</c:v>
                </c:pt>
                <c:pt idx="18">
                  <c:v>-1.2</c:v>
                </c:pt>
                <c:pt idx="19">
                  <c:v>-2.2000000000000002</c:v>
                </c:pt>
                <c:pt idx="20">
                  <c:v>0.19999999999999996</c:v>
                </c:pt>
                <c:pt idx="21">
                  <c:v>-4.7999999999999989</c:v>
                </c:pt>
                <c:pt idx="22">
                  <c:v>2.7000000000000011</c:v>
                </c:pt>
                <c:pt idx="23">
                  <c:v>-0.70000000000000007</c:v>
                </c:pt>
                <c:pt idx="24">
                  <c:v>5.7000000000000011</c:v>
                </c:pt>
                <c:pt idx="25">
                  <c:v>0.90000000000000036</c:v>
                </c:pt>
                <c:pt idx="26">
                  <c:v>-9.9999999999999978E-2</c:v>
                </c:pt>
                <c:pt idx="27">
                  <c:v>3</c:v>
                </c:pt>
                <c:pt idx="28">
                  <c:v>-3.7</c:v>
                </c:pt>
                <c:pt idx="29">
                  <c:v>-4.8000000000000007</c:v>
                </c:pt>
                <c:pt idx="30">
                  <c:v>-2.2000000000000002</c:v>
                </c:pt>
                <c:pt idx="31">
                  <c:v>-1.2000000000000002</c:v>
                </c:pt>
                <c:pt idx="32">
                  <c:v>-3.6999999999999993</c:v>
                </c:pt>
                <c:pt idx="33">
                  <c:v>0.40000000000000013</c:v>
                </c:pt>
                <c:pt idx="34">
                  <c:v>0.7</c:v>
                </c:pt>
                <c:pt idx="35">
                  <c:v>-1</c:v>
                </c:pt>
                <c:pt idx="36">
                  <c:v>-0.19999999999999973</c:v>
                </c:pt>
                <c:pt idx="37">
                  <c:v>-2.5999999999999996</c:v>
                </c:pt>
                <c:pt idx="38">
                  <c:v>7.1999999999999993</c:v>
                </c:pt>
                <c:pt idx="39">
                  <c:v>3.0999999999999996</c:v>
                </c:pt>
                <c:pt idx="40">
                  <c:v>0</c:v>
                </c:pt>
                <c:pt idx="41">
                  <c:v>0.30000000000000027</c:v>
                </c:pt>
                <c:pt idx="42">
                  <c:v>2</c:v>
                </c:pt>
                <c:pt idx="43">
                  <c:v>-1.6</c:v>
                </c:pt>
                <c:pt idx="44">
                  <c:v>-0.8</c:v>
                </c:pt>
                <c:pt idx="45">
                  <c:v>0.29999999999999982</c:v>
                </c:pt>
                <c:pt idx="46">
                  <c:v>-1.7999999999999989</c:v>
                </c:pt>
                <c:pt idx="47">
                  <c:v>-0.40000000000000036</c:v>
                </c:pt>
                <c:pt idx="48">
                  <c:v>-9.9999999999999645E-2</c:v>
                </c:pt>
                <c:pt idx="49">
                  <c:v>1.8999999999999995</c:v>
                </c:pt>
                <c:pt idx="50">
                  <c:v>0.79999999999999993</c:v>
                </c:pt>
                <c:pt idx="51">
                  <c:v>-0.20000000000000007</c:v>
                </c:pt>
                <c:pt idx="52">
                  <c:v>0.19999999999999996</c:v>
                </c:pt>
                <c:pt idx="53">
                  <c:v>1.2999999999999998</c:v>
                </c:pt>
                <c:pt idx="54">
                  <c:v>7.2</c:v>
                </c:pt>
                <c:pt idx="55">
                  <c:v>5</c:v>
                </c:pt>
                <c:pt idx="56">
                  <c:v>2.8</c:v>
                </c:pt>
                <c:pt idx="57">
                  <c:v>0.70000000000000007</c:v>
                </c:pt>
                <c:pt idx="58">
                  <c:v>1.7999999999999998</c:v>
                </c:pt>
                <c:pt idx="59">
                  <c:v>-2.4000000000000004</c:v>
                </c:pt>
                <c:pt idx="60">
                  <c:v>0.4</c:v>
                </c:pt>
                <c:pt idx="61">
                  <c:v>0.70000000000000007</c:v>
                </c:pt>
                <c:pt idx="62">
                  <c:v>0.30000000000000027</c:v>
                </c:pt>
                <c:pt idx="63">
                  <c:v>5.6</c:v>
                </c:pt>
                <c:pt idx="64">
                  <c:v>3.7</c:v>
                </c:pt>
                <c:pt idx="65">
                  <c:v>0.5</c:v>
                </c:pt>
                <c:pt idx="66">
                  <c:v>1.2000000000000002</c:v>
                </c:pt>
                <c:pt idx="67">
                  <c:v>0.39999999999999997</c:v>
                </c:pt>
                <c:pt idx="68">
                  <c:v>0.30000000000000004</c:v>
                </c:pt>
                <c:pt idx="69">
                  <c:v>9.9999999999999978E-2</c:v>
                </c:pt>
                <c:pt idx="70">
                  <c:v>0.40000000000000013</c:v>
                </c:pt>
                <c:pt idx="71">
                  <c:v>-4.4000000000000004</c:v>
                </c:pt>
                <c:pt idx="72">
                  <c:v>3.6</c:v>
                </c:pt>
                <c:pt idx="73">
                  <c:v>2.2000000000000002</c:v>
                </c:pt>
                <c:pt idx="74">
                  <c:v>2.1999999999999997</c:v>
                </c:pt>
                <c:pt idx="75">
                  <c:v>2.5</c:v>
                </c:pt>
                <c:pt idx="76">
                  <c:v>4.6000000000000005</c:v>
                </c:pt>
                <c:pt idx="77">
                  <c:v>1</c:v>
                </c:pt>
                <c:pt idx="78">
                  <c:v>-1.4</c:v>
                </c:pt>
                <c:pt idx="79">
                  <c:v>1.4</c:v>
                </c:pt>
                <c:pt idx="80">
                  <c:v>3.5</c:v>
                </c:pt>
                <c:pt idx="81">
                  <c:v>0.40000000000000036</c:v>
                </c:pt>
                <c:pt idx="82">
                  <c:v>2.2999999999999998</c:v>
                </c:pt>
                <c:pt idx="83">
                  <c:v>3.1999999999999997</c:v>
                </c:pt>
                <c:pt idx="84">
                  <c:v>1</c:v>
                </c:pt>
                <c:pt idx="85">
                  <c:v>1.2999999999999998</c:v>
                </c:pt>
                <c:pt idx="86">
                  <c:v>0.4</c:v>
                </c:pt>
                <c:pt idx="87">
                  <c:v>0.79999999999999993</c:v>
                </c:pt>
                <c:pt idx="88">
                  <c:v>0.39999999999999991</c:v>
                </c:pt>
                <c:pt idx="89">
                  <c:v>3.1999999999999997</c:v>
                </c:pt>
                <c:pt idx="90">
                  <c:v>1.2</c:v>
                </c:pt>
                <c:pt idx="91">
                  <c:v>0.60000000000000009</c:v>
                </c:pt>
                <c:pt idx="92">
                  <c:v>-1.8</c:v>
                </c:pt>
                <c:pt idx="93">
                  <c:v>0.5</c:v>
                </c:pt>
                <c:pt idx="94">
                  <c:v>0.4</c:v>
                </c:pt>
                <c:pt idx="95">
                  <c:v>0.7</c:v>
                </c:pt>
                <c:pt idx="96">
                  <c:v>2.5</c:v>
                </c:pt>
                <c:pt idx="97">
                  <c:v>2.5</c:v>
                </c:pt>
                <c:pt idx="98">
                  <c:v>2.0999999999999996</c:v>
                </c:pt>
                <c:pt idx="99">
                  <c:v>0.6</c:v>
                </c:pt>
                <c:pt idx="100">
                  <c:v>1.5</c:v>
                </c:pt>
                <c:pt idx="101">
                  <c:v>-1.6</c:v>
                </c:pt>
                <c:pt idx="102">
                  <c:v>-0.29999999999999993</c:v>
                </c:pt>
                <c:pt idx="103">
                  <c:v>9.9999999999999978E-2</c:v>
                </c:pt>
                <c:pt idx="104">
                  <c:v>0.20000000000000007</c:v>
                </c:pt>
                <c:pt idx="105">
                  <c:v>0.10000000000000009</c:v>
                </c:pt>
                <c:pt idx="106">
                  <c:v>-0.5</c:v>
                </c:pt>
                <c:pt idx="107">
                  <c:v>7.3</c:v>
                </c:pt>
                <c:pt idx="108">
                  <c:v>-0.19999999999999973</c:v>
                </c:pt>
                <c:pt idx="109">
                  <c:v>-0.4</c:v>
                </c:pt>
                <c:pt idx="110">
                  <c:v>1.6</c:v>
                </c:pt>
                <c:pt idx="111">
                  <c:v>-0.6</c:v>
                </c:pt>
                <c:pt idx="112">
                  <c:v>0.5</c:v>
                </c:pt>
                <c:pt idx="113">
                  <c:v>0</c:v>
                </c:pt>
                <c:pt idx="114">
                  <c:v>-0.29999999999999982</c:v>
                </c:pt>
                <c:pt idx="115">
                  <c:v>-0.49999999999999994</c:v>
                </c:pt>
                <c:pt idx="116">
                  <c:v>-0.4</c:v>
                </c:pt>
                <c:pt idx="117">
                  <c:v>0.4</c:v>
                </c:pt>
              </c:numCache>
            </c:numRef>
          </c:xVal>
          <c:yVal>
            <c:numRef>
              <c:f>Correlations!$C$6:$C$123</c:f>
              <c:numCache>
                <c:formatCode>General</c:formatCode>
                <c:ptCount val="118"/>
                <c:pt idx="0">
                  <c:v>1.5472940530394226</c:v>
                </c:pt>
                <c:pt idx="1">
                  <c:v>0.95346880103906528</c:v>
                </c:pt>
                <c:pt idx="2">
                  <c:v>0.7206456130990091</c:v>
                </c:pt>
                <c:pt idx="3">
                  <c:v>0.19529316755027537</c:v>
                </c:pt>
                <c:pt idx="4">
                  <c:v>1.0521089395553815</c:v>
                </c:pt>
                <c:pt idx="5">
                  <c:v>-0.44429391229343196</c:v>
                </c:pt>
                <c:pt idx="6">
                  <c:v>-2.6096511259575692</c:v>
                </c:pt>
                <c:pt idx="7">
                  <c:v>-1.0498246511058369</c:v>
                </c:pt>
                <c:pt idx="8">
                  <c:v>-3.1751862420541954</c:v>
                </c:pt>
                <c:pt idx="9">
                  <c:v>0.48732503677500461</c:v>
                </c:pt>
                <c:pt idx="10">
                  <c:v>3.9000000000008583</c:v>
                </c:pt>
                <c:pt idx="11">
                  <c:v>2.077940596172013</c:v>
                </c:pt>
                <c:pt idx="12">
                  <c:v>0.19929571281069514</c:v>
                </c:pt>
                <c:pt idx="13">
                  <c:v>5.4467414271614985</c:v>
                </c:pt>
                <c:pt idx="14">
                  <c:v>3.3001041691901492</c:v>
                </c:pt>
                <c:pt idx="15">
                  <c:v>1.1159252663290431</c:v>
                </c:pt>
                <c:pt idx="16">
                  <c:v>-3.7990996891143425</c:v>
                </c:pt>
                <c:pt idx="17">
                  <c:v>-2.6186647890428816</c:v>
                </c:pt>
                <c:pt idx="18">
                  <c:v>-8.2690187431091431</c:v>
                </c:pt>
                <c:pt idx="19">
                  <c:v>-2.9413386637227035</c:v>
                </c:pt>
                <c:pt idx="20">
                  <c:v>-5.6379538930404749</c:v>
                </c:pt>
                <c:pt idx="21">
                  <c:v>-4.3948172240521757</c:v>
                </c:pt>
                <c:pt idx="22">
                  <c:v>-6.3706774418781862</c:v>
                </c:pt>
                <c:pt idx="23">
                  <c:v>-5.4813785318373363</c:v>
                </c:pt>
                <c:pt idx="24">
                  <c:v>-14.185978727046447</c:v>
                </c:pt>
                <c:pt idx="25">
                  <c:v>-14.814001873429149</c:v>
                </c:pt>
                <c:pt idx="26">
                  <c:v>-5.33368058985711</c:v>
                </c:pt>
                <c:pt idx="27">
                  <c:v>-2.7999999999998124</c:v>
                </c:pt>
                <c:pt idx="28">
                  <c:v>-3.2980747022043317</c:v>
                </c:pt>
                <c:pt idx="29">
                  <c:v>-2.978110801000355</c:v>
                </c:pt>
                <c:pt idx="30">
                  <c:v>-5.290243350880047</c:v>
                </c:pt>
                <c:pt idx="31">
                  <c:v>-7.7973206695394737</c:v>
                </c:pt>
                <c:pt idx="32">
                  <c:v>-3.5737940254102796</c:v>
                </c:pt>
                <c:pt idx="33">
                  <c:v>1.8801176594148217</c:v>
                </c:pt>
                <c:pt idx="34">
                  <c:v>2.5010545665515025</c:v>
                </c:pt>
                <c:pt idx="35">
                  <c:v>2.9923553361053337</c:v>
                </c:pt>
                <c:pt idx="36">
                  <c:v>1.9656578188557319</c:v>
                </c:pt>
                <c:pt idx="37">
                  <c:v>4.0907695122806729</c:v>
                </c:pt>
                <c:pt idx="38">
                  <c:v>-5.4487557608568551</c:v>
                </c:pt>
                <c:pt idx="39">
                  <c:v>-0.27550500952816037</c:v>
                </c:pt>
                <c:pt idx="40">
                  <c:v>1.7105824180637654</c:v>
                </c:pt>
                <c:pt idx="41">
                  <c:v>-2.8736096958718207</c:v>
                </c:pt>
                <c:pt idx="42">
                  <c:v>1.61893217977007</c:v>
                </c:pt>
                <c:pt idx="43">
                  <c:v>5.1446731809126334</c:v>
                </c:pt>
                <c:pt idx="44">
                  <c:v>4.2999999999999261</c:v>
                </c:pt>
                <c:pt idx="45">
                  <c:v>1.0705038483302332</c:v>
                </c:pt>
                <c:pt idx="46">
                  <c:v>1.8986750387770712</c:v>
                </c:pt>
                <c:pt idx="47">
                  <c:v>4.827314044859051</c:v>
                </c:pt>
                <c:pt idx="48">
                  <c:v>1.2218191529610749</c:v>
                </c:pt>
                <c:pt idx="49">
                  <c:v>1.3804782633314971E-2</c:v>
                </c:pt>
                <c:pt idx="50">
                  <c:v>3.0714258167675865</c:v>
                </c:pt>
                <c:pt idx="51">
                  <c:v>1.618317966684458</c:v>
                </c:pt>
                <c:pt idx="52">
                  <c:v>2.5707925860897944</c:v>
                </c:pt>
                <c:pt idx="53">
                  <c:v>2.0792283271832304</c:v>
                </c:pt>
                <c:pt idx="54">
                  <c:v>3.589997242362287</c:v>
                </c:pt>
                <c:pt idx="55">
                  <c:v>-8.8636797677705204</c:v>
                </c:pt>
                <c:pt idx="56">
                  <c:v>2.7727063390243103</c:v>
                </c:pt>
                <c:pt idx="57">
                  <c:v>0.58682083722989375</c:v>
                </c:pt>
                <c:pt idx="58">
                  <c:v>4.9974743409695321</c:v>
                </c:pt>
                <c:pt idx="59">
                  <c:v>6.114716102466673</c:v>
                </c:pt>
                <c:pt idx="60">
                  <c:v>2.6090304030989699</c:v>
                </c:pt>
                <c:pt idx="61">
                  <c:v>1.3999999999987409</c:v>
                </c:pt>
                <c:pt idx="62">
                  <c:v>1.6636194339018999</c:v>
                </c:pt>
                <c:pt idx="63">
                  <c:v>-1.8268014011407274</c:v>
                </c:pt>
                <c:pt idx="64">
                  <c:v>2.7041989743784427</c:v>
                </c:pt>
                <c:pt idx="65">
                  <c:v>0.61280129658828741</c:v>
                </c:pt>
                <c:pt idx="66">
                  <c:v>-0.61762268581358626</c:v>
                </c:pt>
                <c:pt idx="67">
                  <c:v>0.88384619701851364</c:v>
                </c:pt>
                <c:pt idx="68">
                  <c:v>9.2812880503871042E-2</c:v>
                </c:pt>
                <c:pt idx="69">
                  <c:v>-1.4261773152105377</c:v>
                </c:pt>
                <c:pt idx="70">
                  <c:v>0.18268942908781582</c:v>
                </c:pt>
                <c:pt idx="71">
                  <c:v>0.3764836512337979</c:v>
                </c:pt>
                <c:pt idx="72">
                  <c:v>-6.5718931786558556</c:v>
                </c:pt>
                <c:pt idx="73">
                  <c:v>-0.3130528223052238</c:v>
                </c:pt>
                <c:pt idx="74">
                  <c:v>-2.7704158922968674</c:v>
                </c:pt>
                <c:pt idx="75">
                  <c:v>4.8341562959281532</c:v>
                </c:pt>
                <c:pt idx="76">
                  <c:v>3.8383226479546266</c:v>
                </c:pt>
                <c:pt idx="77">
                  <c:v>-0.16296669734504121</c:v>
                </c:pt>
                <c:pt idx="78">
                  <c:v>1.1000000000006622</c:v>
                </c:pt>
                <c:pt idx="79">
                  <c:v>-1.5857085135645264</c:v>
                </c:pt>
                <c:pt idx="80">
                  <c:v>-4.0282652947487634</c:v>
                </c:pt>
                <c:pt idx="81">
                  <c:v>1.6020378932323922</c:v>
                </c:pt>
                <c:pt idx="82">
                  <c:v>-2.639506750956059</c:v>
                </c:pt>
                <c:pt idx="83">
                  <c:v>-2.0887452337238273</c:v>
                </c:pt>
                <c:pt idx="84">
                  <c:v>0.22802138137308248</c:v>
                </c:pt>
                <c:pt idx="85">
                  <c:v>0.2911135612823017</c:v>
                </c:pt>
                <c:pt idx="86">
                  <c:v>-1.3215693614504005</c:v>
                </c:pt>
                <c:pt idx="87">
                  <c:v>0.65648899311641173</c:v>
                </c:pt>
                <c:pt idx="88">
                  <c:v>0.10579204143049026</c:v>
                </c:pt>
                <c:pt idx="89">
                  <c:v>-3.8951531289699801</c:v>
                </c:pt>
                <c:pt idx="90">
                  <c:v>0.17361708373755391</c:v>
                </c:pt>
                <c:pt idx="91">
                  <c:v>-1.6982741418366345</c:v>
                </c:pt>
                <c:pt idx="92">
                  <c:v>4.2264672361799001</c:v>
                </c:pt>
                <c:pt idx="93">
                  <c:v>3.2572762040578311</c:v>
                </c:pt>
                <c:pt idx="94">
                  <c:v>1.9902060372616717</c:v>
                </c:pt>
                <c:pt idx="95">
                  <c:v>2.8999999999987267</c:v>
                </c:pt>
                <c:pt idx="96">
                  <c:v>-0.72551245590368296</c:v>
                </c:pt>
                <c:pt idx="97">
                  <c:v>-1.6048158750509316</c:v>
                </c:pt>
                <c:pt idx="98">
                  <c:v>1.4247385175079472</c:v>
                </c:pt>
                <c:pt idx="99">
                  <c:v>-0.9984929618110101</c:v>
                </c:pt>
                <c:pt idx="100">
                  <c:v>-1.2299519807168622</c:v>
                </c:pt>
                <c:pt idx="101">
                  <c:v>0.30072758855399684</c:v>
                </c:pt>
                <c:pt idx="102">
                  <c:v>1.0665461503037506</c:v>
                </c:pt>
                <c:pt idx="103">
                  <c:v>-0.11409864703240657</c:v>
                </c:pt>
                <c:pt idx="104">
                  <c:v>0.17956304145836555</c:v>
                </c:pt>
                <c:pt idx="105">
                  <c:v>1.6043810064094117</c:v>
                </c:pt>
                <c:pt idx="106">
                  <c:v>0.77420960916106196</c:v>
                </c:pt>
                <c:pt idx="107">
                  <c:v>4.7925335182617488</c:v>
                </c:pt>
                <c:pt idx="108">
                  <c:v>-0.42609676664162066</c:v>
                </c:pt>
                <c:pt idx="109">
                  <c:v>2.36163325737013</c:v>
                </c:pt>
                <c:pt idx="110">
                  <c:v>2.9498728773659053</c:v>
                </c:pt>
                <c:pt idx="111">
                  <c:v>0</c:v>
                </c:pt>
                <c:pt idx="112">
                  <c:v>0</c:v>
                </c:pt>
                <c:pt idx="113">
                  <c:v>0.87391334503566043</c:v>
                </c:pt>
                <c:pt idx="114">
                  <c:v>0.8911297182595348</c:v>
                </c:pt>
                <c:pt idx="115">
                  <c:v>2.4096583614681748</c:v>
                </c:pt>
                <c:pt idx="116">
                  <c:v>2.6367098938967928</c:v>
                </c:pt>
                <c:pt idx="117">
                  <c:v>1.3893719394789628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032776"/>
        <c:axId val="347038656"/>
      </c:scatterChart>
      <c:valAx>
        <c:axId val="347032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ΔCAPB(t)</a:t>
                </a:r>
              </a:p>
            </c:rich>
          </c:tx>
          <c:layout>
            <c:manualLayout>
              <c:xMode val="edge"/>
              <c:yMode val="edge"/>
              <c:x val="0.46615637331047904"/>
              <c:y val="0.931362830915171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47038656"/>
        <c:crosses val="autoZero"/>
        <c:crossBetween val="midCat"/>
      </c:valAx>
      <c:valAx>
        <c:axId val="34703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ΔGDP(t)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470327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Corrélation entre Taux de chômage et CAPB</a:t>
            </a:r>
          </a:p>
        </c:rich>
      </c:tx>
      <c:layout>
        <c:manualLayout>
          <c:xMode val="edge"/>
          <c:yMode val="edge"/>
          <c:x val="0.19057809591982822"/>
          <c:y val="2.02274715660542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Correlations!$V$6:$V$18</c:f>
              <c:strCache>
                <c:ptCount val="13"/>
                <c:pt idx="0">
                  <c:v>-0.600000143</c:v>
                </c:pt>
                <c:pt idx="1">
                  <c:v>-0.5</c:v>
                </c:pt>
                <c:pt idx="2">
                  <c:v>-0.5</c:v>
                </c:pt>
                <c:pt idx="3">
                  <c:v>-0.599999905</c:v>
                </c:pt>
                <c:pt idx="4">
                  <c:v>-1.100000381</c:v>
                </c:pt>
                <c:pt idx="5">
                  <c:v>-0.600000381</c:v>
                </c:pt>
                <c:pt idx="6">
                  <c:v>1.400000095</c:v>
                </c:pt>
                <c:pt idx="7">
                  <c:v>0.599999905</c:v>
                </c:pt>
                <c:pt idx="8">
                  <c:v>1.5</c:v>
                </c:pt>
                <c:pt idx="9">
                  <c:v>1</c:v>
                </c:pt>
                <c:pt idx="10">
                  <c:v>-0.5</c:v>
                </c:pt>
                <c:pt idx="11">
                  <c:v>-0.400000095</c:v>
                </c:pt>
                <c:pt idx="12">
                  <c:v>-0.400000095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Correlations!$X$6:$X$106</c:f>
              <c:numCache>
                <c:formatCode>General</c:formatCode>
                <c:ptCount val="101"/>
                <c:pt idx="0">
                  <c:v>-0.19999999999999996</c:v>
                </c:pt>
                <c:pt idx="1">
                  <c:v>-1</c:v>
                </c:pt>
                <c:pt idx="2">
                  <c:v>-0.7</c:v>
                </c:pt>
                <c:pt idx="3">
                  <c:v>0.19999999999999996</c:v>
                </c:pt>
                <c:pt idx="4">
                  <c:v>-0.5</c:v>
                </c:pt>
                <c:pt idx="5">
                  <c:v>-3</c:v>
                </c:pt>
                <c:pt idx="6">
                  <c:v>-3.3000000000000007</c:v>
                </c:pt>
                <c:pt idx="7">
                  <c:v>-0.5</c:v>
                </c:pt>
                <c:pt idx="8">
                  <c:v>-2.2000000000000002</c:v>
                </c:pt>
                <c:pt idx="9">
                  <c:v>-0.6</c:v>
                </c:pt>
                <c:pt idx="10">
                  <c:v>-2.7</c:v>
                </c:pt>
                <c:pt idx="11">
                  <c:v>0</c:v>
                </c:pt>
                <c:pt idx="12">
                  <c:v>-0.5</c:v>
                </c:pt>
                <c:pt idx="13">
                  <c:v>-0.69999999999999973</c:v>
                </c:pt>
                <c:pt idx="14">
                  <c:v>-0.60000000000000009</c:v>
                </c:pt>
                <c:pt idx="15">
                  <c:v>-6.1</c:v>
                </c:pt>
                <c:pt idx="16">
                  <c:v>-1.2000000000000002</c:v>
                </c:pt>
                <c:pt idx="17">
                  <c:v>-2.8</c:v>
                </c:pt>
                <c:pt idx="18">
                  <c:v>-1.2</c:v>
                </c:pt>
                <c:pt idx="19">
                  <c:v>-2.2000000000000002</c:v>
                </c:pt>
                <c:pt idx="20">
                  <c:v>0.19999999999999996</c:v>
                </c:pt>
                <c:pt idx="21">
                  <c:v>-4.7999999999999989</c:v>
                </c:pt>
                <c:pt idx="22">
                  <c:v>2.7000000000000011</c:v>
                </c:pt>
                <c:pt idx="23">
                  <c:v>-0.70000000000000007</c:v>
                </c:pt>
                <c:pt idx="24">
                  <c:v>5.7000000000000011</c:v>
                </c:pt>
                <c:pt idx="25">
                  <c:v>0.90000000000000036</c:v>
                </c:pt>
                <c:pt idx="26">
                  <c:v>-9.9999999999999978E-2</c:v>
                </c:pt>
                <c:pt idx="27">
                  <c:v>3</c:v>
                </c:pt>
                <c:pt idx="28">
                  <c:v>-3.7</c:v>
                </c:pt>
                <c:pt idx="29">
                  <c:v>-4.8000000000000007</c:v>
                </c:pt>
                <c:pt idx="30">
                  <c:v>-2.2000000000000002</c:v>
                </c:pt>
                <c:pt idx="31">
                  <c:v>-1.2000000000000002</c:v>
                </c:pt>
                <c:pt idx="32">
                  <c:v>-3.6999999999999993</c:v>
                </c:pt>
                <c:pt idx="33">
                  <c:v>0.40000000000000013</c:v>
                </c:pt>
                <c:pt idx="34">
                  <c:v>0.7</c:v>
                </c:pt>
                <c:pt idx="35">
                  <c:v>-1</c:v>
                </c:pt>
                <c:pt idx="36">
                  <c:v>-0.19999999999999973</c:v>
                </c:pt>
                <c:pt idx="37">
                  <c:v>-2.5999999999999996</c:v>
                </c:pt>
                <c:pt idx="38">
                  <c:v>7.1999999999999993</c:v>
                </c:pt>
                <c:pt idx="39">
                  <c:v>3.0999999999999996</c:v>
                </c:pt>
                <c:pt idx="40">
                  <c:v>0</c:v>
                </c:pt>
                <c:pt idx="41">
                  <c:v>0.30000000000000027</c:v>
                </c:pt>
                <c:pt idx="42">
                  <c:v>2</c:v>
                </c:pt>
                <c:pt idx="43">
                  <c:v>-1.6</c:v>
                </c:pt>
                <c:pt idx="44">
                  <c:v>-0.8</c:v>
                </c:pt>
                <c:pt idx="45">
                  <c:v>0.29999999999999982</c:v>
                </c:pt>
                <c:pt idx="46">
                  <c:v>-1.7999999999999989</c:v>
                </c:pt>
                <c:pt idx="47">
                  <c:v>-0.40000000000000036</c:v>
                </c:pt>
                <c:pt idx="48">
                  <c:v>-9.9999999999999645E-2</c:v>
                </c:pt>
                <c:pt idx="49">
                  <c:v>1.8999999999999995</c:v>
                </c:pt>
                <c:pt idx="50">
                  <c:v>0.79999999999999993</c:v>
                </c:pt>
                <c:pt idx="51">
                  <c:v>-0.20000000000000007</c:v>
                </c:pt>
                <c:pt idx="52">
                  <c:v>0.19999999999999996</c:v>
                </c:pt>
                <c:pt idx="53">
                  <c:v>1.2999999999999998</c:v>
                </c:pt>
                <c:pt idx="54">
                  <c:v>7.2</c:v>
                </c:pt>
                <c:pt idx="55">
                  <c:v>5</c:v>
                </c:pt>
                <c:pt idx="56">
                  <c:v>2.8</c:v>
                </c:pt>
                <c:pt idx="57">
                  <c:v>0.70000000000000007</c:v>
                </c:pt>
                <c:pt idx="58">
                  <c:v>1.7999999999999998</c:v>
                </c:pt>
                <c:pt idx="59">
                  <c:v>-2.4000000000000004</c:v>
                </c:pt>
                <c:pt idx="60">
                  <c:v>0.4</c:v>
                </c:pt>
                <c:pt idx="61">
                  <c:v>0.70000000000000007</c:v>
                </c:pt>
                <c:pt idx="62">
                  <c:v>0.30000000000000027</c:v>
                </c:pt>
                <c:pt idx="63">
                  <c:v>5.6</c:v>
                </c:pt>
                <c:pt idx="64">
                  <c:v>3.7</c:v>
                </c:pt>
                <c:pt idx="65">
                  <c:v>0.5</c:v>
                </c:pt>
                <c:pt idx="66">
                  <c:v>1.2000000000000002</c:v>
                </c:pt>
                <c:pt idx="67">
                  <c:v>0.39999999999999997</c:v>
                </c:pt>
                <c:pt idx="68">
                  <c:v>0.30000000000000004</c:v>
                </c:pt>
                <c:pt idx="69">
                  <c:v>9.9999999999999978E-2</c:v>
                </c:pt>
                <c:pt idx="70">
                  <c:v>0.40000000000000013</c:v>
                </c:pt>
                <c:pt idx="71">
                  <c:v>-4.4000000000000004</c:v>
                </c:pt>
                <c:pt idx="72">
                  <c:v>3.6</c:v>
                </c:pt>
                <c:pt idx="73">
                  <c:v>2.2000000000000002</c:v>
                </c:pt>
                <c:pt idx="74">
                  <c:v>2.1999999999999997</c:v>
                </c:pt>
                <c:pt idx="75">
                  <c:v>2.5</c:v>
                </c:pt>
                <c:pt idx="76">
                  <c:v>4.6000000000000005</c:v>
                </c:pt>
                <c:pt idx="77">
                  <c:v>1</c:v>
                </c:pt>
                <c:pt idx="78">
                  <c:v>-1.4</c:v>
                </c:pt>
                <c:pt idx="79">
                  <c:v>1.4</c:v>
                </c:pt>
                <c:pt idx="80">
                  <c:v>3.5</c:v>
                </c:pt>
                <c:pt idx="81">
                  <c:v>0.40000000000000036</c:v>
                </c:pt>
                <c:pt idx="82">
                  <c:v>2.2999999999999998</c:v>
                </c:pt>
                <c:pt idx="83">
                  <c:v>3.1999999999999997</c:v>
                </c:pt>
                <c:pt idx="84">
                  <c:v>1</c:v>
                </c:pt>
                <c:pt idx="85">
                  <c:v>1.2999999999999998</c:v>
                </c:pt>
                <c:pt idx="86">
                  <c:v>0.4</c:v>
                </c:pt>
                <c:pt idx="87">
                  <c:v>0.79999999999999993</c:v>
                </c:pt>
                <c:pt idx="88">
                  <c:v>0.39999999999999991</c:v>
                </c:pt>
                <c:pt idx="89">
                  <c:v>3.1999999999999997</c:v>
                </c:pt>
                <c:pt idx="90">
                  <c:v>1.2</c:v>
                </c:pt>
                <c:pt idx="91">
                  <c:v>0.60000000000000009</c:v>
                </c:pt>
                <c:pt idx="92">
                  <c:v>-1.8</c:v>
                </c:pt>
                <c:pt idx="93">
                  <c:v>0.5</c:v>
                </c:pt>
                <c:pt idx="94">
                  <c:v>0.4</c:v>
                </c:pt>
                <c:pt idx="95">
                  <c:v>0.7</c:v>
                </c:pt>
                <c:pt idx="96">
                  <c:v>2.5</c:v>
                </c:pt>
                <c:pt idx="97">
                  <c:v>2.5</c:v>
                </c:pt>
                <c:pt idx="98">
                  <c:v>2.0999999999999996</c:v>
                </c:pt>
                <c:pt idx="99">
                  <c:v>0.6</c:v>
                </c:pt>
                <c:pt idx="100">
                  <c:v>1.5</c:v>
                </c:pt>
              </c:numCache>
            </c:numRef>
          </c:xVal>
          <c:yVal>
            <c:numRef>
              <c:f>Correlations!$V$6:$V$106</c:f>
              <c:numCache>
                <c:formatCode>General</c:formatCode>
                <c:ptCount val="101"/>
                <c:pt idx="0">
                  <c:v>-0.60000014305114968</c:v>
                </c:pt>
                <c:pt idx="1">
                  <c:v>-0.5</c:v>
                </c:pt>
                <c:pt idx="2">
                  <c:v>-0.5</c:v>
                </c:pt>
                <c:pt idx="3">
                  <c:v>-0.59999990463257014</c:v>
                </c:pt>
                <c:pt idx="4">
                  <c:v>-1.1000003814697301</c:v>
                </c:pt>
                <c:pt idx="5">
                  <c:v>-0.60000038146971946</c:v>
                </c:pt>
                <c:pt idx="6">
                  <c:v>1.4000000953674299</c:v>
                </c:pt>
                <c:pt idx="7">
                  <c:v>0.59999990463257014</c:v>
                </c:pt>
                <c:pt idx="8">
                  <c:v>1.5</c:v>
                </c:pt>
                <c:pt idx="9">
                  <c:v>1</c:v>
                </c:pt>
                <c:pt idx="10">
                  <c:v>-0.5</c:v>
                </c:pt>
                <c:pt idx="11">
                  <c:v>-0.40000009536743963</c:v>
                </c:pt>
                <c:pt idx="12">
                  <c:v>-0.40000009536742986</c:v>
                </c:pt>
                <c:pt idx="13">
                  <c:v>-1.3999996185302699</c:v>
                </c:pt>
                <c:pt idx="14">
                  <c:v>-0.40000009536742986</c:v>
                </c:pt>
                <c:pt idx="15">
                  <c:v>3.1000003814697301</c:v>
                </c:pt>
                <c:pt idx="16">
                  <c:v>1.0000002384185795</c:v>
                </c:pt>
                <c:pt idx="17">
                  <c:v>0.90000009536742986</c:v>
                </c:pt>
                <c:pt idx="18">
                  <c:v>1.8999996185302805</c:v>
                </c:pt>
                <c:pt idx="19">
                  <c:v>1.7000002861023003</c:v>
                </c:pt>
                <c:pt idx="20">
                  <c:v>0.19999980926514027</c:v>
                </c:pt>
                <c:pt idx="21">
                  <c:v>1.8000001907348597</c:v>
                </c:pt>
                <c:pt idx="22">
                  <c:v>6</c:v>
                </c:pt>
                <c:pt idx="23">
                  <c:v>1.1000003814697195</c:v>
                </c:pt>
                <c:pt idx="24">
                  <c:v>9.7000002861022718</c:v>
                </c:pt>
                <c:pt idx="25">
                  <c:v>7.8999996185302397</c:v>
                </c:pt>
                <c:pt idx="26">
                  <c:v>0</c:v>
                </c:pt>
                <c:pt idx="27">
                  <c:v>0.90000009536742986</c:v>
                </c:pt>
                <c:pt idx="28">
                  <c:v>0.60000014305114968</c:v>
                </c:pt>
                <c:pt idx="29">
                  <c:v>1.9000000953674299</c:v>
                </c:pt>
                <c:pt idx="30">
                  <c:v>2.4999999999999698</c:v>
                </c:pt>
                <c:pt idx="31">
                  <c:v>1.5</c:v>
                </c:pt>
                <c:pt idx="32">
                  <c:v>6.6000003814697017</c:v>
                </c:pt>
                <c:pt idx="33">
                  <c:v>-0.40000009536742986</c:v>
                </c:pt>
                <c:pt idx="34">
                  <c:v>0.40000009536742986</c:v>
                </c:pt>
                <c:pt idx="35">
                  <c:v>0.19999980926512961</c:v>
                </c:pt>
                <c:pt idx="36">
                  <c:v>0.19999980926512961</c:v>
                </c:pt>
                <c:pt idx="37">
                  <c:v>-0.59999990463257014</c:v>
                </c:pt>
                <c:pt idx="38">
                  <c:v>3</c:v>
                </c:pt>
                <c:pt idx="39">
                  <c:v>1.8999996185303001</c:v>
                </c:pt>
                <c:pt idx="40">
                  <c:v>0.59999942779541016</c:v>
                </c:pt>
                <c:pt idx="41">
                  <c:v>1.6000003814697976</c:v>
                </c:pt>
                <c:pt idx="42">
                  <c:v>4.0999994277954013</c:v>
                </c:pt>
                <c:pt idx="43">
                  <c:v>-0.69999980926514027</c:v>
                </c:pt>
                <c:pt idx="44">
                  <c:v>0</c:v>
                </c:pt>
                <c:pt idx="45">
                  <c:v>1.0999999046325701</c:v>
                </c:pt>
                <c:pt idx="46">
                  <c:v>1.3000001907349006</c:v>
                </c:pt>
                <c:pt idx="47">
                  <c:v>2.2999992370606002</c:v>
                </c:pt>
                <c:pt idx="48">
                  <c:v>1.2999997138977104</c:v>
                </c:pt>
                <c:pt idx="49">
                  <c:v>2.1000003814697976</c:v>
                </c:pt>
                <c:pt idx="50">
                  <c:v>-0.30000019073485973</c:v>
                </c:pt>
                <c:pt idx="51">
                  <c:v>-1.2000002861022896</c:v>
                </c:pt>
                <c:pt idx="52">
                  <c:v>-0.69999980926512961</c:v>
                </c:pt>
                <c:pt idx="53">
                  <c:v>-0.10000038146971946</c:v>
                </c:pt>
                <c:pt idx="54">
                  <c:v>-1.1999998092651403</c:v>
                </c:pt>
                <c:pt idx="55">
                  <c:v>5.2000007629394993</c:v>
                </c:pt>
                <c:pt idx="56">
                  <c:v>0.70000076293939983</c:v>
                </c:pt>
                <c:pt idx="57">
                  <c:v>0</c:v>
                </c:pt>
                <c:pt idx="58">
                  <c:v>-2.5</c:v>
                </c:pt>
                <c:pt idx="59">
                  <c:v>-2.4999990463256001</c:v>
                </c:pt>
                <c:pt idx="60">
                  <c:v>0.5</c:v>
                </c:pt>
                <c:pt idx="61">
                  <c:v>-0.40000009536742986</c:v>
                </c:pt>
                <c:pt idx="62">
                  <c:v>-9.9999904632570136E-2</c:v>
                </c:pt>
                <c:pt idx="63">
                  <c:v>1.8999996185301988</c:v>
                </c:pt>
                <c:pt idx="64">
                  <c:v>-0.89999961853030008</c:v>
                </c:pt>
                <c:pt idx="65">
                  <c:v>1</c:v>
                </c:pt>
                <c:pt idx="66">
                  <c:v>1.5</c:v>
                </c:pt>
                <c:pt idx="67">
                  <c:v>0.20000028610228959</c:v>
                </c:pt>
                <c:pt idx="68">
                  <c:v>0.40000009536742986</c:v>
                </c:pt>
                <c:pt idx="69">
                  <c:v>-9.9999904632570136E-2</c:v>
                </c:pt>
                <c:pt idx="70">
                  <c:v>0.69999980926512961</c:v>
                </c:pt>
                <c:pt idx="71">
                  <c:v>-0.5</c:v>
                </c:pt>
                <c:pt idx="72">
                  <c:v>6.5</c:v>
                </c:pt>
                <c:pt idx="73">
                  <c:v>9.9999427795399498E-2</c:v>
                </c:pt>
                <c:pt idx="74">
                  <c:v>2.3000001907348295</c:v>
                </c:pt>
                <c:pt idx="75">
                  <c:v>-1.3000011444091992</c:v>
                </c:pt>
                <c:pt idx="76">
                  <c:v>-2.1000003814698012</c:v>
                </c:pt>
                <c:pt idx="77">
                  <c:v>0.19999980926514027</c:v>
                </c:pt>
                <c:pt idx="78">
                  <c:v>-9.9999904632570136E-2</c:v>
                </c:pt>
                <c:pt idx="79">
                  <c:v>0.90000009536742986</c:v>
                </c:pt>
                <c:pt idx="80">
                  <c:v>2.9000005722046005</c:v>
                </c:pt>
                <c:pt idx="81">
                  <c:v>0.39999961853030008</c:v>
                </c:pt>
                <c:pt idx="82">
                  <c:v>0.60000038146971946</c:v>
                </c:pt>
                <c:pt idx="83">
                  <c:v>3.5</c:v>
                </c:pt>
                <c:pt idx="84">
                  <c:v>0.59999990463257014</c:v>
                </c:pt>
                <c:pt idx="85">
                  <c:v>0.89999961853026988</c:v>
                </c:pt>
                <c:pt idx="86">
                  <c:v>0.59999990463257014</c:v>
                </c:pt>
                <c:pt idx="87">
                  <c:v>0.5000000000000302</c:v>
                </c:pt>
                <c:pt idx="88">
                  <c:v>-9.9999904632570136E-2</c:v>
                </c:pt>
                <c:pt idx="89">
                  <c:v>3.0999984741210014</c:v>
                </c:pt>
                <c:pt idx="90">
                  <c:v>-1.5999994277953995</c:v>
                </c:pt>
                <c:pt idx="91">
                  <c:v>1.5</c:v>
                </c:pt>
                <c:pt idx="92">
                  <c:v>-3.7999992370606002</c:v>
                </c:pt>
                <c:pt idx="93">
                  <c:v>-1.3999996185301988</c:v>
                </c:pt>
                <c:pt idx="94">
                  <c:v>0.80000019073485973</c:v>
                </c:pt>
                <c:pt idx="95">
                  <c:v>9.9999904632570136E-2</c:v>
                </c:pt>
                <c:pt idx="96">
                  <c:v>1.3999996185302805</c:v>
                </c:pt>
                <c:pt idx="97">
                  <c:v>0.89999961853030008</c:v>
                </c:pt>
                <c:pt idx="98">
                  <c:v>0.30000019073479933</c:v>
                </c:pt>
                <c:pt idx="99">
                  <c:v>1.3999996185302397</c:v>
                </c:pt>
                <c:pt idx="100">
                  <c:v>1.3999996185302024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037872"/>
        <c:axId val="352824424"/>
      </c:scatterChart>
      <c:valAx>
        <c:axId val="347037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ΔCAPB(t)</a:t>
                </a:r>
              </a:p>
            </c:rich>
          </c:tx>
          <c:layout>
            <c:manualLayout>
              <c:xMode val="edge"/>
              <c:yMode val="edge"/>
              <c:x val="0.46703602958721069"/>
              <c:y val="0.91689838012672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24424"/>
        <c:crosses val="autoZero"/>
        <c:crossBetween val="midCat"/>
      </c:valAx>
      <c:valAx>
        <c:axId val="352824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ΔUNEMP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470378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Correlations!$AO$6:$AO$83</c:f>
              <c:numCache>
                <c:formatCode>General</c:formatCode>
                <c:ptCount val="78"/>
                <c:pt idx="0">
                  <c:v>-0.19999999999999996</c:v>
                </c:pt>
                <c:pt idx="1">
                  <c:v>-1</c:v>
                </c:pt>
                <c:pt idx="2">
                  <c:v>-0.7</c:v>
                </c:pt>
                <c:pt idx="3">
                  <c:v>0.19999999999999996</c:v>
                </c:pt>
                <c:pt idx="4">
                  <c:v>-0.5</c:v>
                </c:pt>
                <c:pt idx="5">
                  <c:v>-3</c:v>
                </c:pt>
                <c:pt idx="6">
                  <c:v>-3.3000000000000007</c:v>
                </c:pt>
                <c:pt idx="7">
                  <c:v>-0.5</c:v>
                </c:pt>
                <c:pt idx="8">
                  <c:v>-2.2000000000000002</c:v>
                </c:pt>
                <c:pt idx="9">
                  <c:v>-0.6</c:v>
                </c:pt>
                <c:pt idx="10">
                  <c:v>-2.7</c:v>
                </c:pt>
                <c:pt idx="11">
                  <c:v>0</c:v>
                </c:pt>
                <c:pt idx="12">
                  <c:v>-0.5</c:v>
                </c:pt>
                <c:pt idx="13">
                  <c:v>-0.69999999999999973</c:v>
                </c:pt>
                <c:pt idx="14">
                  <c:v>-6.1</c:v>
                </c:pt>
                <c:pt idx="15">
                  <c:v>-1.2000000000000002</c:v>
                </c:pt>
                <c:pt idx="16">
                  <c:v>-2.8</c:v>
                </c:pt>
                <c:pt idx="17">
                  <c:v>-1.2</c:v>
                </c:pt>
                <c:pt idx="18">
                  <c:v>-2.2000000000000002</c:v>
                </c:pt>
                <c:pt idx="19">
                  <c:v>0.19999999999999996</c:v>
                </c:pt>
                <c:pt idx="20">
                  <c:v>-4.7999999999999989</c:v>
                </c:pt>
                <c:pt idx="21">
                  <c:v>2.7000000000000011</c:v>
                </c:pt>
                <c:pt idx="22">
                  <c:v>-0.70000000000000007</c:v>
                </c:pt>
                <c:pt idx="23">
                  <c:v>0.90000000000000036</c:v>
                </c:pt>
                <c:pt idx="24">
                  <c:v>-9.9999999999999978E-2</c:v>
                </c:pt>
                <c:pt idx="25">
                  <c:v>3</c:v>
                </c:pt>
                <c:pt idx="26">
                  <c:v>-3.7</c:v>
                </c:pt>
                <c:pt idx="27">
                  <c:v>-4.8000000000000007</c:v>
                </c:pt>
                <c:pt idx="28">
                  <c:v>-2.2000000000000002</c:v>
                </c:pt>
                <c:pt idx="29">
                  <c:v>-3.6999999999999993</c:v>
                </c:pt>
                <c:pt idx="30">
                  <c:v>0.40000000000000013</c:v>
                </c:pt>
                <c:pt idx="31">
                  <c:v>0.7</c:v>
                </c:pt>
                <c:pt idx="32">
                  <c:v>-1</c:v>
                </c:pt>
                <c:pt idx="33">
                  <c:v>-0.19999999999999973</c:v>
                </c:pt>
                <c:pt idx="34">
                  <c:v>-2.5999999999999996</c:v>
                </c:pt>
                <c:pt idx="35">
                  <c:v>7.1999999999999993</c:v>
                </c:pt>
                <c:pt idx="36">
                  <c:v>3.0999999999999996</c:v>
                </c:pt>
                <c:pt idx="37">
                  <c:v>0</c:v>
                </c:pt>
                <c:pt idx="38">
                  <c:v>0.30000000000000027</c:v>
                </c:pt>
                <c:pt idx="39">
                  <c:v>2</c:v>
                </c:pt>
                <c:pt idx="40">
                  <c:v>-1.6</c:v>
                </c:pt>
                <c:pt idx="41">
                  <c:v>-0.8</c:v>
                </c:pt>
                <c:pt idx="42">
                  <c:v>0.29999999999999982</c:v>
                </c:pt>
                <c:pt idx="43">
                  <c:v>-1.7999999999999989</c:v>
                </c:pt>
                <c:pt idx="44">
                  <c:v>-0.40000000000000036</c:v>
                </c:pt>
                <c:pt idx="45">
                  <c:v>1.8999999999999995</c:v>
                </c:pt>
                <c:pt idx="46">
                  <c:v>0.79999999999999993</c:v>
                </c:pt>
                <c:pt idx="47">
                  <c:v>-0.20000000000000007</c:v>
                </c:pt>
                <c:pt idx="48">
                  <c:v>0.19999999999999996</c:v>
                </c:pt>
                <c:pt idx="49">
                  <c:v>1.2999999999999998</c:v>
                </c:pt>
                <c:pt idx="50">
                  <c:v>7.2</c:v>
                </c:pt>
                <c:pt idx="51">
                  <c:v>5</c:v>
                </c:pt>
                <c:pt idx="52">
                  <c:v>2.8</c:v>
                </c:pt>
                <c:pt idx="53">
                  <c:v>0.70000000000000007</c:v>
                </c:pt>
                <c:pt idx="54">
                  <c:v>1.7999999999999998</c:v>
                </c:pt>
                <c:pt idx="55">
                  <c:v>-2.4000000000000004</c:v>
                </c:pt>
                <c:pt idx="56">
                  <c:v>0.4</c:v>
                </c:pt>
                <c:pt idx="57">
                  <c:v>0.70000000000000007</c:v>
                </c:pt>
                <c:pt idx="58">
                  <c:v>0.30000000000000027</c:v>
                </c:pt>
                <c:pt idx="59">
                  <c:v>5.6</c:v>
                </c:pt>
                <c:pt idx="60">
                  <c:v>3.7</c:v>
                </c:pt>
                <c:pt idx="61">
                  <c:v>1.2000000000000002</c:v>
                </c:pt>
                <c:pt idx="62">
                  <c:v>0.39999999999999997</c:v>
                </c:pt>
                <c:pt idx="63">
                  <c:v>0.30000000000000004</c:v>
                </c:pt>
                <c:pt idx="64">
                  <c:v>9.9999999999999978E-2</c:v>
                </c:pt>
                <c:pt idx="65">
                  <c:v>0.40000000000000013</c:v>
                </c:pt>
                <c:pt idx="66">
                  <c:v>-4.4000000000000004</c:v>
                </c:pt>
                <c:pt idx="67">
                  <c:v>3.6</c:v>
                </c:pt>
                <c:pt idx="68">
                  <c:v>2.2000000000000002</c:v>
                </c:pt>
                <c:pt idx="69">
                  <c:v>2.1999999999999997</c:v>
                </c:pt>
                <c:pt idx="70">
                  <c:v>2.5</c:v>
                </c:pt>
                <c:pt idx="71">
                  <c:v>4.6000000000000005</c:v>
                </c:pt>
                <c:pt idx="72">
                  <c:v>1</c:v>
                </c:pt>
                <c:pt idx="73">
                  <c:v>-1.4</c:v>
                </c:pt>
                <c:pt idx="74">
                  <c:v>1.4</c:v>
                </c:pt>
                <c:pt idx="75">
                  <c:v>3.5</c:v>
                </c:pt>
                <c:pt idx="76">
                  <c:v>0.40000000000000036</c:v>
                </c:pt>
                <c:pt idx="77">
                  <c:v>3.1999999999999997</c:v>
                </c:pt>
              </c:numCache>
            </c:numRef>
          </c:xVal>
          <c:yVal>
            <c:numRef>
              <c:f>Correlations!$AM$6:$AM$83</c:f>
              <c:numCache>
                <c:formatCode>General</c:formatCode>
                <c:ptCount val="78"/>
                <c:pt idx="0">
                  <c:v>5.1356610961260003</c:v>
                </c:pt>
                <c:pt idx="1">
                  <c:v>2.4910768514966293</c:v>
                </c:pt>
                <c:pt idx="2">
                  <c:v>-4.0460809978547871</c:v>
                </c:pt>
                <c:pt idx="3">
                  <c:v>5.6231664596475781</c:v>
                </c:pt>
                <c:pt idx="4">
                  <c:v>2.293099245100521</c:v>
                </c:pt>
                <c:pt idx="5">
                  <c:v>-3.5813703236133989</c:v>
                </c:pt>
                <c:pt idx="6">
                  <c:v>19.205570765305918</c:v>
                </c:pt>
                <c:pt idx="7">
                  <c:v>2.778748078705064</c:v>
                </c:pt>
                <c:pt idx="8">
                  <c:v>-4.9520731904435351</c:v>
                </c:pt>
                <c:pt idx="9">
                  <c:v>7.5476255908645644</c:v>
                </c:pt>
                <c:pt idx="10">
                  <c:v>-95.068435138871564</c:v>
                </c:pt>
                <c:pt idx="11">
                  <c:v>11.528263955271697</c:v>
                </c:pt>
                <c:pt idx="12">
                  <c:v>10.757308476047683</c:v>
                </c:pt>
                <c:pt idx="13">
                  <c:v>-1.5475339259505922</c:v>
                </c:pt>
                <c:pt idx="14">
                  <c:v>4.0911107298823595</c:v>
                </c:pt>
                <c:pt idx="15">
                  <c:v>4.8478178579771338</c:v>
                </c:pt>
                <c:pt idx="16">
                  <c:v>4.3006164325042562</c:v>
                </c:pt>
                <c:pt idx="17">
                  <c:v>9.2693142531013351</c:v>
                </c:pt>
                <c:pt idx="18">
                  <c:v>11.692128475976901</c:v>
                </c:pt>
                <c:pt idx="19">
                  <c:v>4.3083732120840139</c:v>
                </c:pt>
                <c:pt idx="20">
                  <c:v>16.436232746010646</c:v>
                </c:pt>
                <c:pt idx="21">
                  <c:v>20.102611050343555</c:v>
                </c:pt>
                <c:pt idx="22">
                  <c:v>13.719723190922835</c:v>
                </c:pt>
                <c:pt idx="23">
                  <c:v>53.595139751870313</c:v>
                </c:pt>
                <c:pt idx="24">
                  <c:v>0.95972729674019774</c:v>
                </c:pt>
                <c:pt idx="25">
                  <c:v>6.0899157980321377</c:v>
                </c:pt>
                <c:pt idx="26">
                  <c:v>1.8326240033471066</c:v>
                </c:pt>
                <c:pt idx="27">
                  <c:v>12.026278453608313</c:v>
                </c:pt>
                <c:pt idx="28">
                  <c:v>7.986606379654738</c:v>
                </c:pt>
                <c:pt idx="29">
                  <c:v>12.028613938571745</c:v>
                </c:pt>
                <c:pt idx="30">
                  <c:v>3.1746080956463913</c:v>
                </c:pt>
                <c:pt idx="31">
                  <c:v>-0.76661016859969777</c:v>
                </c:pt>
                <c:pt idx="32">
                  <c:v>5.759219315812274</c:v>
                </c:pt>
                <c:pt idx="33">
                  <c:v>3.7723164347121951</c:v>
                </c:pt>
                <c:pt idx="34">
                  <c:v>7.7031234502837833</c:v>
                </c:pt>
                <c:pt idx="35">
                  <c:v>-6.3161465416668818</c:v>
                </c:pt>
                <c:pt idx="36">
                  <c:v>16.759094699186889</c:v>
                </c:pt>
                <c:pt idx="37">
                  <c:v>-1.2716899230726568</c:v>
                </c:pt>
                <c:pt idx="38">
                  <c:v>5.9489604514882259</c:v>
                </c:pt>
                <c:pt idx="39">
                  <c:v>30.319889126182815</c:v>
                </c:pt>
                <c:pt idx="40">
                  <c:v>4.216807901113377</c:v>
                </c:pt>
                <c:pt idx="41">
                  <c:v>1.0060734922898291</c:v>
                </c:pt>
                <c:pt idx="42">
                  <c:v>3.7142913437715137</c:v>
                </c:pt>
                <c:pt idx="43">
                  <c:v>3.4958511985676921</c:v>
                </c:pt>
                <c:pt idx="44">
                  <c:v>7.9045814460091677</c:v>
                </c:pt>
                <c:pt idx="45">
                  <c:v>1.5416317280474559</c:v>
                </c:pt>
                <c:pt idx="46">
                  <c:v>0.95515698322151366</c:v>
                </c:pt>
                <c:pt idx="47">
                  <c:v>2.3504474841327436</c:v>
                </c:pt>
                <c:pt idx="48">
                  <c:v>-1.0382866327134792</c:v>
                </c:pt>
                <c:pt idx="49">
                  <c:v>4.1388220237101478</c:v>
                </c:pt>
                <c:pt idx="50">
                  <c:v>-0.42312567139502022</c:v>
                </c:pt>
                <c:pt idx="51">
                  <c:v>-18.231922760039197</c:v>
                </c:pt>
                <c:pt idx="52">
                  <c:v>14.095106406138569</c:v>
                </c:pt>
                <c:pt idx="53">
                  <c:v>-6.9461600332868301</c:v>
                </c:pt>
                <c:pt idx="54">
                  <c:v>-5.4910120201747539</c:v>
                </c:pt>
                <c:pt idx="55">
                  <c:v>1.6957582743974626</c:v>
                </c:pt>
                <c:pt idx="56">
                  <c:v>-0.58887358500125586</c:v>
                </c:pt>
                <c:pt idx="57">
                  <c:v>-0.17154312457840604</c:v>
                </c:pt>
                <c:pt idx="58">
                  <c:v>4.1304842499215511</c:v>
                </c:pt>
                <c:pt idx="59">
                  <c:v>-1.267752831081296</c:v>
                </c:pt>
                <c:pt idx="60">
                  <c:v>-0.70706659174057052</c:v>
                </c:pt>
                <c:pt idx="61">
                  <c:v>7.4944044662634681</c:v>
                </c:pt>
                <c:pt idx="62">
                  <c:v>5.3381656100620347</c:v>
                </c:pt>
                <c:pt idx="63">
                  <c:v>0.86765885939243503</c:v>
                </c:pt>
                <c:pt idx="64">
                  <c:v>4.8601246776340687</c:v>
                </c:pt>
                <c:pt idx="65">
                  <c:v>10.450415969306505</c:v>
                </c:pt>
                <c:pt idx="66">
                  <c:v>1.8663767321421929</c:v>
                </c:pt>
                <c:pt idx="67">
                  <c:v>54.858500721473177</c:v>
                </c:pt>
                <c:pt idx="68">
                  <c:v>22.661806924859917</c:v>
                </c:pt>
                <c:pt idx="69">
                  <c:v>18.270807445049073</c:v>
                </c:pt>
                <c:pt idx="70">
                  <c:v>-1.0761489954991674</c:v>
                </c:pt>
                <c:pt idx="71">
                  <c:v>20.55949745242475</c:v>
                </c:pt>
                <c:pt idx="72">
                  <c:v>3.1146261076622785</c:v>
                </c:pt>
                <c:pt idx="73">
                  <c:v>3.1653617853887823</c:v>
                </c:pt>
                <c:pt idx="74">
                  <c:v>6.0968163115861316</c:v>
                </c:pt>
                <c:pt idx="75">
                  <c:v>33.533128564586391</c:v>
                </c:pt>
                <c:pt idx="76">
                  <c:v>8.6441123589247226</c:v>
                </c:pt>
                <c:pt idx="77">
                  <c:v>11.322707622852306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825208"/>
        <c:axId val="352831480"/>
      </c:scatterChart>
      <c:valAx>
        <c:axId val="352825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0" i="0" u="none" strike="noStrike" baseline="0">
                  <a:solidFill>
                    <a:srgbClr val="333333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31480"/>
        <c:crosses val="autoZero"/>
        <c:crossBetween val="midCat"/>
      </c:valAx>
      <c:valAx>
        <c:axId val="352831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 w="25400">
              <a:noFill/>
            </a:ln>
          </c:spPr>
          <c:txPr>
            <a:bodyPr/>
            <a:lstStyle/>
            <a:p>
              <a:pPr>
                <a:defRPr sz="1000" b="0" i="0" u="none" strike="noStrike" baseline="0">
                  <a:solidFill>
                    <a:srgbClr val="333333"/>
                  </a:solidFill>
                  <a:latin typeface="Calibri"/>
                  <a:ea typeface="Calibri"/>
                  <a:cs typeface="Calibri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252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Correlation between UNEMP and  CAPB</a:t>
            </a:r>
          </a:p>
        </c:rich>
      </c:tx>
      <c:layout>
        <c:manualLayout>
          <c:xMode val="edge"/>
          <c:yMode val="edge"/>
          <c:x val="0.19057809591982822"/>
          <c:y val="2.022747156605424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Correlations!$V$6:$V$18</c:f>
              <c:strCache>
                <c:ptCount val="13"/>
                <c:pt idx="0">
                  <c:v>-0.600000143</c:v>
                </c:pt>
                <c:pt idx="1">
                  <c:v>-0.5</c:v>
                </c:pt>
                <c:pt idx="2">
                  <c:v>-0.5</c:v>
                </c:pt>
                <c:pt idx="3">
                  <c:v>-0.599999905</c:v>
                </c:pt>
                <c:pt idx="4">
                  <c:v>-1.100000381</c:v>
                </c:pt>
                <c:pt idx="5">
                  <c:v>-0.600000381</c:v>
                </c:pt>
                <c:pt idx="6">
                  <c:v>1.400000095</c:v>
                </c:pt>
                <c:pt idx="7">
                  <c:v>0.599999905</c:v>
                </c:pt>
                <c:pt idx="8">
                  <c:v>1.5</c:v>
                </c:pt>
                <c:pt idx="9">
                  <c:v>1</c:v>
                </c:pt>
                <c:pt idx="10">
                  <c:v>-0.5</c:v>
                </c:pt>
                <c:pt idx="11">
                  <c:v>-0.400000095</c:v>
                </c:pt>
                <c:pt idx="12">
                  <c:v>-0.400000095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Correlations!$X$6:$X$106</c:f>
              <c:numCache>
                <c:formatCode>General</c:formatCode>
                <c:ptCount val="101"/>
                <c:pt idx="0">
                  <c:v>-0.19999999999999996</c:v>
                </c:pt>
                <c:pt idx="1">
                  <c:v>-1</c:v>
                </c:pt>
                <c:pt idx="2">
                  <c:v>-0.7</c:v>
                </c:pt>
                <c:pt idx="3">
                  <c:v>0.19999999999999996</c:v>
                </c:pt>
                <c:pt idx="4">
                  <c:v>-0.5</c:v>
                </c:pt>
                <c:pt idx="5">
                  <c:v>-3</c:v>
                </c:pt>
                <c:pt idx="6">
                  <c:v>-3.3000000000000007</c:v>
                </c:pt>
                <c:pt idx="7">
                  <c:v>-0.5</c:v>
                </c:pt>
                <c:pt idx="8">
                  <c:v>-2.2000000000000002</c:v>
                </c:pt>
                <c:pt idx="9">
                  <c:v>-0.6</c:v>
                </c:pt>
                <c:pt idx="10">
                  <c:v>-2.7</c:v>
                </c:pt>
                <c:pt idx="11">
                  <c:v>0</c:v>
                </c:pt>
                <c:pt idx="12">
                  <c:v>-0.5</c:v>
                </c:pt>
                <c:pt idx="13">
                  <c:v>-0.69999999999999973</c:v>
                </c:pt>
                <c:pt idx="14">
                  <c:v>-0.60000000000000009</c:v>
                </c:pt>
                <c:pt idx="15">
                  <c:v>-6.1</c:v>
                </c:pt>
                <c:pt idx="16">
                  <c:v>-1.2000000000000002</c:v>
                </c:pt>
                <c:pt idx="17">
                  <c:v>-2.8</c:v>
                </c:pt>
                <c:pt idx="18">
                  <c:v>-1.2</c:v>
                </c:pt>
                <c:pt idx="19">
                  <c:v>-2.2000000000000002</c:v>
                </c:pt>
                <c:pt idx="20">
                  <c:v>0.19999999999999996</c:v>
                </c:pt>
                <c:pt idx="21">
                  <c:v>-4.7999999999999989</c:v>
                </c:pt>
                <c:pt idx="22">
                  <c:v>2.7000000000000011</c:v>
                </c:pt>
                <c:pt idx="23">
                  <c:v>-0.70000000000000007</c:v>
                </c:pt>
                <c:pt idx="24">
                  <c:v>5.7000000000000011</c:v>
                </c:pt>
                <c:pt idx="25">
                  <c:v>0.90000000000000036</c:v>
                </c:pt>
                <c:pt idx="26">
                  <c:v>-9.9999999999999978E-2</c:v>
                </c:pt>
                <c:pt idx="27">
                  <c:v>3</c:v>
                </c:pt>
                <c:pt idx="28">
                  <c:v>-3.7</c:v>
                </c:pt>
                <c:pt idx="29">
                  <c:v>-4.8000000000000007</c:v>
                </c:pt>
                <c:pt idx="30">
                  <c:v>-2.2000000000000002</c:v>
                </c:pt>
                <c:pt idx="31">
                  <c:v>-1.2000000000000002</c:v>
                </c:pt>
                <c:pt idx="32">
                  <c:v>-3.6999999999999993</c:v>
                </c:pt>
                <c:pt idx="33">
                  <c:v>0.40000000000000013</c:v>
                </c:pt>
                <c:pt idx="34">
                  <c:v>0.7</c:v>
                </c:pt>
                <c:pt idx="35">
                  <c:v>-1</c:v>
                </c:pt>
                <c:pt idx="36">
                  <c:v>-0.19999999999999973</c:v>
                </c:pt>
                <c:pt idx="37">
                  <c:v>-2.5999999999999996</c:v>
                </c:pt>
                <c:pt idx="38">
                  <c:v>7.1999999999999993</c:v>
                </c:pt>
                <c:pt idx="39">
                  <c:v>3.0999999999999996</c:v>
                </c:pt>
                <c:pt idx="40">
                  <c:v>0</c:v>
                </c:pt>
                <c:pt idx="41">
                  <c:v>0.30000000000000027</c:v>
                </c:pt>
                <c:pt idx="42">
                  <c:v>2</c:v>
                </c:pt>
                <c:pt idx="43">
                  <c:v>-1.6</c:v>
                </c:pt>
                <c:pt idx="44">
                  <c:v>-0.8</c:v>
                </c:pt>
                <c:pt idx="45">
                  <c:v>0.29999999999999982</c:v>
                </c:pt>
                <c:pt idx="46">
                  <c:v>-1.7999999999999989</c:v>
                </c:pt>
                <c:pt idx="47">
                  <c:v>-0.40000000000000036</c:v>
                </c:pt>
                <c:pt idx="48">
                  <c:v>-9.9999999999999645E-2</c:v>
                </c:pt>
                <c:pt idx="49">
                  <c:v>1.8999999999999995</c:v>
                </c:pt>
                <c:pt idx="50">
                  <c:v>0.79999999999999993</c:v>
                </c:pt>
                <c:pt idx="51">
                  <c:v>-0.20000000000000007</c:v>
                </c:pt>
                <c:pt idx="52">
                  <c:v>0.19999999999999996</c:v>
                </c:pt>
                <c:pt idx="53">
                  <c:v>1.2999999999999998</c:v>
                </c:pt>
                <c:pt idx="54">
                  <c:v>7.2</c:v>
                </c:pt>
                <c:pt idx="55">
                  <c:v>5</c:v>
                </c:pt>
                <c:pt idx="56">
                  <c:v>2.8</c:v>
                </c:pt>
                <c:pt idx="57">
                  <c:v>0.70000000000000007</c:v>
                </c:pt>
                <c:pt idx="58">
                  <c:v>1.7999999999999998</c:v>
                </c:pt>
                <c:pt idx="59">
                  <c:v>-2.4000000000000004</c:v>
                </c:pt>
                <c:pt idx="60">
                  <c:v>0.4</c:v>
                </c:pt>
                <c:pt idx="61">
                  <c:v>0.70000000000000007</c:v>
                </c:pt>
                <c:pt idx="62">
                  <c:v>0.30000000000000027</c:v>
                </c:pt>
                <c:pt idx="63">
                  <c:v>5.6</c:v>
                </c:pt>
                <c:pt idx="64">
                  <c:v>3.7</c:v>
                </c:pt>
                <c:pt idx="65">
                  <c:v>0.5</c:v>
                </c:pt>
                <c:pt idx="66">
                  <c:v>1.2000000000000002</c:v>
                </c:pt>
                <c:pt idx="67">
                  <c:v>0.39999999999999997</c:v>
                </c:pt>
                <c:pt idx="68">
                  <c:v>0.30000000000000004</c:v>
                </c:pt>
                <c:pt idx="69">
                  <c:v>9.9999999999999978E-2</c:v>
                </c:pt>
                <c:pt idx="70">
                  <c:v>0.40000000000000013</c:v>
                </c:pt>
                <c:pt idx="71">
                  <c:v>-4.4000000000000004</c:v>
                </c:pt>
                <c:pt idx="72">
                  <c:v>3.6</c:v>
                </c:pt>
                <c:pt idx="73">
                  <c:v>2.2000000000000002</c:v>
                </c:pt>
                <c:pt idx="74">
                  <c:v>2.1999999999999997</c:v>
                </c:pt>
                <c:pt idx="75">
                  <c:v>2.5</c:v>
                </c:pt>
                <c:pt idx="76">
                  <c:v>4.6000000000000005</c:v>
                </c:pt>
                <c:pt idx="77">
                  <c:v>1</c:v>
                </c:pt>
                <c:pt idx="78">
                  <c:v>-1.4</c:v>
                </c:pt>
                <c:pt idx="79">
                  <c:v>1.4</c:v>
                </c:pt>
                <c:pt idx="80">
                  <c:v>3.5</c:v>
                </c:pt>
                <c:pt idx="81">
                  <c:v>0.40000000000000036</c:v>
                </c:pt>
                <c:pt idx="82">
                  <c:v>2.2999999999999998</c:v>
                </c:pt>
                <c:pt idx="83">
                  <c:v>3.1999999999999997</c:v>
                </c:pt>
                <c:pt idx="84">
                  <c:v>1</c:v>
                </c:pt>
                <c:pt idx="85">
                  <c:v>1.2999999999999998</c:v>
                </c:pt>
                <c:pt idx="86">
                  <c:v>0.4</c:v>
                </c:pt>
                <c:pt idx="87">
                  <c:v>0.79999999999999993</c:v>
                </c:pt>
                <c:pt idx="88">
                  <c:v>0.39999999999999991</c:v>
                </c:pt>
                <c:pt idx="89">
                  <c:v>3.1999999999999997</c:v>
                </c:pt>
                <c:pt idx="90">
                  <c:v>1.2</c:v>
                </c:pt>
                <c:pt idx="91">
                  <c:v>0.60000000000000009</c:v>
                </c:pt>
                <c:pt idx="92">
                  <c:v>-1.8</c:v>
                </c:pt>
                <c:pt idx="93">
                  <c:v>0.5</c:v>
                </c:pt>
                <c:pt idx="94">
                  <c:v>0.4</c:v>
                </c:pt>
                <c:pt idx="95">
                  <c:v>0.7</c:v>
                </c:pt>
                <c:pt idx="96">
                  <c:v>2.5</c:v>
                </c:pt>
                <c:pt idx="97">
                  <c:v>2.5</c:v>
                </c:pt>
                <c:pt idx="98">
                  <c:v>2.0999999999999996</c:v>
                </c:pt>
                <c:pt idx="99">
                  <c:v>0.6</c:v>
                </c:pt>
                <c:pt idx="100">
                  <c:v>1.5</c:v>
                </c:pt>
              </c:numCache>
            </c:numRef>
          </c:xVal>
          <c:yVal>
            <c:numRef>
              <c:f>Correlations!$V$6:$V$106</c:f>
              <c:numCache>
                <c:formatCode>General</c:formatCode>
                <c:ptCount val="101"/>
                <c:pt idx="0">
                  <c:v>-0.60000014305114968</c:v>
                </c:pt>
                <c:pt idx="1">
                  <c:v>-0.5</c:v>
                </c:pt>
                <c:pt idx="2">
                  <c:v>-0.5</c:v>
                </c:pt>
                <c:pt idx="3">
                  <c:v>-0.59999990463257014</c:v>
                </c:pt>
                <c:pt idx="4">
                  <c:v>-1.1000003814697301</c:v>
                </c:pt>
                <c:pt idx="5">
                  <c:v>-0.60000038146971946</c:v>
                </c:pt>
                <c:pt idx="6">
                  <c:v>1.4000000953674299</c:v>
                </c:pt>
                <c:pt idx="7">
                  <c:v>0.59999990463257014</c:v>
                </c:pt>
                <c:pt idx="8">
                  <c:v>1.5</c:v>
                </c:pt>
                <c:pt idx="9">
                  <c:v>1</c:v>
                </c:pt>
                <c:pt idx="10">
                  <c:v>-0.5</c:v>
                </c:pt>
                <c:pt idx="11">
                  <c:v>-0.40000009536743963</c:v>
                </c:pt>
                <c:pt idx="12">
                  <c:v>-0.40000009536742986</c:v>
                </c:pt>
                <c:pt idx="13">
                  <c:v>-1.3999996185302699</c:v>
                </c:pt>
                <c:pt idx="14">
                  <c:v>-0.40000009536742986</c:v>
                </c:pt>
                <c:pt idx="15">
                  <c:v>3.1000003814697301</c:v>
                </c:pt>
                <c:pt idx="16">
                  <c:v>1.0000002384185795</c:v>
                </c:pt>
                <c:pt idx="17">
                  <c:v>0.90000009536742986</c:v>
                </c:pt>
                <c:pt idx="18">
                  <c:v>1.8999996185302805</c:v>
                </c:pt>
                <c:pt idx="19">
                  <c:v>1.7000002861023003</c:v>
                </c:pt>
                <c:pt idx="20">
                  <c:v>0.19999980926514027</c:v>
                </c:pt>
                <c:pt idx="21">
                  <c:v>1.8000001907348597</c:v>
                </c:pt>
                <c:pt idx="22">
                  <c:v>6</c:v>
                </c:pt>
                <c:pt idx="23">
                  <c:v>1.1000003814697195</c:v>
                </c:pt>
                <c:pt idx="24">
                  <c:v>9.7000002861022718</c:v>
                </c:pt>
                <c:pt idx="25">
                  <c:v>7.8999996185302397</c:v>
                </c:pt>
                <c:pt idx="26">
                  <c:v>0</c:v>
                </c:pt>
                <c:pt idx="27">
                  <c:v>0.90000009536742986</c:v>
                </c:pt>
                <c:pt idx="28">
                  <c:v>0.60000014305114968</c:v>
                </c:pt>
                <c:pt idx="29">
                  <c:v>1.9000000953674299</c:v>
                </c:pt>
                <c:pt idx="30">
                  <c:v>2.4999999999999698</c:v>
                </c:pt>
                <c:pt idx="31">
                  <c:v>1.5</c:v>
                </c:pt>
                <c:pt idx="32">
                  <c:v>6.6000003814697017</c:v>
                </c:pt>
                <c:pt idx="33">
                  <c:v>-0.40000009536742986</c:v>
                </c:pt>
                <c:pt idx="34">
                  <c:v>0.40000009536742986</c:v>
                </c:pt>
                <c:pt idx="35">
                  <c:v>0.19999980926512961</c:v>
                </c:pt>
                <c:pt idx="36">
                  <c:v>0.19999980926512961</c:v>
                </c:pt>
                <c:pt idx="37">
                  <c:v>-0.59999990463257014</c:v>
                </c:pt>
                <c:pt idx="38">
                  <c:v>3</c:v>
                </c:pt>
                <c:pt idx="39">
                  <c:v>1.8999996185303001</c:v>
                </c:pt>
                <c:pt idx="40">
                  <c:v>0.59999942779541016</c:v>
                </c:pt>
                <c:pt idx="41">
                  <c:v>1.6000003814697976</c:v>
                </c:pt>
                <c:pt idx="42">
                  <c:v>4.0999994277954013</c:v>
                </c:pt>
                <c:pt idx="43">
                  <c:v>-0.69999980926514027</c:v>
                </c:pt>
                <c:pt idx="44">
                  <c:v>0</c:v>
                </c:pt>
                <c:pt idx="45">
                  <c:v>1.0999999046325701</c:v>
                </c:pt>
                <c:pt idx="46">
                  <c:v>1.3000001907349006</c:v>
                </c:pt>
                <c:pt idx="47">
                  <c:v>2.2999992370606002</c:v>
                </c:pt>
                <c:pt idx="48">
                  <c:v>1.2999997138977104</c:v>
                </c:pt>
                <c:pt idx="49">
                  <c:v>2.1000003814697976</c:v>
                </c:pt>
                <c:pt idx="50">
                  <c:v>-0.30000019073485973</c:v>
                </c:pt>
                <c:pt idx="51">
                  <c:v>-1.2000002861022896</c:v>
                </c:pt>
                <c:pt idx="52">
                  <c:v>-0.69999980926512961</c:v>
                </c:pt>
                <c:pt idx="53">
                  <c:v>-0.10000038146971946</c:v>
                </c:pt>
                <c:pt idx="54">
                  <c:v>-1.1999998092651403</c:v>
                </c:pt>
                <c:pt idx="55">
                  <c:v>5.2000007629394993</c:v>
                </c:pt>
                <c:pt idx="56">
                  <c:v>0.70000076293939983</c:v>
                </c:pt>
                <c:pt idx="57">
                  <c:v>0</c:v>
                </c:pt>
                <c:pt idx="58">
                  <c:v>-2.5</c:v>
                </c:pt>
                <c:pt idx="59">
                  <c:v>-2.4999990463256001</c:v>
                </c:pt>
                <c:pt idx="60">
                  <c:v>0.5</c:v>
                </c:pt>
                <c:pt idx="61">
                  <c:v>-0.40000009536742986</c:v>
                </c:pt>
                <c:pt idx="62">
                  <c:v>-9.9999904632570136E-2</c:v>
                </c:pt>
                <c:pt idx="63">
                  <c:v>1.8999996185301988</c:v>
                </c:pt>
                <c:pt idx="64">
                  <c:v>-0.89999961853030008</c:v>
                </c:pt>
                <c:pt idx="65">
                  <c:v>1</c:v>
                </c:pt>
                <c:pt idx="66">
                  <c:v>1.5</c:v>
                </c:pt>
                <c:pt idx="67">
                  <c:v>0.20000028610228959</c:v>
                </c:pt>
                <c:pt idx="68">
                  <c:v>0.40000009536742986</c:v>
                </c:pt>
                <c:pt idx="69">
                  <c:v>-9.9999904632570136E-2</c:v>
                </c:pt>
                <c:pt idx="70">
                  <c:v>0.69999980926512961</c:v>
                </c:pt>
                <c:pt idx="71">
                  <c:v>-0.5</c:v>
                </c:pt>
                <c:pt idx="72">
                  <c:v>6.5</c:v>
                </c:pt>
                <c:pt idx="73">
                  <c:v>9.9999427795399498E-2</c:v>
                </c:pt>
                <c:pt idx="74">
                  <c:v>2.3000001907348295</c:v>
                </c:pt>
                <c:pt idx="75">
                  <c:v>-1.3000011444091992</c:v>
                </c:pt>
                <c:pt idx="76">
                  <c:v>-2.1000003814698012</c:v>
                </c:pt>
                <c:pt idx="77">
                  <c:v>0.19999980926514027</c:v>
                </c:pt>
                <c:pt idx="78">
                  <c:v>-9.9999904632570136E-2</c:v>
                </c:pt>
                <c:pt idx="79">
                  <c:v>0.90000009536742986</c:v>
                </c:pt>
                <c:pt idx="80">
                  <c:v>2.9000005722046005</c:v>
                </c:pt>
                <c:pt idx="81">
                  <c:v>0.39999961853030008</c:v>
                </c:pt>
                <c:pt idx="82">
                  <c:v>0.60000038146971946</c:v>
                </c:pt>
                <c:pt idx="83">
                  <c:v>3.5</c:v>
                </c:pt>
                <c:pt idx="84">
                  <c:v>0.59999990463257014</c:v>
                </c:pt>
                <c:pt idx="85">
                  <c:v>0.89999961853026988</c:v>
                </c:pt>
                <c:pt idx="86">
                  <c:v>0.59999990463257014</c:v>
                </c:pt>
                <c:pt idx="87">
                  <c:v>0.5000000000000302</c:v>
                </c:pt>
                <c:pt idx="88">
                  <c:v>-9.9999904632570136E-2</c:v>
                </c:pt>
                <c:pt idx="89">
                  <c:v>3.0999984741210014</c:v>
                </c:pt>
                <c:pt idx="90">
                  <c:v>-1.5999994277953995</c:v>
                </c:pt>
                <c:pt idx="91">
                  <c:v>1.5</c:v>
                </c:pt>
                <c:pt idx="92">
                  <c:v>-3.7999992370606002</c:v>
                </c:pt>
                <c:pt idx="93">
                  <c:v>-1.3999996185301988</c:v>
                </c:pt>
                <c:pt idx="94">
                  <c:v>0.80000019073485973</c:v>
                </c:pt>
                <c:pt idx="95">
                  <c:v>9.9999904632570136E-2</c:v>
                </c:pt>
                <c:pt idx="96">
                  <c:v>1.3999996185302805</c:v>
                </c:pt>
                <c:pt idx="97">
                  <c:v>0.89999961853030008</c:v>
                </c:pt>
                <c:pt idx="98">
                  <c:v>0.30000019073479933</c:v>
                </c:pt>
                <c:pt idx="99">
                  <c:v>1.3999996185302397</c:v>
                </c:pt>
                <c:pt idx="100">
                  <c:v>1.3999996185302024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830696"/>
        <c:axId val="352826776"/>
      </c:scatterChart>
      <c:valAx>
        <c:axId val="352830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ΔCAPB(t)</a:t>
                </a:r>
              </a:p>
            </c:rich>
          </c:tx>
          <c:layout>
            <c:manualLayout>
              <c:xMode val="edge"/>
              <c:yMode val="edge"/>
              <c:x val="0.46703602958721069"/>
              <c:y val="0.91689838012672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26776"/>
        <c:crosses val="autoZero"/>
        <c:crossBetween val="midCat"/>
      </c:valAx>
      <c:valAx>
        <c:axId val="352826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ΔUNEMP(t)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3069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Correlation between Debt and CAPB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Correlations!$AO$6:$AO$83</c:f>
              <c:numCache>
                <c:formatCode>General</c:formatCode>
                <c:ptCount val="78"/>
                <c:pt idx="0">
                  <c:v>-0.19999999999999996</c:v>
                </c:pt>
                <c:pt idx="1">
                  <c:v>-1</c:v>
                </c:pt>
                <c:pt idx="2">
                  <c:v>-0.7</c:v>
                </c:pt>
                <c:pt idx="3">
                  <c:v>0.19999999999999996</c:v>
                </c:pt>
                <c:pt idx="4">
                  <c:v>-0.5</c:v>
                </c:pt>
                <c:pt idx="5">
                  <c:v>-3</c:v>
                </c:pt>
                <c:pt idx="6">
                  <c:v>-3.3000000000000007</c:v>
                </c:pt>
                <c:pt idx="7">
                  <c:v>-0.5</c:v>
                </c:pt>
                <c:pt idx="8">
                  <c:v>-2.2000000000000002</c:v>
                </c:pt>
                <c:pt idx="9">
                  <c:v>-0.6</c:v>
                </c:pt>
                <c:pt idx="10">
                  <c:v>-2.7</c:v>
                </c:pt>
                <c:pt idx="11">
                  <c:v>0</c:v>
                </c:pt>
                <c:pt idx="12">
                  <c:v>-0.5</c:v>
                </c:pt>
                <c:pt idx="13">
                  <c:v>-0.69999999999999973</c:v>
                </c:pt>
                <c:pt idx="14">
                  <c:v>-6.1</c:v>
                </c:pt>
                <c:pt idx="15">
                  <c:v>-1.2000000000000002</c:v>
                </c:pt>
                <c:pt idx="16">
                  <c:v>-2.8</c:v>
                </c:pt>
                <c:pt idx="17">
                  <c:v>-1.2</c:v>
                </c:pt>
                <c:pt idx="18">
                  <c:v>-2.2000000000000002</c:v>
                </c:pt>
                <c:pt idx="19">
                  <c:v>0.19999999999999996</c:v>
                </c:pt>
                <c:pt idx="20">
                  <c:v>-4.7999999999999989</c:v>
                </c:pt>
                <c:pt idx="21">
                  <c:v>2.7000000000000011</c:v>
                </c:pt>
                <c:pt idx="22">
                  <c:v>-0.70000000000000007</c:v>
                </c:pt>
                <c:pt idx="23">
                  <c:v>0.90000000000000036</c:v>
                </c:pt>
                <c:pt idx="24">
                  <c:v>-9.9999999999999978E-2</c:v>
                </c:pt>
                <c:pt idx="25">
                  <c:v>3</c:v>
                </c:pt>
                <c:pt idx="26">
                  <c:v>-3.7</c:v>
                </c:pt>
                <c:pt idx="27">
                  <c:v>-4.8000000000000007</c:v>
                </c:pt>
                <c:pt idx="28">
                  <c:v>-2.2000000000000002</c:v>
                </c:pt>
                <c:pt idx="29">
                  <c:v>-3.6999999999999993</c:v>
                </c:pt>
                <c:pt idx="30">
                  <c:v>0.40000000000000013</c:v>
                </c:pt>
                <c:pt idx="31">
                  <c:v>0.7</c:v>
                </c:pt>
                <c:pt idx="32">
                  <c:v>-1</c:v>
                </c:pt>
                <c:pt idx="33">
                  <c:v>-0.19999999999999973</c:v>
                </c:pt>
                <c:pt idx="34">
                  <c:v>-2.5999999999999996</c:v>
                </c:pt>
                <c:pt idx="35">
                  <c:v>7.1999999999999993</c:v>
                </c:pt>
                <c:pt idx="36">
                  <c:v>3.0999999999999996</c:v>
                </c:pt>
                <c:pt idx="37">
                  <c:v>0</c:v>
                </c:pt>
                <c:pt idx="38">
                  <c:v>0.30000000000000027</c:v>
                </c:pt>
                <c:pt idx="39">
                  <c:v>2</c:v>
                </c:pt>
                <c:pt idx="40">
                  <c:v>-1.6</c:v>
                </c:pt>
                <c:pt idx="41">
                  <c:v>-0.8</c:v>
                </c:pt>
                <c:pt idx="42">
                  <c:v>0.29999999999999982</c:v>
                </c:pt>
                <c:pt idx="43">
                  <c:v>-1.7999999999999989</c:v>
                </c:pt>
                <c:pt idx="44">
                  <c:v>-0.40000000000000036</c:v>
                </c:pt>
                <c:pt idx="45">
                  <c:v>1.8999999999999995</c:v>
                </c:pt>
                <c:pt idx="46">
                  <c:v>0.79999999999999993</c:v>
                </c:pt>
                <c:pt idx="47">
                  <c:v>-0.20000000000000007</c:v>
                </c:pt>
                <c:pt idx="48">
                  <c:v>0.19999999999999996</c:v>
                </c:pt>
                <c:pt idx="49">
                  <c:v>1.2999999999999998</c:v>
                </c:pt>
                <c:pt idx="50">
                  <c:v>7.2</c:v>
                </c:pt>
                <c:pt idx="51">
                  <c:v>5</c:v>
                </c:pt>
                <c:pt idx="52">
                  <c:v>2.8</c:v>
                </c:pt>
                <c:pt idx="53">
                  <c:v>0.70000000000000007</c:v>
                </c:pt>
                <c:pt idx="54">
                  <c:v>1.7999999999999998</c:v>
                </c:pt>
                <c:pt idx="55">
                  <c:v>-2.4000000000000004</c:v>
                </c:pt>
                <c:pt idx="56">
                  <c:v>0.4</c:v>
                </c:pt>
                <c:pt idx="57">
                  <c:v>0.70000000000000007</c:v>
                </c:pt>
                <c:pt idx="58">
                  <c:v>0.30000000000000027</c:v>
                </c:pt>
                <c:pt idx="59">
                  <c:v>5.6</c:v>
                </c:pt>
                <c:pt idx="60">
                  <c:v>3.7</c:v>
                </c:pt>
                <c:pt idx="61">
                  <c:v>1.2000000000000002</c:v>
                </c:pt>
                <c:pt idx="62">
                  <c:v>0.39999999999999997</c:v>
                </c:pt>
                <c:pt idx="63">
                  <c:v>0.30000000000000004</c:v>
                </c:pt>
                <c:pt idx="64">
                  <c:v>9.9999999999999978E-2</c:v>
                </c:pt>
                <c:pt idx="65">
                  <c:v>0.40000000000000013</c:v>
                </c:pt>
                <c:pt idx="66">
                  <c:v>-4.4000000000000004</c:v>
                </c:pt>
                <c:pt idx="67">
                  <c:v>3.6</c:v>
                </c:pt>
                <c:pt idx="68">
                  <c:v>2.2000000000000002</c:v>
                </c:pt>
                <c:pt idx="69">
                  <c:v>2.1999999999999997</c:v>
                </c:pt>
                <c:pt idx="70">
                  <c:v>2.5</c:v>
                </c:pt>
                <c:pt idx="71">
                  <c:v>4.6000000000000005</c:v>
                </c:pt>
                <c:pt idx="72">
                  <c:v>1</c:v>
                </c:pt>
                <c:pt idx="73">
                  <c:v>-1.4</c:v>
                </c:pt>
                <c:pt idx="74">
                  <c:v>1.4</c:v>
                </c:pt>
                <c:pt idx="75">
                  <c:v>3.5</c:v>
                </c:pt>
                <c:pt idx="76">
                  <c:v>0.40000000000000036</c:v>
                </c:pt>
                <c:pt idx="77">
                  <c:v>3.1999999999999997</c:v>
                </c:pt>
              </c:numCache>
            </c:numRef>
          </c:xVal>
          <c:yVal>
            <c:numRef>
              <c:f>Correlations!$AM$6:$AM$83</c:f>
              <c:numCache>
                <c:formatCode>General</c:formatCode>
                <c:ptCount val="78"/>
                <c:pt idx="0">
                  <c:v>5.1356610961260003</c:v>
                </c:pt>
                <c:pt idx="1">
                  <c:v>2.4910768514966293</c:v>
                </c:pt>
                <c:pt idx="2">
                  <c:v>-4.0460809978547871</c:v>
                </c:pt>
                <c:pt idx="3">
                  <c:v>5.6231664596475781</c:v>
                </c:pt>
                <c:pt idx="4">
                  <c:v>2.293099245100521</c:v>
                </c:pt>
                <c:pt idx="5">
                  <c:v>-3.5813703236133989</c:v>
                </c:pt>
                <c:pt idx="6">
                  <c:v>19.205570765305918</c:v>
                </c:pt>
                <c:pt idx="7">
                  <c:v>2.778748078705064</c:v>
                </c:pt>
                <c:pt idx="8">
                  <c:v>-4.9520731904435351</c:v>
                </c:pt>
                <c:pt idx="9">
                  <c:v>7.5476255908645644</c:v>
                </c:pt>
                <c:pt idx="10">
                  <c:v>-95.068435138871564</c:v>
                </c:pt>
                <c:pt idx="11">
                  <c:v>11.528263955271697</c:v>
                </c:pt>
                <c:pt idx="12">
                  <c:v>10.757308476047683</c:v>
                </c:pt>
                <c:pt idx="13">
                  <c:v>-1.5475339259505922</c:v>
                </c:pt>
                <c:pt idx="14">
                  <c:v>4.0911107298823595</c:v>
                </c:pt>
                <c:pt idx="15">
                  <c:v>4.8478178579771338</c:v>
                </c:pt>
                <c:pt idx="16">
                  <c:v>4.3006164325042562</c:v>
                </c:pt>
                <c:pt idx="17">
                  <c:v>9.2693142531013351</c:v>
                </c:pt>
                <c:pt idx="18">
                  <c:v>11.692128475976901</c:v>
                </c:pt>
                <c:pt idx="19">
                  <c:v>4.3083732120840139</c:v>
                </c:pt>
                <c:pt idx="20">
                  <c:v>16.436232746010646</c:v>
                </c:pt>
                <c:pt idx="21">
                  <c:v>20.102611050343555</c:v>
                </c:pt>
                <c:pt idx="22">
                  <c:v>13.719723190922835</c:v>
                </c:pt>
                <c:pt idx="23">
                  <c:v>53.595139751870313</c:v>
                </c:pt>
                <c:pt idx="24">
                  <c:v>0.95972729674019774</c:v>
                </c:pt>
                <c:pt idx="25">
                  <c:v>6.0899157980321377</c:v>
                </c:pt>
                <c:pt idx="26">
                  <c:v>1.8326240033471066</c:v>
                </c:pt>
                <c:pt idx="27">
                  <c:v>12.026278453608313</c:v>
                </c:pt>
                <c:pt idx="28">
                  <c:v>7.986606379654738</c:v>
                </c:pt>
                <c:pt idx="29">
                  <c:v>12.028613938571745</c:v>
                </c:pt>
                <c:pt idx="30">
                  <c:v>3.1746080956463913</c:v>
                </c:pt>
                <c:pt idx="31">
                  <c:v>-0.76661016859969777</c:v>
                </c:pt>
                <c:pt idx="32">
                  <c:v>5.759219315812274</c:v>
                </c:pt>
                <c:pt idx="33">
                  <c:v>3.7723164347121951</c:v>
                </c:pt>
                <c:pt idx="34">
                  <c:v>7.7031234502837833</c:v>
                </c:pt>
                <c:pt idx="35">
                  <c:v>-6.3161465416668818</c:v>
                </c:pt>
                <c:pt idx="36">
                  <c:v>16.759094699186889</c:v>
                </c:pt>
                <c:pt idx="37">
                  <c:v>-1.2716899230726568</c:v>
                </c:pt>
                <c:pt idx="38">
                  <c:v>5.9489604514882259</c:v>
                </c:pt>
                <c:pt idx="39">
                  <c:v>30.319889126182815</c:v>
                </c:pt>
                <c:pt idx="40">
                  <c:v>4.216807901113377</c:v>
                </c:pt>
                <c:pt idx="41">
                  <c:v>1.0060734922898291</c:v>
                </c:pt>
                <c:pt idx="42">
                  <c:v>3.7142913437715137</c:v>
                </c:pt>
                <c:pt idx="43">
                  <c:v>3.4958511985676921</c:v>
                </c:pt>
                <c:pt idx="44">
                  <c:v>7.9045814460091677</c:v>
                </c:pt>
                <c:pt idx="45">
                  <c:v>1.5416317280474559</c:v>
                </c:pt>
                <c:pt idx="46">
                  <c:v>0.95515698322151366</c:v>
                </c:pt>
                <c:pt idx="47">
                  <c:v>2.3504474841327436</c:v>
                </c:pt>
                <c:pt idx="48">
                  <c:v>-1.0382866327134792</c:v>
                </c:pt>
                <c:pt idx="49">
                  <c:v>4.1388220237101478</c:v>
                </c:pt>
                <c:pt idx="50">
                  <c:v>-0.42312567139502022</c:v>
                </c:pt>
                <c:pt idx="51">
                  <c:v>-18.231922760039197</c:v>
                </c:pt>
                <c:pt idx="52">
                  <c:v>14.095106406138569</c:v>
                </c:pt>
                <c:pt idx="53">
                  <c:v>-6.9461600332868301</c:v>
                </c:pt>
                <c:pt idx="54">
                  <c:v>-5.4910120201747539</c:v>
                </c:pt>
                <c:pt idx="55">
                  <c:v>1.6957582743974626</c:v>
                </c:pt>
                <c:pt idx="56">
                  <c:v>-0.58887358500125586</c:v>
                </c:pt>
                <c:pt idx="57">
                  <c:v>-0.17154312457840604</c:v>
                </c:pt>
                <c:pt idx="58">
                  <c:v>4.1304842499215511</c:v>
                </c:pt>
                <c:pt idx="59">
                  <c:v>-1.267752831081296</c:v>
                </c:pt>
                <c:pt idx="60">
                  <c:v>-0.70706659174057052</c:v>
                </c:pt>
                <c:pt idx="61">
                  <c:v>7.4944044662634681</c:v>
                </c:pt>
                <c:pt idx="62">
                  <c:v>5.3381656100620347</c:v>
                </c:pt>
                <c:pt idx="63">
                  <c:v>0.86765885939243503</c:v>
                </c:pt>
                <c:pt idx="64">
                  <c:v>4.8601246776340687</c:v>
                </c:pt>
                <c:pt idx="65">
                  <c:v>10.450415969306505</c:v>
                </c:pt>
                <c:pt idx="66">
                  <c:v>1.8663767321421929</c:v>
                </c:pt>
                <c:pt idx="67">
                  <c:v>54.858500721473177</c:v>
                </c:pt>
                <c:pt idx="68">
                  <c:v>22.661806924859917</c:v>
                </c:pt>
                <c:pt idx="69">
                  <c:v>18.270807445049073</c:v>
                </c:pt>
                <c:pt idx="70">
                  <c:v>-1.0761489954991674</c:v>
                </c:pt>
                <c:pt idx="71">
                  <c:v>20.55949745242475</c:v>
                </c:pt>
                <c:pt idx="72">
                  <c:v>3.1146261076622785</c:v>
                </c:pt>
                <c:pt idx="73">
                  <c:v>3.1653617853887823</c:v>
                </c:pt>
                <c:pt idx="74">
                  <c:v>6.0968163115861316</c:v>
                </c:pt>
                <c:pt idx="75">
                  <c:v>33.533128564586391</c:v>
                </c:pt>
                <c:pt idx="76">
                  <c:v>8.6441123589247226</c:v>
                </c:pt>
                <c:pt idx="77">
                  <c:v>11.322707622852306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824032"/>
        <c:axId val="352825600"/>
      </c:scatterChart>
      <c:valAx>
        <c:axId val="352824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/>
                  <a:t>Δ</a:t>
                </a:r>
                <a:r>
                  <a:rPr lang="en-GB"/>
                  <a:t>CAPB(t)</a:t>
                </a:r>
              </a:p>
            </c:rich>
          </c:tx>
          <c:layout>
            <c:manualLayout>
              <c:xMode val="edge"/>
              <c:yMode val="edge"/>
              <c:x val="0.43362083585705635"/>
              <c:y val="0.929239140882037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25600"/>
        <c:crosses val="autoZero"/>
        <c:crossBetween val="midCat"/>
      </c:valAx>
      <c:valAx>
        <c:axId val="35282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000" b="0" i="0" u="none" strike="noStrike" baseline="0">
                    <a:solidFill>
                      <a:srgbClr val="333333"/>
                    </a:solidFill>
                    <a:latin typeface="Calibri"/>
                  </a:rPr>
                  <a:t>ΔDEBT(t)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82403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2</xdr:row>
      <xdr:rowOff>0</xdr:rowOff>
    </xdr:from>
    <xdr:to>
      <xdr:col>7</xdr:col>
      <xdr:colOff>342900</xdr:colOff>
      <xdr:row>2</xdr:row>
      <xdr:rowOff>180975</xdr:rowOff>
    </xdr:to>
    <xdr:pic>
      <xdr:nvPicPr>
        <xdr:cNvPr id="1194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457200"/>
          <a:ext cx="3838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866775</xdr:colOff>
      <xdr:row>2</xdr:row>
      <xdr:rowOff>0</xdr:rowOff>
    </xdr:from>
    <xdr:to>
      <xdr:col>16</xdr:col>
      <xdr:colOff>133350</xdr:colOff>
      <xdr:row>3</xdr:row>
      <xdr:rowOff>0</xdr:rowOff>
    </xdr:to>
    <xdr:pic>
      <xdr:nvPicPr>
        <xdr:cNvPr id="1194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57200"/>
          <a:ext cx="46958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942975</xdr:colOff>
      <xdr:row>2</xdr:row>
      <xdr:rowOff>9525</xdr:rowOff>
    </xdr:from>
    <xdr:to>
      <xdr:col>23</xdr:col>
      <xdr:colOff>114300</xdr:colOff>
      <xdr:row>3</xdr:row>
      <xdr:rowOff>9525</xdr:rowOff>
    </xdr:to>
    <xdr:pic>
      <xdr:nvPicPr>
        <xdr:cNvPr id="1194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466725"/>
          <a:ext cx="44100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22411</xdr:colOff>
      <xdr:row>18</xdr:row>
      <xdr:rowOff>11205</xdr:rowOff>
    </xdr:from>
    <xdr:to>
      <xdr:col>8</xdr:col>
      <xdr:colOff>874059</xdr:colOff>
      <xdr:row>30</xdr:row>
      <xdr:rowOff>112058</xdr:rowOff>
    </xdr:to>
    <xdr:sp macro="" textlink="">
      <xdr:nvSpPr>
        <xdr:cNvPr id="2" name="TextBox 1"/>
        <xdr:cNvSpPr txBox="1"/>
      </xdr:nvSpPr>
      <xdr:spPr>
        <a:xfrm>
          <a:off x="705970" y="3518646"/>
          <a:ext cx="6320118" cy="20282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 : ∆GDP est la croissance annuelle du PIB (World Databank), ∆CAPB est la différence de la balance fiscale primaire'''(cycliquement ajustée) entre 2 années successives (IMF Fiscal Monitor 2015),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 le terme d'erreur. L’intercept α est la constante. Il représente la valeur moyenne de la variable dépendante lorsque toutes les variables explicatives sont égales à 0. Les coefficients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 représentent l'impact d'une augmentation  de 1% de la variable associée sur la variable dépendante. La fiabilité de ces coefficients est représentée par 4 niveaux de significativité: Très significatif (***) p-valeur &lt;0.05, significatif (**) p-valeur &lt;0.1, légèrement significatif(*) p-valeur &lt;0.2, non significatif ( ) p-valeur&gt; 0.2. Le R² ajusté détermine la qualité totale du modèle pour l'année t: plus il est proche de 1, plus la variable dépendante est correctement expliquée par les variables explicatives. Pour des modèles prédictifs, un R² proche de 40% montre  déjà une significativité relativement grande.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  <xdr:twoCellAnchor>
    <xdr:from>
      <xdr:col>9</xdr:col>
      <xdr:colOff>392206</xdr:colOff>
      <xdr:row>18</xdr:row>
      <xdr:rowOff>22412</xdr:rowOff>
    </xdr:from>
    <xdr:to>
      <xdr:col>17</xdr:col>
      <xdr:colOff>11206</xdr:colOff>
      <xdr:row>30</xdr:row>
      <xdr:rowOff>168088</xdr:rowOff>
    </xdr:to>
    <xdr:sp macro="" textlink="">
      <xdr:nvSpPr>
        <xdr:cNvPr id="3" name="TextBox 2"/>
        <xdr:cNvSpPr txBox="1"/>
      </xdr:nvSpPr>
      <xdr:spPr>
        <a:xfrm>
          <a:off x="7440706" y="3529853"/>
          <a:ext cx="6376147" cy="2073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∆UNEMP est la différence du taux de chômage en pourcentage du nombre total de travailleurs entre 2 années successives (World Databank), ∆CAPB est la différence de la balance fiscale primaire'''(cycliquement ajustée) entre 2 années successives (IMF Fiscal Monitor 2015),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 le terme d'erreur. L’intercept α est la constante. Il représente la valeur moyenne de la variable dépendante lorsque toutes les variables explicatives sont égales à 0. Les coefficients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 représentent l'impact d'une augmentation  de 1% de la variable associée sur la variable dépendante. La fiabilité de ces coefficients est représentée par 4 niveaux de significativité: Très significatif (***) p-valeur &lt;0.05, significatif (**) p-valeur &lt;0.1, légèrement significatif(*) p-valeur &lt;0.2, non significatif ( ) p-valeur&gt; 0.2. Le R² ajusté détermine la qualité  totale du modèle pour l'année t: plus il est proche de 1, plus la variable dépendante est correctement expliquée par les variables explicatives. Pour des modèles prédictifs, un R² proche de 40% montre  déjà une significativité relativement grande.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  <xdr:twoCellAnchor>
    <xdr:from>
      <xdr:col>17</xdr:col>
      <xdr:colOff>358588</xdr:colOff>
      <xdr:row>18</xdr:row>
      <xdr:rowOff>11206</xdr:rowOff>
    </xdr:from>
    <xdr:to>
      <xdr:col>21</xdr:col>
      <xdr:colOff>414618</xdr:colOff>
      <xdr:row>31</xdr:row>
      <xdr:rowOff>0</xdr:rowOff>
    </xdr:to>
    <xdr:sp macro="" textlink="">
      <xdr:nvSpPr>
        <xdr:cNvPr id="4" name="TextBox 3"/>
        <xdr:cNvSpPr txBox="1"/>
      </xdr:nvSpPr>
      <xdr:spPr>
        <a:xfrm>
          <a:off x="14164235" y="3518647"/>
          <a:ext cx="3585883" cy="2106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/>
        </a:p>
      </xdr:txBody>
    </xdr:sp>
    <xdr:clientData/>
  </xdr:twoCellAnchor>
  <xdr:twoCellAnchor>
    <xdr:from>
      <xdr:col>17</xdr:col>
      <xdr:colOff>358588</xdr:colOff>
      <xdr:row>18</xdr:row>
      <xdr:rowOff>11206</xdr:rowOff>
    </xdr:from>
    <xdr:to>
      <xdr:col>23</xdr:col>
      <xdr:colOff>986118</xdr:colOff>
      <xdr:row>31</xdr:row>
      <xdr:rowOff>0</xdr:rowOff>
    </xdr:to>
    <xdr:sp macro="" textlink="">
      <xdr:nvSpPr>
        <xdr:cNvPr id="5" name="TextBox 4"/>
        <xdr:cNvSpPr txBox="1"/>
      </xdr:nvSpPr>
      <xdr:spPr>
        <a:xfrm>
          <a:off x="14164235" y="3518647"/>
          <a:ext cx="6264089" cy="2106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B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ΔDEBT 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représente la différence du niveau de dette, en pourcentage du PIB, entre 2 années successives (World Databank), ∆CAPB est la différence de la balance fiscale primaire'''(cycliquement ajustée) entre 2 années successives (IMF Fiscal Monitor 2015),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 le terme d'erreur. L’intercept α est la constante. Il représente la valeur moyenne de la variable dépendante lorsque toutes les variables explicatives sont égales à 0. Les coefficients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</a:t>
          </a:r>
          <a:r>
            <a:rPr lang="fr-B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 représentent l'impact d'une augmentation  de 1% de la variable associée sur la variable dépendante. La fiabilité de ces coefficients est représentée par 4 niveaux de significativité: Très significatif (***) p-valeur &lt;0.05, significatif (**) p-valeur &lt;0.1, légèrement significatif(*) p-valeur &lt;0.2, non significatif ( ) p-valeur&gt; 0.2. Le R² ajusté détermine la qualité  totale du modèle pour l'année t: plus il est proche de 1, plus la variable dépendante est correctement expliquée par les variables explicatives. Pour des modèles prédictifs, un R² proche de 40% montre  déjà une significativité relativement grande.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1019175</xdr:colOff>
      <xdr:row>4</xdr:row>
      <xdr:rowOff>57150</xdr:rowOff>
    </xdr:from>
    <xdr:to>
      <xdr:col>7</xdr:col>
      <xdr:colOff>161925</xdr:colOff>
      <xdr:row>5</xdr:row>
      <xdr:rowOff>0</xdr:rowOff>
    </xdr:to>
    <xdr:pic>
      <xdr:nvPicPr>
        <xdr:cNvPr id="842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952500"/>
          <a:ext cx="38385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4</xdr:row>
      <xdr:rowOff>133350</xdr:rowOff>
    </xdr:from>
    <xdr:to>
      <xdr:col>7</xdr:col>
      <xdr:colOff>466725</xdr:colOff>
      <xdr:row>5</xdr:row>
      <xdr:rowOff>85725</xdr:rowOff>
    </xdr:to>
    <xdr:pic>
      <xdr:nvPicPr>
        <xdr:cNvPr id="945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09650"/>
          <a:ext cx="4705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4</xdr:row>
      <xdr:rowOff>114300</xdr:rowOff>
    </xdr:from>
    <xdr:to>
      <xdr:col>7</xdr:col>
      <xdr:colOff>466725</xdr:colOff>
      <xdr:row>5</xdr:row>
      <xdr:rowOff>57150</xdr:rowOff>
    </xdr:to>
    <xdr:pic>
      <xdr:nvPicPr>
        <xdr:cNvPr id="104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009650"/>
          <a:ext cx="44386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4</xdr:row>
      <xdr:rowOff>38100</xdr:rowOff>
    </xdr:from>
    <xdr:to>
      <xdr:col>6</xdr:col>
      <xdr:colOff>676275</xdr:colOff>
      <xdr:row>4</xdr:row>
      <xdr:rowOff>200025</xdr:rowOff>
    </xdr:to>
    <xdr:pic>
      <xdr:nvPicPr>
        <xdr:cNvPr id="43332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990600"/>
          <a:ext cx="40481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4</xdr:row>
      <xdr:rowOff>114300</xdr:rowOff>
    </xdr:from>
    <xdr:to>
      <xdr:col>9</xdr:col>
      <xdr:colOff>228600</xdr:colOff>
      <xdr:row>5</xdr:row>
      <xdr:rowOff>66675</xdr:rowOff>
    </xdr:to>
    <xdr:pic>
      <xdr:nvPicPr>
        <xdr:cNvPr id="30529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047750"/>
          <a:ext cx="4705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4</xdr:row>
      <xdr:rowOff>85725</xdr:rowOff>
    </xdr:from>
    <xdr:to>
      <xdr:col>8</xdr:col>
      <xdr:colOff>19050</xdr:colOff>
      <xdr:row>5</xdr:row>
      <xdr:rowOff>38100</xdr:rowOff>
    </xdr:to>
    <xdr:pic>
      <xdr:nvPicPr>
        <xdr:cNvPr id="31655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1038225"/>
          <a:ext cx="44386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4</xdr:row>
      <xdr:rowOff>38100</xdr:rowOff>
    </xdr:from>
    <xdr:to>
      <xdr:col>15</xdr:col>
      <xdr:colOff>238125</xdr:colOff>
      <xdr:row>23</xdr:row>
      <xdr:rowOff>142875</xdr:rowOff>
    </xdr:to>
    <xdr:graphicFrame macro="">
      <xdr:nvGraphicFramePr>
        <xdr:cNvPr id="53515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95250</xdr:colOff>
      <xdr:row>5</xdr:row>
      <xdr:rowOff>19050</xdr:rowOff>
    </xdr:from>
    <xdr:to>
      <xdr:col>33</xdr:col>
      <xdr:colOff>457200</xdr:colOff>
      <xdr:row>24</xdr:row>
      <xdr:rowOff>152400</xdr:rowOff>
    </xdr:to>
    <xdr:graphicFrame macro="">
      <xdr:nvGraphicFramePr>
        <xdr:cNvPr id="53515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238125</xdr:colOff>
      <xdr:row>5</xdr:row>
      <xdr:rowOff>47625</xdr:rowOff>
    </xdr:from>
    <xdr:to>
      <xdr:col>50</xdr:col>
      <xdr:colOff>314325</xdr:colOff>
      <xdr:row>22</xdr:row>
      <xdr:rowOff>171450</xdr:rowOff>
    </xdr:to>
    <xdr:graphicFrame macro="">
      <xdr:nvGraphicFramePr>
        <xdr:cNvPr id="53515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95250</xdr:colOff>
      <xdr:row>5</xdr:row>
      <xdr:rowOff>19050</xdr:rowOff>
    </xdr:from>
    <xdr:to>
      <xdr:col>33</xdr:col>
      <xdr:colOff>457200</xdr:colOff>
      <xdr:row>24</xdr:row>
      <xdr:rowOff>152400</xdr:rowOff>
    </xdr:to>
    <xdr:graphicFrame macro="">
      <xdr:nvGraphicFramePr>
        <xdr:cNvPr id="53515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238125</xdr:colOff>
      <xdr:row>5</xdr:row>
      <xdr:rowOff>47625</xdr:rowOff>
    </xdr:from>
    <xdr:to>
      <xdr:col>50</xdr:col>
      <xdr:colOff>314325</xdr:colOff>
      <xdr:row>22</xdr:row>
      <xdr:rowOff>171450</xdr:rowOff>
    </xdr:to>
    <xdr:graphicFrame macro="">
      <xdr:nvGraphicFramePr>
        <xdr:cNvPr id="5351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4"/>
  <sheetViews>
    <sheetView showGridLines="0" zoomScale="85" zoomScaleNormal="85" workbookViewId="0">
      <selection activeCell="A3" sqref="A3"/>
    </sheetView>
  </sheetViews>
  <sheetFormatPr defaultColWidth="37.28515625" defaultRowHeight="15" x14ac:dyDescent="0.25"/>
  <cols>
    <col min="1" max="1" width="37.28515625" style="1" bestFit="1" customWidth="1"/>
    <col min="2" max="2" width="13.140625" bestFit="1" customWidth="1"/>
    <col min="3" max="3" width="39.28515625" bestFit="1" customWidth="1"/>
    <col min="4" max="4" width="23.85546875" customWidth="1"/>
    <col min="5" max="34" width="5" hidden="1" customWidth="1"/>
    <col min="35" max="50" width="11.42578125" hidden="1" customWidth="1"/>
    <col min="51" max="51" width="37.28515625" style="1" bestFit="1" customWidth="1"/>
    <col min="52" max="58" width="11.42578125" bestFit="1" customWidth="1"/>
    <col min="59" max="60" width="5" bestFit="1" customWidth="1"/>
    <col min="61" max="254" width="9.140625" customWidth="1"/>
  </cols>
  <sheetData>
    <row r="1" spans="1:61" s="223" customFormat="1" x14ac:dyDescent="0.25">
      <c r="A1" s="1"/>
      <c r="AY1" s="1"/>
    </row>
    <row r="2" spans="1:61" s="223" customFormat="1" ht="31.5" x14ac:dyDescent="0.5">
      <c r="A2" s="237" t="s">
        <v>656</v>
      </c>
      <c r="AY2" s="1"/>
    </row>
    <row r="3" spans="1:61" s="223" customFormat="1" x14ac:dyDescent="0.25">
      <c r="A3" s="1" t="s">
        <v>657</v>
      </c>
      <c r="AY3" s="1"/>
    </row>
    <row r="4" spans="1:61" s="223" customFormat="1" ht="15.75" thickBot="1" x14ac:dyDescent="0.3">
      <c r="A4" s="1"/>
      <c r="AY4" s="1"/>
    </row>
    <row r="5" spans="1:61" s="1" customFormat="1" ht="15.75" thickBot="1" x14ac:dyDescent="0.3">
      <c r="A5" s="170" t="s">
        <v>31</v>
      </c>
      <c r="B5" s="229" t="s">
        <v>32</v>
      </c>
      <c r="C5" s="229" t="s">
        <v>33</v>
      </c>
      <c r="D5" s="230" t="s">
        <v>34</v>
      </c>
      <c r="E5" s="229" t="s">
        <v>35</v>
      </c>
      <c r="F5" s="229" t="s">
        <v>36</v>
      </c>
      <c r="G5" s="229" t="s">
        <v>37</v>
      </c>
      <c r="H5" s="229" t="s">
        <v>38</v>
      </c>
      <c r="I5" s="229" t="s">
        <v>39</v>
      </c>
      <c r="J5" s="229" t="s">
        <v>40</v>
      </c>
      <c r="K5" s="229" t="s">
        <v>41</v>
      </c>
      <c r="L5" s="229" t="s">
        <v>42</v>
      </c>
      <c r="M5" s="229" t="s">
        <v>43</v>
      </c>
      <c r="N5" s="229" t="s">
        <v>44</v>
      </c>
      <c r="O5" s="229" t="s">
        <v>45</v>
      </c>
      <c r="P5" s="229" t="s">
        <v>46</v>
      </c>
      <c r="Q5" s="229" t="s">
        <v>47</v>
      </c>
      <c r="R5" s="229" t="s">
        <v>48</v>
      </c>
      <c r="S5" s="229" t="s">
        <v>49</v>
      </c>
      <c r="T5" s="229" t="s">
        <v>50</v>
      </c>
      <c r="U5" s="229" t="s">
        <v>51</v>
      </c>
      <c r="V5" s="229" t="s">
        <v>52</v>
      </c>
      <c r="W5" s="229" t="s">
        <v>53</v>
      </c>
      <c r="X5" s="229" t="s">
        <v>54</v>
      </c>
      <c r="Y5" s="229" t="s">
        <v>55</v>
      </c>
      <c r="Z5" s="229" t="s">
        <v>56</v>
      </c>
      <c r="AA5" s="229" t="s">
        <v>57</v>
      </c>
      <c r="AB5" s="229" t="s">
        <v>58</v>
      </c>
      <c r="AC5" s="229" t="s">
        <v>59</v>
      </c>
      <c r="AD5" s="229" t="s">
        <v>60</v>
      </c>
      <c r="AE5" s="229" t="s">
        <v>61</v>
      </c>
      <c r="AF5" s="229" t="s">
        <v>62</v>
      </c>
      <c r="AG5" s="229" t="s">
        <v>63</v>
      </c>
      <c r="AH5" s="229" t="s">
        <v>64</v>
      </c>
      <c r="AI5" s="229" t="s">
        <v>65</v>
      </c>
      <c r="AJ5" s="229" t="s">
        <v>66</v>
      </c>
      <c r="AK5" s="229" t="s">
        <v>67</v>
      </c>
      <c r="AL5" s="229" t="s">
        <v>68</v>
      </c>
      <c r="AM5" s="229" t="s">
        <v>69</v>
      </c>
      <c r="AN5" s="229" t="s">
        <v>70</v>
      </c>
      <c r="AO5" s="229" t="s">
        <v>71</v>
      </c>
      <c r="AP5" s="229" t="s">
        <v>72</v>
      </c>
      <c r="AQ5" s="229" t="s">
        <v>73</v>
      </c>
      <c r="AR5" s="229" t="s">
        <v>74</v>
      </c>
      <c r="AS5" s="229" t="s">
        <v>75</v>
      </c>
      <c r="AT5" s="229" t="s">
        <v>76</v>
      </c>
      <c r="AU5" s="229" t="s">
        <v>77</v>
      </c>
      <c r="AV5" s="229" t="s">
        <v>78</v>
      </c>
      <c r="AW5" s="229" t="s">
        <v>79</v>
      </c>
      <c r="AX5" s="229" t="s">
        <v>80</v>
      </c>
      <c r="AY5" s="232" t="s">
        <v>31</v>
      </c>
      <c r="AZ5" s="229" t="s">
        <v>81</v>
      </c>
      <c r="BA5" s="229" t="s">
        <v>82</v>
      </c>
      <c r="BB5" s="229" t="s">
        <v>83</v>
      </c>
      <c r="BC5" s="229" t="s">
        <v>84</v>
      </c>
      <c r="BD5" s="229" t="s">
        <v>85</v>
      </c>
      <c r="BE5" s="229" t="s">
        <v>86</v>
      </c>
      <c r="BF5" s="229" t="s">
        <v>87</v>
      </c>
      <c r="BG5" s="229" t="s">
        <v>88</v>
      </c>
      <c r="BH5" s="231" t="s">
        <v>89</v>
      </c>
      <c r="BI5" s="163"/>
    </row>
    <row r="6" spans="1:61" x14ac:dyDescent="0.25">
      <c r="A6" s="225" t="s">
        <v>90</v>
      </c>
      <c r="B6" s="81" t="s">
        <v>91</v>
      </c>
      <c r="C6" s="81" t="s">
        <v>594</v>
      </c>
      <c r="D6" s="127" t="s">
        <v>595</v>
      </c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73" t="s">
        <v>90</v>
      </c>
      <c r="AZ6" s="81"/>
      <c r="BA6" s="81"/>
      <c r="BB6" s="81"/>
      <c r="BC6" s="81"/>
      <c r="BD6" s="81"/>
      <c r="BE6" s="81"/>
      <c r="BF6" s="81"/>
      <c r="BG6" s="81"/>
      <c r="BH6" s="127"/>
      <c r="BI6" s="163"/>
    </row>
    <row r="7" spans="1:61" x14ac:dyDescent="0.25">
      <c r="A7" s="225" t="s">
        <v>94</v>
      </c>
      <c r="B7" s="81" t="s">
        <v>95</v>
      </c>
      <c r="C7" s="81" t="s">
        <v>594</v>
      </c>
      <c r="D7" s="127" t="s">
        <v>595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73" t="s">
        <v>94</v>
      </c>
      <c r="AZ7" s="81"/>
      <c r="BA7" s="81"/>
      <c r="BB7" s="81"/>
      <c r="BC7" s="81"/>
      <c r="BD7" s="81"/>
      <c r="BE7" s="81"/>
      <c r="BF7" s="81"/>
      <c r="BG7" s="81"/>
      <c r="BH7" s="127"/>
      <c r="BI7" s="163"/>
    </row>
    <row r="8" spans="1:61" x14ac:dyDescent="0.25">
      <c r="A8" s="225" t="s">
        <v>96</v>
      </c>
      <c r="B8" s="81" t="s">
        <v>97</v>
      </c>
      <c r="C8" s="81" t="s">
        <v>594</v>
      </c>
      <c r="D8" s="127" t="s">
        <v>595</v>
      </c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73" t="s">
        <v>96</v>
      </c>
      <c r="AZ8" s="81"/>
      <c r="BA8" s="81"/>
      <c r="BB8" s="81"/>
      <c r="BC8" s="81"/>
      <c r="BD8" s="81"/>
      <c r="BE8" s="81"/>
      <c r="BF8" s="81"/>
      <c r="BG8" s="81"/>
      <c r="BH8" s="127"/>
      <c r="BI8" s="163"/>
    </row>
    <row r="9" spans="1:61" x14ac:dyDescent="0.25">
      <c r="A9" s="225" t="s">
        <v>98</v>
      </c>
      <c r="B9" s="81" t="s">
        <v>99</v>
      </c>
      <c r="C9" s="81" t="s">
        <v>594</v>
      </c>
      <c r="D9" s="127" t="s">
        <v>595</v>
      </c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73" t="s">
        <v>98</v>
      </c>
      <c r="AZ9" s="81"/>
      <c r="BA9" s="81"/>
      <c r="BB9" s="81"/>
      <c r="BC9" s="81"/>
      <c r="BD9" s="81"/>
      <c r="BE9" s="81"/>
      <c r="BF9" s="81"/>
      <c r="BG9" s="81"/>
      <c r="BH9" s="127"/>
      <c r="BI9" s="163"/>
    </row>
    <row r="10" spans="1:61" x14ac:dyDescent="0.25">
      <c r="A10" s="225" t="s">
        <v>100</v>
      </c>
      <c r="B10" s="81" t="s">
        <v>101</v>
      </c>
      <c r="C10" s="81" t="s">
        <v>594</v>
      </c>
      <c r="D10" s="127" t="s">
        <v>595</v>
      </c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>
        <v>35.288883442993338</v>
      </c>
      <c r="AO10" s="163">
        <v>39.709136085560239</v>
      </c>
      <c r="AP10" s="163">
        <v>54.434152870198972</v>
      </c>
      <c r="AQ10" s="163">
        <v>51.692090385838775</v>
      </c>
      <c r="AR10" s="163"/>
      <c r="AS10" s="163"/>
      <c r="AT10" s="163"/>
      <c r="AU10" s="163"/>
      <c r="AV10" s="163"/>
      <c r="AW10" s="163"/>
      <c r="AX10" s="163"/>
      <c r="AY10" s="173" t="s">
        <v>100</v>
      </c>
      <c r="AZ10" s="81"/>
      <c r="BA10" s="81"/>
      <c r="BB10" s="81"/>
      <c r="BC10" s="81"/>
      <c r="BD10" s="81"/>
      <c r="BE10" s="81"/>
      <c r="BF10" s="81"/>
      <c r="BG10" s="81"/>
      <c r="BH10" s="127"/>
      <c r="BI10" s="163"/>
    </row>
    <row r="11" spans="1:61" x14ac:dyDescent="0.25">
      <c r="A11" s="225" t="s">
        <v>102</v>
      </c>
      <c r="B11" s="81" t="s">
        <v>103</v>
      </c>
      <c r="C11" s="81" t="s">
        <v>594</v>
      </c>
      <c r="D11" s="127" t="s">
        <v>595</v>
      </c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73" t="s">
        <v>102</v>
      </c>
      <c r="AZ11" s="81"/>
      <c r="BA11" s="81"/>
      <c r="BB11" s="81"/>
      <c r="BC11" s="81"/>
      <c r="BD11" s="81"/>
      <c r="BE11" s="81"/>
      <c r="BF11" s="81"/>
      <c r="BG11" s="81"/>
      <c r="BH11" s="127"/>
      <c r="BI11" s="163"/>
    </row>
    <row r="12" spans="1:61" x14ac:dyDescent="0.25">
      <c r="A12" s="225" t="s">
        <v>104</v>
      </c>
      <c r="B12" s="81" t="s">
        <v>105</v>
      </c>
      <c r="C12" s="81" t="s">
        <v>594</v>
      </c>
      <c r="D12" s="127" t="s">
        <v>595</v>
      </c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73" t="s">
        <v>104</v>
      </c>
      <c r="AZ12" s="81"/>
      <c r="BA12" s="81"/>
      <c r="BB12" s="81"/>
      <c r="BC12" s="81"/>
      <c r="BD12" s="81"/>
      <c r="BE12" s="81"/>
      <c r="BF12" s="81"/>
      <c r="BG12" s="81">
        <v>1.8359524065296871</v>
      </c>
      <c r="BH12" s="127"/>
      <c r="BI12" s="163"/>
    </row>
    <row r="13" spans="1:61" x14ac:dyDescent="0.25">
      <c r="A13" s="225" t="s">
        <v>106</v>
      </c>
      <c r="B13" s="81" t="s">
        <v>107</v>
      </c>
      <c r="C13" s="81" t="s">
        <v>594</v>
      </c>
      <c r="D13" s="127" t="s">
        <v>595</v>
      </c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73" t="s">
        <v>106</v>
      </c>
      <c r="AZ13" s="81"/>
      <c r="BA13" s="81"/>
      <c r="BB13" s="81"/>
      <c r="BC13" s="81"/>
      <c r="BD13" s="81"/>
      <c r="BE13" s="81"/>
      <c r="BF13" s="81"/>
      <c r="BG13" s="81"/>
      <c r="BH13" s="127"/>
      <c r="BI13" s="163"/>
    </row>
    <row r="14" spans="1:61" x14ac:dyDescent="0.25">
      <c r="A14" s="225" t="s">
        <v>108</v>
      </c>
      <c r="B14" s="81" t="s">
        <v>109</v>
      </c>
      <c r="C14" s="81" t="s">
        <v>594</v>
      </c>
      <c r="D14" s="127" t="s">
        <v>595</v>
      </c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73" t="s">
        <v>108</v>
      </c>
      <c r="AZ14" s="81"/>
      <c r="BA14" s="81"/>
      <c r="BB14" s="81"/>
      <c r="BC14" s="81"/>
      <c r="BD14" s="81"/>
      <c r="BE14" s="81"/>
      <c r="BF14" s="81"/>
      <c r="BG14" s="81"/>
      <c r="BH14" s="127"/>
      <c r="BI14" s="163"/>
    </row>
    <row r="15" spans="1:61" x14ac:dyDescent="0.25">
      <c r="A15" s="225" t="s">
        <v>110</v>
      </c>
      <c r="B15" s="81" t="s">
        <v>111</v>
      </c>
      <c r="C15" s="81" t="s">
        <v>594</v>
      </c>
      <c r="D15" s="127" t="s">
        <v>595</v>
      </c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73" t="s">
        <v>110</v>
      </c>
      <c r="AZ15" s="81"/>
      <c r="BA15" s="81"/>
      <c r="BB15" s="81"/>
      <c r="BC15" s="81"/>
      <c r="BD15" s="81"/>
      <c r="BE15" s="81"/>
      <c r="BF15" s="81"/>
      <c r="BG15" s="81"/>
      <c r="BH15" s="127"/>
      <c r="BI15" s="163"/>
    </row>
    <row r="16" spans="1:61" x14ac:dyDescent="0.25">
      <c r="A16" s="225" t="s">
        <v>112</v>
      </c>
      <c r="B16" s="81" t="s">
        <v>113</v>
      </c>
      <c r="C16" s="81" t="s">
        <v>594</v>
      </c>
      <c r="D16" s="127" t="s">
        <v>595</v>
      </c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73" t="s">
        <v>112</v>
      </c>
      <c r="AZ16" s="81"/>
      <c r="BA16" s="81"/>
      <c r="BB16" s="81"/>
      <c r="BC16" s="81"/>
      <c r="BD16" s="81"/>
      <c r="BE16" s="81"/>
      <c r="BF16" s="81"/>
      <c r="BG16" s="81"/>
      <c r="BH16" s="127"/>
      <c r="BI16" s="163"/>
    </row>
    <row r="17" spans="1:61" x14ac:dyDescent="0.25">
      <c r="A17" s="225" t="s">
        <v>114</v>
      </c>
      <c r="B17" s="81" t="s">
        <v>115</v>
      </c>
      <c r="C17" s="81" t="s">
        <v>594</v>
      </c>
      <c r="D17" s="127" t="s">
        <v>595</v>
      </c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>
        <v>31.142799564709208</v>
      </c>
      <c r="AS17" s="163">
        <v>29.607254412939781</v>
      </c>
      <c r="AT17" s="163">
        <v>27.447591365070362</v>
      </c>
      <c r="AU17" s="163">
        <v>25.300069542875043</v>
      </c>
      <c r="AV17" s="163">
        <v>24.646739842951089</v>
      </c>
      <c r="AW17" s="163">
        <v>22.599227113135829</v>
      </c>
      <c r="AX17" s="163">
        <v>22.543753246035095</v>
      </c>
      <c r="AY17" s="173" t="s">
        <v>114</v>
      </c>
      <c r="AZ17" s="81">
        <v>21.645416486300164</v>
      </c>
      <c r="BA17" s="81">
        <v>20.263251268596576</v>
      </c>
      <c r="BB17" s="81">
        <v>18.278800209093177</v>
      </c>
      <c r="BC17" s="81">
        <v>24.009238566252861</v>
      </c>
      <c r="BD17" s="81">
        <v>29.264170651104664</v>
      </c>
      <c r="BE17" s="81">
        <v>30.555408153480624</v>
      </c>
      <c r="BF17" s="81">
        <v>40.491588819477862</v>
      </c>
      <c r="BG17" s="81"/>
      <c r="BH17" s="127"/>
      <c r="BI17" s="163"/>
    </row>
    <row r="18" spans="1:61" x14ac:dyDescent="0.25">
      <c r="A18" s="225" t="s">
        <v>13</v>
      </c>
      <c r="B18" s="81" t="s">
        <v>116</v>
      </c>
      <c r="C18" s="81" t="s">
        <v>594</v>
      </c>
      <c r="D18" s="127" t="s">
        <v>595</v>
      </c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>
        <v>61.311072048258829</v>
      </c>
      <c r="AO18" s="163">
        <v>61.805171830664221</v>
      </c>
      <c r="AP18" s="163">
        <v>59.17875712191141</v>
      </c>
      <c r="AQ18" s="163">
        <v>61.393542911592917</v>
      </c>
      <c r="AR18" s="163">
        <v>63.959353706131651</v>
      </c>
      <c r="AS18" s="163">
        <v>64.134705090759169</v>
      </c>
      <c r="AT18" s="163">
        <v>64.2202232937763</v>
      </c>
      <c r="AU18" s="163">
        <v>66.528631783889452</v>
      </c>
      <c r="AV18" s="163">
        <v>65.398447267349852</v>
      </c>
      <c r="AW18" s="163">
        <v>65.105852880892741</v>
      </c>
      <c r="AX18" s="163">
        <v>65.429472355364013</v>
      </c>
      <c r="AY18" s="173" t="s">
        <v>13</v>
      </c>
      <c r="AZ18" s="81">
        <v>62.042299927198499</v>
      </c>
      <c r="BA18" s="81">
        <v>59.008754833150292</v>
      </c>
      <c r="BB18" s="81">
        <v>64.144415929276292</v>
      </c>
      <c r="BC18" s="81">
        <v>68.992233787253426</v>
      </c>
      <c r="BD18" s="81">
        <v>72.166841882899817</v>
      </c>
      <c r="BE18" s="81">
        <v>73.121998866121331</v>
      </c>
      <c r="BF18" s="81">
        <v>78.460164476183365</v>
      </c>
      <c r="BG18" s="81"/>
      <c r="BH18" s="127"/>
      <c r="BI18" s="163"/>
    </row>
    <row r="19" spans="1:61" x14ac:dyDescent="0.25">
      <c r="A19" s="225" t="s">
        <v>117</v>
      </c>
      <c r="B19" s="81" t="s">
        <v>118</v>
      </c>
      <c r="C19" s="81" t="s">
        <v>594</v>
      </c>
      <c r="D19" s="127" t="s">
        <v>595</v>
      </c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73" t="s">
        <v>117</v>
      </c>
      <c r="AZ19" s="81"/>
      <c r="BA19" s="81"/>
      <c r="BB19" s="81">
        <v>4.5765379747466186</v>
      </c>
      <c r="BC19" s="81">
        <v>6.2950124011628725</v>
      </c>
      <c r="BD19" s="81">
        <v>6.3855757918285638</v>
      </c>
      <c r="BE19" s="81"/>
      <c r="BF19" s="81"/>
      <c r="BG19" s="81"/>
      <c r="BH19" s="127"/>
      <c r="BI19" s="163"/>
    </row>
    <row r="20" spans="1:61" x14ac:dyDescent="0.25">
      <c r="A20" s="225" t="s">
        <v>119</v>
      </c>
      <c r="B20" s="81" t="s">
        <v>120</v>
      </c>
      <c r="C20" s="81" t="s">
        <v>594</v>
      </c>
      <c r="D20" s="127" t="s">
        <v>595</v>
      </c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>
        <v>88.793664876497175</v>
      </c>
      <c r="AK20" s="163">
        <v>103.99157990410231</v>
      </c>
      <c r="AL20" s="163">
        <v>117.63097942841495</v>
      </c>
      <c r="AM20" s="163">
        <v>117.01258993393679</v>
      </c>
      <c r="AN20" s="163">
        <v>128.91921905981206</v>
      </c>
      <c r="AO20" s="163">
        <v>144.09768148992779</v>
      </c>
      <c r="AP20" s="163">
        <v>134.2470828471412</v>
      </c>
      <c r="AQ20" s="163">
        <v>151.27721139430287</v>
      </c>
      <c r="AR20" s="163">
        <v>162.56144049187526</v>
      </c>
      <c r="AS20" s="163"/>
      <c r="AT20" s="163"/>
      <c r="AU20" s="163"/>
      <c r="AV20" s="163"/>
      <c r="AW20" s="163"/>
      <c r="AX20" s="163"/>
      <c r="AY20" s="173" t="s">
        <v>119</v>
      </c>
      <c r="AZ20" s="81"/>
      <c r="BA20" s="81"/>
      <c r="BB20" s="81"/>
      <c r="BC20" s="81"/>
      <c r="BD20" s="81"/>
      <c r="BE20" s="81"/>
      <c r="BF20" s="81"/>
      <c r="BG20" s="81"/>
      <c r="BH20" s="127"/>
      <c r="BI20" s="163"/>
    </row>
    <row r="21" spans="1:61" x14ac:dyDescent="0.25">
      <c r="A21" s="225" t="s">
        <v>14</v>
      </c>
      <c r="B21" s="81" t="s">
        <v>121</v>
      </c>
      <c r="C21" s="81" t="s">
        <v>594</v>
      </c>
      <c r="D21" s="127" t="s">
        <v>595</v>
      </c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>
        <v>122.66831526188999</v>
      </c>
      <c r="AO21" s="163">
        <v>120.14612982408923</v>
      </c>
      <c r="AP21" s="163">
        <v>117.00011982159894</v>
      </c>
      <c r="AQ21" s="163">
        <v>112.75750680103343</v>
      </c>
      <c r="AR21" s="163">
        <v>109.46485969727928</v>
      </c>
      <c r="AS21" s="163">
        <v>104.52737718600183</v>
      </c>
      <c r="AT21" s="163">
        <v>103.07963677758846</v>
      </c>
      <c r="AU21" s="163">
        <v>99.618895343543429</v>
      </c>
      <c r="AV21" s="163">
        <v>93.591789014228226</v>
      </c>
      <c r="AW21" s="163">
        <v>88.415327946051207</v>
      </c>
      <c r="AX21" s="163">
        <v>87.02726980556001</v>
      </c>
      <c r="AY21" s="173" t="s">
        <v>14</v>
      </c>
      <c r="AZ21" s="81">
        <v>83.212635321717457</v>
      </c>
      <c r="BA21" s="81">
        <v>80.21171417890335</v>
      </c>
      <c r="BB21" s="81">
        <v>82.702791030399979</v>
      </c>
      <c r="BC21" s="81">
        <v>87.003407462904235</v>
      </c>
      <c r="BD21" s="81">
        <v>86.236797294304537</v>
      </c>
      <c r="BE21" s="81">
        <v>88.587244778437281</v>
      </c>
      <c r="BF21" s="81">
        <v>89.454903637829716</v>
      </c>
      <c r="BG21" s="81"/>
      <c r="BH21" s="127"/>
      <c r="BI21" s="163"/>
    </row>
    <row r="22" spans="1:61" x14ac:dyDescent="0.25">
      <c r="A22" s="225" t="s">
        <v>122</v>
      </c>
      <c r="B22" s="81" t="s">
        <v>123</v>
      </c>
      <c r="C22" s="81" t="s">
        <v>594</v>
      </c>
      <c r="D22" s="127" t="s">
        <v>595</v>
      </c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73" t="s">
        <v>122</v>
      </c>
      <c r="AZ22" s="81"/>
      <c r="BA22" s="81"/>
      <c r="BB22" s="81"/>
      <c r="BC22" s="81"/>
      <c r="BD22" s="81"/>
      <c r="BE22" s="81"/>
      <c r="BF22" s="81"/>
      <c r="BG22" s="81"/>
      <c r="BH22" s="127"/>
      <c r="BI22" s="163"/>
    </row>
    <row r="23" spans="1:61" x14ac:dyDescent="0.25">
      <c r="A23" s="225" t="s">
        <v>124</v>
      </c>
      <c r="B23" s="81" t="s">
        <v>125</v>
      </c>
      <c r="C23" s="81" t="s">
        <v>594</v>
      </c>
      <c r="D23" s="127" t="s">
        <v>595</v>
      </c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73" t="s">
        <v>124</v>
      </c>
      <c r="AZ23" s="81"/>
      <c r="BA23" s="81"/>
      <c r="BB23" s="81"/>
      <c r="BC23" s="81"/>
      <c r="BD23" s="81"/>
      <c r="BE23" s="81"/>
      <c r="BF23" s="81"/>
      <c r="BG23" s="81"/>
      <c r="BH23" s="127"/>
      <c r="BI23" s="163"/>
    </row>
    <row r="24" spans="1:61" x14ac:dyDescent="0.25">
      <c r="A24" s="225" t="s">
        <v>126</v>
      </c>
      <c r="B24" s="81" t="s">
        <v>127</v>
      </c>
      <c r="C24" s="81" t="s">
        <v>594</v>
      </c>
      <c r="D24" s="127" t="s">
        <v>595</v>
      </c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>
        <v>31.4618431575804</v>
      </c>
      <c r="AU24" s="163">
        <v>31.863991518402042</v>
      </c>
      <c r="AV24" s="163">
        <v>31.20445211044321</v>
      </c>
      <c r="AW24" s="163"/>
      <c r="AX24" s="163"/>
      <c r="AY24" s="173" t="s">
        <v>126</v>
      </c>
      <c r="AZ24" s="81"/>
      <c r="BA24" s="81"/>
      <c r="BB24" s="81"/>
      <c r="BC24" s="81"/>
      <c r="BD24" s="81"/>
      <c r="BE24" s="81"/>
      <c r="BF24" s="81"/>
      <c r="BG24" s="81"/>
      <c r="BH24" s="127"/>
      <c r="BI24" s="163"/>
    </row>
    <row r="25" spans="1:61" x14ac:dyDescent="0.25">
      <c r="A25" s="225" t="s">
        <v>128</v>
      </c>
      <c r="B25" s="81" t="s">
        <v>129</v>
      </c>
      <c r="C25" s="81" t="s">
        <v>594</v>
      </c>
      <c r="D25" s="127" t="s">
        <v>595</v>
      </c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73" t="s">
        <v>128</v>
      </c>
      <c r="AZ25" s="81"/>
      <c r="BA25" s="81"/>
      <c r="BB25" s="81"/>
      <c r="BC25" s="81">
        <v>13.382553509399536</v>
      </c>
      <c r="BD25" s="81">
        <v>14.649579394464011</v>
      </c>
      <c r="BE25" s="81">
        <v>14.830657114840379</v>
      </c>
      <c r="BF25" s="81">
        <v>17.524330787091341</v>
      </c>
      <c r="BG25" s="81"/>
      <c r="BH25" s="127"/>
      <c r="BI25" s="163"/>
    </row>
    <row r="26" spans="1:61" x14ac:dyDescent="0.25">
      <c r="A26" s="225" t="s">
        <v>130</v>
      </c>
      <c r="B26" s="81" t="s">
        <v>131</v>
      </c>
      <c r="C26" s="81" t="s">
        <v>594</v>
      </c>
      <c r="D26" s="127" t="s">
        <v>595</v>
      </c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73" t="s">
        <v>130</v>
      </c>
      <c r="AZ26" s="81"/>
      <c r="BA26" s="81">
        <v>7.5454563256993454</v>
      </c>
      <c r="BB26" s="81">
        <v>7.2926331991695692</v>
      </c>
      <c r="BC26" s="81">
        <v>15.629402291307478</v>
      </c>
      <c r="BD26" s="81">
        <v>30.306789585227424</v>
      </c>
      <c r="BE26" s="81">
        <v>35.605155013218173</v>
      </c>
      <c r="BF26" s="81"/>
      <c r="BG26" s="81"/>
      <c r="BH26" s="127"/>
      <c r="BI26" s="163"/>
    </row>
    <row r="27" spans="1:61" x14ac:dyDescent="0.25">
      <c r="A27" s="225" t="s">
        <v>132</v>
      </c>
      <c r="B27" s="81" t="s">
        <v>133</v>
      </c>
      <c r="C27" s="81" t="s">
        <v>594</v>
      </c>
      <c r="D27" s="127" t="s">
        <v>595</v>
      </c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>
        <v>24.418825015792798</v>
      </c>
      <c r="AJ27" s="163">
        <v>27.976703223235059</v>
      </c>
      <c r="AK27" s="163">
        <v>30.630427790286269</v>
      </c>
      <c r="AL27" s="163">
        <v>34.434023285899094</v>
      </c>
      <c r="AM27" s="163">
        <v>34.866523473458109</v>
      </c>
      <c r="AN27" s="163">
        <v>33.998250218722667</v>
      </c>
      <c r="AO27" s="163">
        <v>34.222776392352458</v>
      </c>
      <c r="AP27" s="163">
        <v>27.728200029066024</v>
      </c>
      <c r="AQ27" s="163">
        <v>26.742721243054106</v>
      </c>
      <c r="AR27" s="163">
        <v>25.069884045972309</v>
      </c>
      <c r="AS27" s="163">
        <v>23.935006776712385</v>
      </c>
      <c r="AT27" s="163"/>
      <c r="AU27" s="163"/>
      <c r="AV27" s="163"/>
      <c r="AW27" s="163"/>
      <c r="AX27" s="163"/>
      <c r="AY27" s="173" t="s">
        <v>132</v>
      </c>
      <c r="AZ27" s="81">
        <v>29.957323928880076</v>
      </c>
      <c r="BA27" s="81">
        <v>29.682668437393168</v>
      </c>
      <c r="BB27" s="81">
        <v>32.484705910885026</v>
      </c>
      <c r="BC27" s="81">
        <v>39.445080954731331</v>
      </c>
      <c r="BD27" s="81">
        <v>42.997415791988956</v>
      </c>
      <c r="BE27" s="81">
        <v>45.032377451757029</v>
      </c>
      <c r="BF27" s="81">
        <v>47.431030776722736</v>
      </c>
      <c r="BG27" s="81"/>
      <c r="BH27" s="127"/>
      <c r="BI27" s="163"/>
    </row>
    <row r="28" spans="1:61" x14ac:dyDescent="0.25">
      <c r="A28" s="225" t="s">
        <v>134</v>
      </c>
      <c r="B28" s="81" t="s">
        <v>135</v>
      </c>
      <c r="C28" s="81" t="s">
        <v>594</v>
      </c>
      <c r="D28" s="127" t="s">
        <v>595</v>
      </c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73" t="s">
        <v>134</v>
      </c>
      <c r="AZ28" s="81"/>
      <c r="BA28" s="81"/>
      <c r="BB28" s="81"/>
      <c r="BC28" s="81"/>
      <c r="BD28" s="81"/>
      <c r="BE28" s="81"/>
      <c r="BF28" s="81"/>
      <c r="BG28" s="81"/>
      <c r="BH28" s="127"/>
      <c r="BI28" s="163"/>
    </row>
    <row r="29" spans="1:61" x14ac:dyDescent="0.25">
      <c r="A29" s="225" t="s">
        <v>136</v>
      </c>
      <c r="B29" s="81" t="s">
        <v>137</v>
      </c>
      <c r="C29" s="81" t="s">
        <v>594</v>
      </c>
      <c r="D29" s="127" t="s">
        <v>595</v>
      </c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>
        <v>25.635478637101134</v>
      </c>
      <c r="AL29" s="163">
        <v>5.1861324239840867</v>
      </c>
      <c r="AM29" s="163">
        <v>75.954859159678975</v>
      </c>
      <c r="AN29" s="163">
        <v>16.880116241332559</v>
      </c>
      <c r="AO29" s="163">
        <v>11.520116847860082</v>
      </c>
      <c r="AP29" s="163">
        <v>12.171465754854903</v>
      </c>
      <c r="AQ29" s="163">
        <v>20.180539765019738</v>
      </c>
      <c r="AR29" s="163">
        <v>15.103118946240293</v>
      </c>
      <c r="AS29" s="163">
        <v>15.014451816330551</v>
      </c>
      <c r="AT29" s="163">
        <v>11.440616774974961</v>
      </c>
      <c r="AU29" s="163">
        <v>12.33668601247977</v>
      </c>
      <c r="AV29" s="163"/>
      <c r="AW29" s="163"/>
      <c r="AX29" s="163">
        <v>6.5702205876702671</v>
      </c>
      <c r="AY29" s="173" t="s">
        <v>136</v>
      </c>
      <c r="AZ29" s="81">
        <v>6.6444018317837177</v>
      </c>
      <c r="BA29" s="81">
        <v>8.9092608163613978</v>
      </c>
      <c r="BB29" s="81">
        <v>10.656634368537677</v>
      </c>
      <c r="BC29" s="81">
        <v>19.185184008714717</v>
      </c>
      <c r="BD29" s="81">
        <v>19.59371505667869</v>
      </c>
      <c r="BE29" s="81">
        <v>40.754851878312422</v>
      </c>
      <c r="BF29" s="81">
        <v>25.224364581115879</v>
      </c>
      <c r="BG29" s="81"/>
      <c r="BH29" s="127"/>
      <c r="BI29" s="163"/>
    </row>
    <row r="30" spans="1:61" x14ac:dyDescent="0.25">
      <c r="A30" s="225" t="s">
        <v>138</v>
      </c>
      <c r="B30" s="81" t="s">
        <v>139</v>
      </c>
      <c r="C30" s="81" t="s">
        <v>594</v>
      </c>
      <c r="D30" s="127" t="s">
        <v>595</v>
      </c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>
        <v>28.063430577411935</v>
      </c>
      <c r="AJ30" s="163">
        <v>28.643480206399186</v>
      </c>
      <c r="AK30" s="163">
        <v>32.966240832417725</v>
      </c>
      <c r="AL30" s="163">
        <v>35.332753977533038</v>
      </c>
      <c r="AM30" s="163">
        <v>37.174121091631278</v>
      </c>
      <c r="AN30" s="163">
        <v>36.317253108409368</v>
      </c>
      <c r="AO30" s="163">
        <v>38.839096741184527</v>
      </c>
      <c r="AP30" s="163"/>
      <c r="AQ30" s="163"/>
      <c r="AR30" s="163"/>
      <c r="AS30" s="163"/>
      <c r="AT30" s="163"/>
      <c r="AU30" s="163"/>
      <c r="AV30" s="163"/>
      <c r="AW30" s="163"/>
      <c r="AX30" s="163"/>
      <c r="AY30" s="173" t="s">
        <v>138</v>
      </c>
      <c r="AZ30" s="81"/>
      <c r="BA30" s="81"/>
      <c r="BB30" s="81"/>
      <c r="BC30" s="81">
        <v>82.004379721191526</v>
      </c>
      <c r="BD30" s="81">
        <v>80.167899034971001</v>
      </c>
      <c r="BE30" s="81">
        <v>76.874222935004425</v>
      </c>
      <c r="BF30" s="81">
        <v>74.471145057782195</v>
      </c>
      <c r="BG30" s="81"/>
      <c r="BH30" s="127"/>
      <c r="BI30" s="163"/>
    </row>
    <row r="31" spans="1:61" x14ac:dyDescent="0.25">
      <c r="A31" s="225" t="s">
        <v>140</v>
      </c>
      <c r="B31" s="81" t="s">
        <v>141</v>
      </c>
      <c r="C31" s="81" t="s">
        <v>594</v>
      </c>
      <c r="D31" s="127" t="s">
        <v>595</v>
      </c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73" t="s">
        <v>140</v>
      </c>
      <c r="AZ31" s="81"/>
      <c r="BA31" s="81"/>
      <c r="BB31" s="81"/>
      <c r="BC31" s="81"/>
      <c r="BD31" s="81"/>
      <c r="BE31" s="81"/>
      <c r="BF31" s="81"/>
      <c r="BG31" s="81"/>
      <c r="BH31" s="127"/>
      <c r="BI31" s="163"/>
    </row>
    <row r="32" spans="1:61" x14ac:dyDescent="0.25">
      <c r="A32" s="225" t="s">
        <v>142</v>
      </c>
      <c r="B32" s="81" t="s">
        <v>143</v>
      </c>
      <c r="C32" s="81" t="s">
        <v>594</v>
      </c>
      <c r="D32" s="127" t="s">
        <v>595</v>
      </c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73" t="s">
        <v>142</v>
      </c>
      <c r="AZ32" s="81"/>
      <c r="BA32" s="81"/>
      <c r="BB32" s="81"/>
      <c r="BC32" s="81"/>
      <c r="BD32" s="81"/>
      <c r="BE32" s="81"/>
      <c r="BF32" s="81"/>
      <c r="BG32" s="81"/>
      <c r="BH32" s="127"/>
      <c r="BI32" s="163"/>
    </row>
    <row r="33" spans="1:61" x14ac:dyDescent="0.25">
      <c r="A33" s="225" t="s">
        <v>144</v>
      </c>
      <c r="B33" s="81" t="s">
        <v>145</v>
      </c>
      <c r="C33" s="81" t="s">
        <v>594</v>
      </c>
      <c r="D33" s="127" t="s">
        <v>595</v>
      </c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73" t="s">
        <v>144</v>
      </c>
      <c r="AZ33" s="81"/>
      <c r="BA33" s="81"/>
      <c r="BB33" s="81"/>
      <c r="BC33" s="81"/>
      <c r="BD33" s="81"/>
      <c r="BE33" s="81"/>
      <c r="BF33" s="81"/>
      <c r="BG33" s="81"/>
      <c r="BH33" s="127"/>
      <c r="BI33" s="163"/>
    </row>
    <row r="34" spans="1:61" x14ac:dyDescent="0.25">
      <c r="A34" s="225" t="s">
        <v>146</v>
      </c>
      <c r="B34" s="81" t="s">
        <v>147</v>
      </c>
      <c r="C34" s="81" t="s">
        <v>594</v>
      </c>
      <c r="D34" s="127" t="s">
        <v>595</v>
      </c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73" t="s">
        <v>146</v>
      </c>
      <c r="AZ34" s="81"/>
      <c r="BA34" s="81">
        <v>68.708514144302683</v>
      </c>
      <c r="BB34" s="81">
        <v>74.064860892274211</v>
      </c>
      <c r="BC34" s="81">
        <v>84.302793187744456</v>
      </c>
      <c r="BD34" s="81">
        <v>96.502375345855356</v>
      </c>
      <c r="BE34" s="81"/>
      <c r="BF34" s="81"/>
      <c r="BG34" s="81"/>
      <c r="BH34" s="127"/>
      <c r="BI34" s="163"/>
    </row>
    <row r="35" spans="1:61" x14ac:dyDescent="0.25">
      <c r="A35" s="225" t="s">
        <v>148</v>
      </c>
      <c r="B35" s="81" t="s">
        <v>149</v>
      </c>
      <c r="C35" s="81" t="s">
        <v>594</v>
      </c>
      <c r="D35" s="127" t="s">
        <v>595</v>
      </c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73" t="s">
        <v>148</v>
      </c>
      <c r="AZ35" s="81"/>
      <c r="BA35" s="81"/>
      <c r="BB35" s="81"/>
      <c r="BC35" s="81"/>
      <c r="BD35" s="81"/>
      <c r="BE35" s="81"/>
      <c r="BF35" s="81"/>
      <c r="BG35" s="81"/>
      <c r="BH35" s="127"/>
      <c r="BI35" s="163"/>
    </row>
    <row r="36" spans="1:61" x14ac:dyDescent="0.25">
      <c r="A36" s="225" t="s">
        <v>150</v>
      </c>
      <c r="B36" s="81" t="s">
        <v>151</v>
      </c>
      <c r="C36" s="81" t="s">
        <v>594</v>
      </c>
      <c r="D36" s="127" t="s">
        <v>595</v>
      </c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>
        <v>51.188019252638917</v>
      </c>
      <c r="AJ36" s="163">
        <v>47.465351296008627</v>
      </c>
      <c r="AK36" s="163">
        <v>45.480488555053881</v>
      </c>
      <c r="AL36" s="163">
        <v>39.332421000370239</v>
      </c>
      <c r="AM36" s="163">
        <v>32.939201229196534</v>
      </c>
      <c r="AN36" s="163">
        <v>27.089881487669981</v>
      </c>
      <c r="AO36" s="163">
        <v>36.299846850237003</v>
      </c>
      <c r="AP36" s="163">
        <v>30.740874722337637</v>
      </c>
      <c r="AQ36" s="163">
        <v>29.969266259207956</v>
      </c>
      <c r="AR36" s="163">
        <v>34.390741313219777</v>
      </c>
      <c r="AS36" s="163">
        <v>39.12591000371863</v>
      </c>
      <c r="AT36" s="163">
        <v>69.947405723641609</v>
      </c>
      <c r="AU36" s="163">
        <v>56.368965196400964</v>
      </c>
      <c r="AV36" s="163">
        <v>68.789285016356445</v>
      </c>
      <c r="AW36" s="163">
        <v>75.235948749899237</v>
      </c>
      <c r="AX36" s="163">
        <v>79.533917153979615</v>
      </c>
      <c r="AY36" s="173" t="s">
        <v>150</v>
      </c>
      <c r="AZ36" s="81">
        <v>74.883236937862236</v>
      </c>
      <c r="BA36" s="81">
        <v>62.795254312053217</v>
      </c>
      <c r="BB36" s="81">
        <v>60.410255005114713</v>
      </c>
      <c r="BC36" s="81">
        <v>56.776313683213274</v>
      </c>
      <c r="BD36" s="81"/>
      <c r="BE36" s="81"/>
      <c r="BF36" s="81"/>
      <c r="BG36" s="81"/>
      <c r="BH36" s="127"/>
      <c r="BI36" s="163"/>
    </row>
    <row r="37" spans="1:61" x14ac:dyDescent="0.25">
      <c r="A37" s="225" t="s">
        <v>152</v>
      </c>
      <c r="B37" s="81" t="s">
        <v>153</v>
      </c>
      <c r="C37" s="81" t="s">
        <v>594</v>
      </c>
      <c r="D37" s="127" t="s">
        <v>595</v>
      </c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>
        <v>11.371103249271519</v>
      </c>
      <c r="AJ37" s="163">
        <v>12.116802057522817</v>
      </c>
      <c r="AK37" s="163">
        <v>12.532150573280445</v>
      </c>
      <c r="AL37" s="163">
        <v>12.445059946102822</v>
      </c>
      <c r="AM37" s="163">
        <v>12.042397635247406</v>
      </c>
      <c r="AN37" s="163">
        <v>10.972076070213967</v>
      </c>
      <c r="AO37" s="163">
        <v>11.156755549212221</v>
      </c>
      <c r="AP37" s="163"/>
      <c r="AQ37" s="163"/>
      <c r="AR37" s="163"/>
      <c r="AS37" s="163"/>
      <c r="AT37" s="163"/>
      <c r="AU37" s="163"/>
      <c r="AV37" s="163"/>
      <c r="AW37" s="163"/>
      <c r="AX37" s="163"/>
      <c r="AY37" s="173" t="s">
        <v>152</v>
      </c>
      <c r="AZ37" s="81"/>
      <c r="BA37" s="81"/>
      <c r="BB37" s="81"/>
      <c r="BC37" s="81"/>
      <c r="BD37" s="81">
        <v>21.630431557432754</v>
      </c>
      <c r="BE37" s="81">
        <v>19.857775390958068</v>
      </c>
      <c r="BF37" s="81">
        <v>18.71509351429</v>
      </c>
      <c r="BG37" s="81"/>
      <c r="BH37" s="127"/>
      <c r="BI37" s="163"/>
    </row>
    <row r="38" spans="1:61" x14ac:dyDescent="0.25">
      <c r="A38" s="225" t="s">
        <v>154</v>
      </c>
      <c r="B38" s="81" t="s">
        <v>155</v>
      </c>
      <c r="C38" s="81" t="s">
        <v>594</v>
      </c>
      <c r="D38" s="127" t="s">
        <v>595</v>
      </c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73" t="s">
        <v>154</v>
      </c>
      <c r="AZ38" s="81"/>
      <c r="BA38" s="81"/>
      <c r="BB38" s="81"/>
      <c r="BC38" s="81"/>
      <c r="BD38" s="81"/>
      <c r="BE38" s="81"/>
      <c r="BF38" s="81"/>
      <c r="BG38" s="81"/>
      <c r="BH38" s="127"/>
      <c r="BI38" s="163"/>
    </row>
    <row r="39" spans="1:61" x14ac:dyDescent="0.25">
      <c r="A39" s="225" t="s">
        <v>156</v>
      </c>
      <c r="B39" s="81" t="s">
        <v>157</v>
      </c>
      <c r="C39" s="81" t="s">
        <v>594</v>
      </c>
      <c r="D39" s="127" t="s">
        <v>595</v>
      </c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>
        <v>67.949236743092797</v>
      </c>
      <c r="AK39" s="163">
        <v>71.238672558431659</v>
      </c>
      <c r="AL39" s="163">
        <v>75.774582554042453</v>
      </c>
      <c r="AM39" s="163">
        <v>76.49367391149579</v>
      </c>
      <c r="AN39" s="163">
        <v>77.855131963389638</v>
      </c>
      <c r="AO39" s="163">
        <v>78.543294882008126</v>
      </c>
      <c r="AP39" s="163">
        <v>75.455082007952285</v>
      </c>
      <c r="AQ39" s="163">
        <v>72.482892615801774</v>
      </c>
      <c r="AR39" s="163">
        <v>66.454192015730968</v>
      </c>
      <c r="AS39" s="163">
        <v>58.887636295423462</v>
      </c>
      <c r="AT39" s="163">
        <v>57.512389499062422</v>
      </c>
      <c r="AU39" s="163">
        <v>54.26716502335411</v>
      </c>
      <c r="AV39" s="163">
        <v>51.300540508381772</v>
      </c>
      <c r="AW39" s="163">
        <v>46.818874816972844</v>
      </c>
      <c r="AX39" s="163">
        <v>45.916807848530169</v>
      </c>
      <c r="AY39" s="173" t="s">
        <v>156</v>
      </c>
      <c r="AZ39" s="81">
        <v>43.078770988043722</v>
      </c>
      <c r="BA39" s="81">
        <v>39.185005428188262</v>
      </c>
      <c r="BB39" s="81">
        <v>43.01131123577894</v>
      </c>
      <c r="BC39" s="81">
        <v>51.294155035682678</v>
      </c>
      <c r="BD39" s="81">
        <v>51.445220197539385</v>
      </c>
      <c r="BE39" s="81">
        <v>52.21297684651082</v>
      </c>
      <c r="BF39" s="81">
        <v>53.168747965845874</v>
      </c>
      <c r="BG39" s="81">
        <v>51.509986223167779</v>
      </c>
      <c r="BH39" s="127"/>
      <c r="BI39" s="163"/>
    </row>
    <row r="40" spans="1:61" x14ac:dyDescent="0.25">
      <c r="A40" s="225" t="s">
        <v>158</v>
      </c>
      <c r="B40" s="81" t="s">
        <v>159</v>
      </c>
      <c r="C40" s="81" t="s">
        <v>594</v>
      </c>
      <c r="D40" s="127" t="s">
        <v>595</v>
      </c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73" t="s">
        <v>158</v>
      </c>
      <c r="AZ40" s="81"/>
      <c r="BA40" s="81"/>
      <c r="BB40" s="81">
        <v>27.035725742251731</v>
      </c>
      <c r="BC40" s="81">
        <v>29.589882470593427</v>
      </c>
      <c r="BD40" s="81">
        <v>35.265122036513816</v>
      </c>
      <c r="BE40" s="81">
        <v>36.361158789457065</v>
      </c>
      <c r="BF40" s="81">
        <v>40.76232042261298</v>
      </c>
      <c r="BG40" s="81"/>
      <c r="BH40" s="127"/>
      <c r="BI40" s="163"/>
    </row>
    <row r="41" spans="1:61" x14ac:dyDescent="0.25">
      <c r="A41" s="225" t="s">
        <v>160</v>
      </c>
      <c r="B41" s="81" t="s">
        <v>161</v>
      </c>
      <c r="C41" s="81" t="s">
        <v>594</v>
      </c>
      <c r="D41" s="127" t="s">
        <v>595</v>
      </c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>
        <v>32.786937333195837</v>
      </c>
      <c r="AV41" s="163">
        <v>31.964382476503911</v>
      </c>
      <c r="AW41" s="163">
        <v>36.267431037840353</v>
      </c>
      <c r="AX41" s="163">
        <v>38.258016354479949</v>
      </c>
      <c r="AY41" s="173" t="s">
        <v>160</v>
      </c>
      <c r="AZ41" s="81">
        <v>33.707066771611224</v>
      </c>
      <c r="BA41" s="81">
        <v>28.602715202738604</v>
      </c>
      <c r="BB41" s="81">
        <v>26.204164111756246</v>
      </c>
      <c r="BC41" s="81">
        <v>24.415341398874084</v>
      </c>
      <c r="BD41" s="81">
        <v>23.808684262043464</v>
      </c>
      <c r="BE41" s="81">
        <v>24.269872776207585</v>
      </c>
      <c r="BF41" s="81"/>
      <c r="BG41" s="81"/>
      <c r="BH41" s="127"/>
      <c r="BI41" s="163"/>
    </row>
    <row r="42" spans="1:61" x14ac:dyDescent="0.25">
      <c r="A42" s="225" t="s">
        <v>162</v>
      </c>
      <c r="B42" s="81" t="s">
        <v>163</v>
      </c>
      <c r="C42" s="81" t="s">
        <v>594</v>
      </c>
      <c r="D42" s="127" t="s">
        <v>595</v>
      </c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73" t="s">
        <v>162</v>
      </c>
      <c r="AZ42" s="81"/>
      <c r="BA42" s="81"/>
      <c r="BB42" s="81"/>
      <c r="BC42" s="81"/>
      <c r="BD42" s="81"/>
      <c r="BE42" s="81"/>
      <c r="BF42" s="81"/>
      <c r="BG42" s="81"/>
      <c r="BH42" s="127"/>
      <c r="BI42" s="163"/>
    </row>
    <row r="43" spans="1:61" x14ac:dyDescent="0.25">
      <c r="A43" s="225" t="s">
        <v>164</v>
      </c>
      <c r="B43" s="81" t="s">
        <v>165</v>
      </c>
      <c r="C43" s="81" t="s">
        <v>594</v>
      </c>
      <c r="D43" s="127" t="s">
        <v>595</v>
      </c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73" t="s">
        <v>164</v>
      </c>
      <c r="AZ43" s="81"/>
      <c r="BA43" s="81"/>
      <c r="BB43" s="81"/>
      <c r="BC43" s="81"/>
      <c r="BD43" s="81"/>
      <c r="BE43" s="81"/>
      <c r="BF43" s="81"/>
      <c r="BG43" s="81"/>
      <c r="BH43" s="127"/>
      <c r="BI43" s="163"/>
    </row>
    <row r="44" spans="1:61" x14ac:dyDescent="0.25">
      <c r="A44" s="225" t="s">
        <v>166</v>
      </c>
      <c r="B44" s="81" t="s">
        <v>167</v>
      </c>
      <c r="C44" s="81" t="s">
        <v>594</v>
      </c>
      <c r="D44" s="127" t="s">
        <v>595</v>
      </c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73" t="s">
        <v>166</v>
      </c>
      <c r="AZ44" s="81"/>
      <c r="BA44" s="81"/>
      <c r="BB44" s="81"/>
      <c r="BC44" s="81"/>
      <c r="BD44" s="81"/>
      <c r="BE44" s="81"/>
      <c r="BF44" s="81"/>
      <c r="BG44" s="81"/>
      <c r="BH44" s="127"/>
      <c r="BI44" s="163"/>
    </row>
    <row r="45" spans="1:61" x14ac:dyDescent="0.25">
      <c r="A45" s="225" t="s">
        <v>168</v>
      </c>
      <c r="B45" s="81" t="s">
        <v>169</v>
      </c>
      <c r="C45" s="81" t="s">
        <v>594</v>
      </c>
      <c r="D45" s="127" t="s">
        <v>595</v>
      </c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73" t="s">
        <v>168</v>
      </c>
      <c r="AZ45" s="81"/>
      <c r="BA45" s="81"/>
      <c r="BB45" s="81"/>
      <c r="BC45" s="81"/>
      <c r="BD45" s="81"/>
      <c r="BE45" s="81"/>
      <c r="BF45" s="81"/>
      <c r="BG45" s="81"/>
      <c r="BH45" s="127"/>
      <c r="BI45" s="163"/>
    </row>
    <row r="46" spans="1:61" x14ac:dyDescent="0.25">
      <c r="A46" s="225" t="s">
        <v>170</v>
      </c>
      <c r="B46" s="81" t="s">
        <v>171</v>
      </c>
      <c r="C46" s="81" t="s">
        <v>594</v>
      </c>
      <c r="D46" s="127" t="s">
        <v>595</v>
      </c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>
        <v>35.66869480096117</v>
      </c>
      <c r="AJ46" s="163">
        <v>48.866534196295646</v>
      </c>
      <c r="AK46" s="163">
        <v>58.646137344434024</v>
      </c>
      <c r="AL46" s="163">
        <v>62.009999289370256</v>
      </c>
      <c r="AM46" s="163">
        <v>131.44171022062213</v>
      </c>
      <c r="AN46" s="163">
        <v>127.25437165771474</v>
      </c>
      <c r="AO46" s="163"/>
      <c r="AP46" s="163"/>
      <c r="AQ46" s="163">
        <v>97.498858608801058</v>
      </c>
      <c r="AR46" s="163">
        <v>91.662936493804693</v>
      </c>
      <c r="AS46" s="163"/>
      <c r="AT46" s="163"/>
      <c r="AU46" s="163"/>
      <c r="AV46" s="163"/>
      <c r="AW46" s="163"/>
      <c r="AX46" s="163"/>
      <c r="AY46" s="173" t="s">
        <v>170</v>
      </c>
      <c r="AZ46" s="81"/>
      <c r="BA46" s="81"/>
      <c r="BB46" s="81"/>
      <c r="BC46" s="81"/>
      <c r="BD46" s="81"/>
      <c r="BE46" s="81"/>
      <c r="BF46" s="81"/>
      <c r="BG46" s="81"/>
      <c r="BH46" s="127"/>
      <c r="BI46" s="163"/>
    </row>
    <row r="47" spans="1:61" x14ac:dyDescent="0.25">
      <c r="A47" s="225" t="s">
        <v>172</v>
      </c>
      <c r="B47" s="81" t="s">
        <v>173</v>
      </c>
      <c r="C47" s="81" t="s">
        <v>594</v>
      </c>
      <c r="D47" s="127" t="s">
        <v>595</v>
      </c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>
        <v>0.21391815139285364</v>
      </c>
      <c r="AW47" s="163"/>
      <c r="AX47" s="163"/>
      <c r="AY47" s="173" t="s">
        <v>172</v>
      </c>
      <c r="AZ47" s="81"/>
      <c r="BA47" s="81"/>
      <c r="BB47" s="81"/>
      <c r="BC47" s="81"/>
      <c r="BD47" s="81"/>
      <c r="BE47" s="81"/>
      <c r="BF47" s="81"/>
      <c r="BG47" s="81"/>
      <c r="BH47" s="127"/>
      <c r="BI47" s="163"/>
    </row>
    <row r="48" spans="1:61" x14ac:dyDescent="0.25">
      <c r="A48" s="225" t="s">
        <v>174</v>
      </c>
      <c r="B48" s="81" t="s">
        <v>175</v>
      </c>
      <c r="C48" s="81" t="s">
        <v>594</v>
      </c>
      <c r="D48" s="127" t="s">
        <v>595</v>
      </c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>
        <v>52.535419533378992</v>
      </c>
      <c r="AW48" s="163"/>
      <c r="AX48" s="163"/>
      <c r="AY48" s="173" t="s">
        <v>174</v>
      </c>
      <c r="AZ48" s="81"/>
      <c r="BA48" s="81"/>
      <c r="BB48" s="81">
        <v>64.764936355285613</v>
      </c>
      <c r="BC48" s="81">
        <v>68.578840456794552</v>
      </c>
      <c r="BD48" s="81">
        <v>72.3377931601471</v>
      </c>
      <c r="BE48" s="81">
        <v>62.771809373860691</v>
      </c>
      <c r="BF48" s="81">
        <v>65.450312989280974</v>
      </c>
      <c r="BG48" s="81"/>
      <c r="BH48" s="127"/>
      <c r="BI48" s="163"/>
    </row>
    <row r="49" spans="1:61" x14ac:dyDescent="0.25">
      <c r="A49" s="225" t="s">
        <v>176</v>
      </c>
      <c r="B49" s="81" t="s">
        <v>177</v>
      </c>
      <c r="C49" s="81" t="s">
        <v>594</v>
      </c>
      <c r="D49" s="127" t="s">
        <v>595</v>
      </c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73" t="s">
        <v>176</v>
      </c>
      <c r="AZ49" s="81"/>
      <c r="BA49" s="81"/>
      <c r="BB49" s="81"/>
      <c r="BC49" s="81"/>
      <c r="BD49" s="81"/>
      <c r="BE49" s="81"/>
      <c r="BF49" s="81"/>
      <c r="BG49" s="81"/>
      <c r="BH49" s="127"/>
      <c r="BI49" s="163"/>
    </row>
    <row r="50" spans="1:61" x14ac:dyDescent="0.25">
      <c r="A50" s="225" t="s">
        <v>178</v>
      </c>
      <c r="B50" s="81" t="s">
        <v>179</v>
      </c>
      <c r="C50" s="81" t="s">
        <v>594</v>
      </c>
      <c r="D50" s="127" t="s">
        <v>595</v>
      </c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73" t="s">
        <v>178</v>
      </c>
      <c r="AZ50" s="81"/>
      <c r="BA50" s="81"/>
      <c r="BB50" s="81"/>
      <c r="BC50" s="81"/>
      <c r="BD50" s="81"/>
      <c r="BE50" s="81"/>
      <c r="BF50" s="81"/>
      <c r="BG50" s="81"/>
      <c r="BH50" s="127"/>
      <c r="BI50" s="163"/>
    </row>
    <row r="51" spans="1:61" x14ac:dyDescent="0.25">
      <c r="A51" s="225" t="s">
        <v>180</v>
      </c>
      <c r="B51" s="81" t="s">
        <v>181</v>
      </c>
      <c r="C51" s="81" t="s">
        <v>594</v>
      </c>
      <c r="D51" s="127" t="s">
        <v>595</v>
      </c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73" t="s">
        <v>180</v>
      </c>
      <c r="AZ51" s="81"/>
      <c r="BA51" s="81"/>
      <c r="BB51" s="81"/>
      <c r="BC51" s="81"/>
      <c r="BD51" s="81"/>
      <c r="BE51" s="81"/>
      <c r="BF51" s="81"/>
      <c r="BG51" s="81"/>
      <c r="BH51" s="127"/>
      <c r="BI51" s="163"/>
    </row>
    <row r="52" spans="1:61" x14ac:dyDescent="0.25">
      <c r="A52" s="225" t="s">
        <v>182</v>
      </c>
      <c r="B52" s="81" t="s">
        <v>183</v>
      </c>
      <c r="C52" s="81" t="s">
        <v>594</v>
      </c>
      <c r="D52" s="127" t="s">
        <v>595</v>
      </c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>
        <v>58.844246369929742</v>
      </c>
      <c r="AM52" s="163">
        <v>53.438045100146184</v>
      </c>
      <c r="AN52" s="163">
        <v>51.512282157994719</v>
      </c>
      <c r="AO52" s="163"/>
      <c r="AP52" s="163"/>
      <c r="AQ52" s="163"/>
      <c r="AR52" s="163"/>
      <c r="AS52" s="163"/>
      <c r="AT52" s="163"/>
      <c r="AU52" s="163"/>
      <c r="AV52" s="163">
        <v>127.4331817047354</v>
      </c>
      <c r="AW52" s="163">
        <v>122.02531909886945</v>
      </c>
      <c r="AX52" s="163">
        <v>121.05205337453778</v>
      </c>
      <c r="AY52" s="173" t="s">
        <v>182</v>
      </c>
      <c r="AZ52" s="81">
        <v>67.261481700760427</v>
      </c>
      <c r="BA52" s="81">
        <v>64.476770762077848</v>
      </c>
      <c r="BB52" s="81">
        <v>120.43250126589894</v>
      </c>
      <c r="BC52" s="81"/>
      <c r="BD52" s="81"/>
      <c r="BE52" s="81"/>
      <c r="BF52" s="81"/>
      <c r="BG52" s="81"/>
      <c r="BH52" s="127"/>
      <c r="BI52" s="163"/>
    </row>
    <row r="53" spans="1:61" x14ac:dyDescent="0.25">
      <c r="A53" s="225" t="s">
        <v>184</v>
      </c>
      <c r="B53" s="81" t="s">
        <v>185</v>
      </c>
      <c r="C53" s="81" t="s">
        <v>594</v>
      </c>
      <c r="D53" s="127" t="s">
        <v>595</v>
      </c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73" t="s">
        <v>184</v>
      </c>
      <c r="AZ53" s="81"/>
      <c r="BA53" s="81"/>
      <c r="BB53" s="81"/>
      <c r="BC53" s="81"/>
      <c r="BD53" s="81"/>
      <c r="BE53" s="81"/>
      <c r="BF53" s="81"/>
      <c r="BG53" s="81"/>
      <c r="BH53" s="127"/>
      <c r="BI53" s="163"/>
    </row>
    <row r="54" spans="1:61" x14ac:dyDescent="0.25">
      <c r="A54" s="225" t="s">
        <v>186</v>
      </c>
      <c r="B54" s="81" t="s">
        <v>187</v>
      </c>
      <c r="C54" s="81" t="s">
        <v>594</v>
      </c>
      <c r="D54" s="127" t="s">
        <v>595</v>
      </c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  <c r="AY54" s="173" t="s">
        <v>186</v>
      </c>
      <c r="AZ54" s="81"/>
      <c r="BA54" s="81"/>
      <c r="BB54" s="81"/>
      <c r="BC54" s="81"/>
      <c r="BD54" s="81"/>
      <c r="BE54" s="81"/>
      <c r="BF54" s="81"/>
      <c r="BG54" s="81"/>
      <c r="BH54" s="127"/>
      <c r="BI54" s="163"/>
    </row>
    <row r="55" spans="1:61" x14ac:dyDescent="0.25">
      <c r="A55" s="225" t="s">
        <v>188</v>
      </c>
      <c r="B55" s="81" t="s">
        <v>189</v>
      </c>
      <c r="C55" s="81" t="s">
        <v>594</v>
      </c>
      <c r="D55" s="127" t="s">
        <v>595</v>
      </c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73" t="s">
        <v>188</v>
      </c>
      <c r="AZ55" s="81"/>
      <c r="BA55" s="81"/>
      <c r="BB55" s="81"/>
      <c r="BC55" s="81"/>
      <c r="BD55" s="81"/>
      <c r="BE55" s="81"/>
      <c r="BF55" s="81"/>
      <c r="BG55" s="81"/>
      <c r="BH55" s="127"/>
      <c r="BI55" s="163"/>
    </row>
    <row r="56" spans="1:61" x14ac:dyDescent="0.25">
      <c r="A56" s="225" t="s">
        <v>190</v>
      </c>
      <c r="B56" s="81" t="s">
        <v>191</v>
      </c>
      <c r="C56" s="81" t="s">
        <v>594</v>
      </c>
      <c r="D56" s="127" t="s">
        <v>595</v>
      </c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>
        <v>244.89990727411808</v>
      </c>
      <c r="AR56" s="163">
        <v>145.80465199417094</v>
      </c>
      <c r="AS56" s="163">
        <v>146.57754133463524</v>
      </c>
      <c r="AT56" s="163">
        <v>150.75911908778906</v>
      </c>
      <c r="AU56" s="163">
        <v>158.67102128401305</v>
      </c>
      <c r="AV56" s="163">
        <v>165.15374899985926</v>
      </c>
      <c r="AW56" s="163">
        <v>166.07640352173257</v>
      </c>
      <c r="AX56" s="163">
        <v>165.46066641213881</v>
      </c>
      <c r="AY56" s="173" t="s">
        <v>190</v>
      </c>
      <c r="AZ56" s="81">
        <v>156.20950201329646</v>
      </c>
      <c r="BA56" s="81">
        <v>88.647289315775168</v>
      </c>
      <c r="BB56" s="81">
        <v>132.80946453864772</v>
      </c>
      <c r="BC56" s="81">
        <v>89.744582085355688</v>
      </c>
      <c r="BD56" s="81">
        <v>93.839250398941616</v>
      </c>
      <c r="BE56" s="81">
        <v>104.19972760964633</v>
      </c>
      <c r="BF56" s="81">
        <v>119.56219917356607</v>
      </c>
      <c r="BG56" s="81"/>
      <c r="BH56" s="127"/>
      <c r="BI56" s="163"/>
    </row>
    <row r="57" spans="1:61" x14ac:dyDescent="0.25">
      <c r="A57" s="225" t="s">
        <v>192</v>
      </c>
      <c r="B57" s="81" t="s">
        <v>193</v>
      </c>
      <c r="C57" s="81" t="s">
        <v>594</v>
      </c>
      <c r="D57" s="127" t="s">
        <v>595</v>
      </c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>
        <v>16.003248695014509</v>
      </c>
      <c r="AM57" s="163">
        <v>14.240818050315177</v>
      </c>
      <c r="AN57" s="163">
        <v>12.334355410840351</v>
      </c>
      <c r="AO57" s="163">
        <v>10.224029058457857</v>
      </c>
      <c r="AP57" s="163">
        <v>9.7980813091207697</v>
      </c>
      <c r="AQ57" s="163">
        <v>9.7939546912214066</v>
      </c>
      <c r="AR57" s="163">
        <v>10.908595181692219</v>
      </c>
      <c r="AS57" s="163">
        <v>12.645376649540804</v>
      </c>
      <c r="AT57" s="163">
        <v>14.212041383255569</v>
      </c>
      <c r="AU57" s="163">
        <v>14.807857822789961</v>
      </c>
      <c r="AV57" s="163">
        <v>17.53043289519389</v>
      </c>
      <c r="AW57" s="163">
        <v>19.263390959099443</v>
      </c>
      <c r="AX57" s="163">
        <v>21.073692468811885</v>
      </c>
      <c r="AY57" s="173" t="s">
        <v>192</v>
      </c>
      <c r="AZ57" s="81">
        <v>22.663424890601462</v>
      </c>
      <c r="BA57" s="81">
        <v>23.124735275857237</v>
      </c>
      <c r="BB57" s="81">
        <v>24.416052813381462</v>
      </c>
      <c r="BC57" s="81">
        <v>29.589882470593427</v>
      </c>
      <c r="BD57" s="81">
        <v>33.55645199841868</v>
      </c>
      <c r="BE57" s="81">
        <v>36.361158789457065</v>
      </c>
      <c r="BF57" s="81">
        <v>40.76232042261298</v>
      </c>
      <c r="BG57" s="81"/>
      <c r="BH57" s="127"/>
      <c r="BI57" s="163"/>
    </row>
    <row r="58" spans="1:61" x14ac:dyDescent="0.25">
      <c r="A58" s="225" t="s">
        <v>17</v>
      </c>
      <c r="B58" s="81" t="s">
        <v>194</v>
      </c>
      <c r="C58" s="81" t="s">
        <v>594</v>
      </c>
      <c r="D58" s="127" t="s">
        <v>595</v>
      </c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>
        <v>35.212690852765455</v>
      </c>
      <c r="AO58" s="163">
        <v>37.079923728769529</v>
      </c>
      <c r="AP58" s="163">
        <v>37.853968900313035</v>
      </c>
      <c r="AQ58" s="163">
        <v>38.8357771988587</v>
      </c>
      <c r="AR58" s="163">
        <v>39.027165451714758</v>
      </c>
      <c r="AS58" s="163">
        <v>38.278590016560209</v>
      </c>
      <c r="AT58" s="163">
        <v>36.745558868252168</v>
      </c>
      <c r="AU58" s="163">
        <v>37.955835161448235</v>
      </c>
      <c r="AV58" s="163">
        <v>39.74560790239282</v>
      </c>
      <c r="AW58" s="163">
        <v>41.668430661762763</v>
      </c>
      <c r="AX58" s="163">
        <v>43.297212140202454</v>
      </c>
      <c r="AY58" s="173" t="s">
        <v>17</v>
      </c>
      <c r="AZ58" s="81">
        <v>42.099447744958582</v>
      </c>
      <c r="BA58" s="81">
        <v>39.434486934835526</v>
      </c>
      <c r="BB58" s="81">
        <v>41.727586179936047</v>
      </c>
      <c r="BC58" s="81">
        <v>46.035959392020061</v>
      </c>
      <c r="BD58" s="81">
        <v>53.739082842303844</v>
      </c>
      <c r="BE58" s="81">
        <v>53.315957170908824</v>
      </c>
      <c r="BF58" s="81">
        <v>55.182333903051017</v>
      </c>
      <c r="BG58" s="81"/>
      <c r="BH58" s="127"/>
      <c r="BI58" s="163"/>
    </row>
    <row r="59" spans="1:61" x14ac:dyDescent="0.25">
      <c r="A59" s="225" t="s">
        <v>195</v>
      </c>
      <c r="B59" s="81" t="s">
        <v>196</v>
      </c>
      <c r="C59" s="81" t="s">
        <v>594</v>
      </c>
      <c r="D59" s="127" t="s">
        <v>595</v>
      </c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73" t="s">
        <v>195</v>
      </c>
      <c r="AZ59" s="81"/>
      <c r="BA59" s="81"/>
      <c r="BB59" s="81"/>
      <c r="BC59" s="81"/>
      <c r="BD59" s="81"/>
      <c r="BE59" s="81"/>
      <c r="BF59" s="81"/>
      <c r="BG59" s="81"/>
      <c r="BH59" s="127"/>
      <c r="BI59" s="163"/>
    </row>
    <row r="60" spans="1:61" x14ac:dyDescent="0.25">
      <c r="A60" s="225" t="s">
        <v>197</v>
      </c>
      <c r="B60" s="81" t="s">
        <v>198</v>
      </c>
      <c r="C60" s="81" t="s">
        <v>594</v>
      </c>
      <c r="D60" s="127" t="s">
        <v>595</v>
      </c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73" t="s">
        <v>197</v>
      </c>
      <c r="AZ60" s="81"/>
      <c r="BA60" s="81"/>
      <c r="BB60" s="81"/>
      <c r="BC60" s="81"/>
      <c r="BD60" s="81"/>
      <c r="BE60" s="81"/>
      <c r="BF60" s="81"/>
      <c r="BG60" s="81"/>
      <c r="BH60" s="127"/>
      <c r="BI60" s="163"/>
    </row>
    <row r="61" spans="1:61" x14ac:dyDescent="0.25">
      <c r="A61" s="225" t="s">
        <v>199</v>
      </c>
      <c r="B61" s="81" t="s">
        <v>200</v>
      </c>
      <c r="C61" s="81" t="s">
        <v>594</v>
      </c>
      <c r="D61" s="127" t="s">
        <v>595</v>
      </c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>
        <v>72.753918781108808</v>
      </c>
      <c r="AO61" s="163">
        <v>70.136596251553271</v>
      </c>
      <c r="AP61" s="163">
        <v>66.270637947386376</v>
      </c>
      <c r="AQ61" s="163">
        <v>63.901826999935921</v>
      </c>
      <c r="AR61" s="163">
        <v>58.200062665069694</v>
      </c>
      <c r="AS61" s="163">
        <v>51.932004533834956</v>
      </c>
      <c r="AT61" s="163">
        <v>49.77696376153277</v>
      </c>
      <c r="AU61" s="163">
        <v>48.951584482698721</v>
      </c>
      <c r="AV61" s="163">
        <v>46.930957417116815</v>
      </c>
      <c r="AW61" s="163">
        <v>43.608612954509667</v>
      </c>
      <c r="AX61" s="163">
        <v>35.712183201526344</v>
      </c>
      <c r="AY61" s="173" t="s">
        <v>199</v>
      </c>
      <c r="AZ61" s="81">
        <v>31.96831545248655</v>
      </c>
      <c r="BA61" s="81">
        <v>24.141188456726521</v>
      </c>
      <c r="BB61" s="81">
        <v>30.789181033931239</v>
      </c>
      <c r="BC61" s="81">
        <v>37.03038243766531</v>
      </c>
      <c r="BD61" s="81">
        <v>41.242732739962051</v>
      </c>
      <c r="BE61" s="81">
        <v>47.96913282615288</v>
      </c>
      <c r="BF61" s="81">
        <v>47.231086272129694</v>
      </c>
      <c r="BG61" s="81"/>
      <c r="BH61" s="127"/>
      <c r="BI61" s="163"/>
    </row>
    <row r="62" spans="1:61" x14ac:dyDescent="0.25">
      <c r="A62" s="225" t="s">
        <v>201</v>
      </c>
      <c r="B62" s="81" t="s">
        <v>202</v>
      </c>
      <c r="C62" s="81" t="s">
        <v>594</v>
      </c>
      <c r="D62" s="127" t="s">
        <v>595</v>
      </c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73" t="s">
        <v>201</v>
      </c>
      <c r="AZ62" s="81"/>
      <c r="BA62" s="81"/>
      <c r="BB62" s="81"/>
      <c r="BC62" s="81"/>
      <c r="BD62" s="81"/>
      <c r="BE62" s="81"/>
      <c r="BF62" s="81"/>
      <c r="BG62" s="81"/>
      <c r="BH62" s="127"/>
      <c r="BI62" s="163"/>
    </row>
    <row r="63" spans="1:61" x14ac:dyDescent="0.25">
      <c r="A63" s="225" t="s">
        <v>203</v>
      </c>
      <c r="B63" s="81" t="s">
        <v>204</v>
      </c>
      <c r="C63" s="81" t="s">
        <v>594</v>
      </c>
      <c r="D63" s="127" t="s">
        <v>595</v>
      </c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73" t="s">
        <v>203</v>
      </c>
      <c r="AZ63" s="81"/>
      <c r="BA63" s="81"/>
      <c r="BB63" s="81"/>
      <c r="BC63" s="81"/>
      <c r="BD63" s="81"/>
      <c r="BE63" s="81"/>
      <c r="BF63" s="81"/>
      <c r="BG63" s="81"/>
      <c r="BH63" s="127"/>
      <c r="BI63" s="163"/>
    </row>
    <row r="64" spans="1:61" x14ac:dyDescent="0.25">
      <c r="A64" s="225" t="s">
        <v>205</v>
      </c>
      <c r="B64" s="81" t="s">
        <v>206</v>
      </c>
      <c r="C64" s="81" t="s">
        <v>594</v>
      </c>
      <c r="D64" s="127" t="s">
        <v>595</v>
      </c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73" t="s">
        <v>205</v>
      </c>
      <c r="AZ64" s="81"/>
      <c r="BA64" s="81"/>
      <c r="BB64" s="81"/>
      <c r="BC64" s="81"/>
      <c r="BD64" s="81"/>
      <c r="BE64" s="81"/>
      <c r="BF64" s="81"/>
      <c r="BG64" s="81"/>
      <c r="BH64" s="127"/>
      <c r="BI64" s="163"/>
    </row>
    <row r="65" spans="1:61" x14ac:dyDescent="0.25">
      <c r="A65" s="225" t="s">
        <v>207</v>
      </c>
      <c r="B65" s="81" t="s">
        <v>208</v>
      </c>
      <c r="C65" s="81" t="s">
        <v>594</v>
      </c>
      <c r="D65" s="127" t="s">
        <v>595</v>
      </c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73" t="s">
        <v>207</v>
      </c>
      <c r="AZ65" s="81"/>
      <c r="BA65" s="81"/>
      <c r="BB65" s="81"/>
      <c r="BC65" s="81"/>
      <c r="BD65" s="81"/>
      <c r="BE65" s="81"/>
      <c r="BF65" s="81"/>
      <c r="BG65" s="81"/>
      <c r="BH65" s="127"/>
      <c r="BI65" s="163"/>
    </row>
    <row r="66" spans="1:61" x14ac:dyDescent="0.25">
      <c r="A66" s="225" t="s">
        <v>209</v>
      </c>
      <c r="B66" s="81" t="s">
        <v>210</v>
      </c>
      <c r="C66" s="81" t="s">
        <v>594</v>
      </c>
      <c r="D66" s="127" t="s">
        <v>595</v>
      </c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73" t="s">
        <v>209</v>
      </c>
      <c r="AZ66" s="81"/>
      <c r="BA66" s="81"/>
      <c r="BB66" s="81"/>
      <c r="BC66" s="81"/>
      <c r="BD66" s="81"/>
      <c r="BE66" s="81"/>
      <c r="BF66" s="81"/>
      <c r="BG66" s="81"/>
      <c r="BH66" s="127"/>
      <c r="BI66" s="163"/>
    </row>
    <row r="67" spans="1:61" x14ac:dyDescent="0.25">
      <c r="A67" s="225" t="s">
        <v>211</v>
      </c>
      <c r="B67" s="81" t="s">
        <v>212</v>
      </c>
      <c r="C67" s="81" t="s">
        <v>594</v>
      </c>
      <c r="D67" s="127" t="s">
        <v>595</v>
      </c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>
        <v>59.877681404895178</v>
      </c>
      <c r="AQ67" s="163">
        <v>60.951353868479288</v>
      </c>
      <c r="AR67" s="163">
        <v>59.284548847957467</v>
      </c>
      <c r="AS67" s="163">
        <v>54.250429236178149</v>
      </c>
      <c r="AT67" s="163">
        <v>49.290001869327114</v>
      </c>
      <c r="AU67" s="163">
        <v>46.885473635940627</v>
      </c>
      <c r="AV67" s="163">
        <v>48.172119628683966</v>
      </c>
      <c r="AW67" s="163">
        <v>47.781798665682381</v>
      </c>
      <c r="AX67" s="163">
        <v>42.771018426309439</v>
      </c>
      <c r="AY67" s="173" t="s">
        <v>211</v>
      </c>
      <c r="AZ67" s="81">
        <v>42.629599152367128</v>
      </c>
      <c r="BA67" s="81">
        <v>39.035935038344888</v>
      </c>
      <c r="BB67" s="81">
        <v>40.731847130602702</v>
      </c>
      <c r="BC67" s="81">
        <v>41.237039369382806</v>
      </c>
      <c r="BD67" s="81">
        <v>46.99625868519508</v>
      </c>
      <c r="BE67" s="81">
        <v>47.453330040172887</v>
      </c>
      <c r="BF67" s="81">
        <v>53.483632263970058</v>
      </c>
      <c r="BG67" s="81"/>
      <c r="BH67" s="127"/>
      <c r="BI67" s="163"/>
    </row>
    <row r="68" spans="1:61" x14ac:dyDescent="0.25">
      <c r="A68" s="225" t="s">
        <v>213</v>
      </c>
      <c r="B68" s="81" t="s">
        <v>214</v>
      </c>
      <c r="C68" s="81" t="s">
        <v>594</v>
      </c>
      <c r="D68" s="127" t="s">
        <v>595</v>
      </c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73" t="s">
        <v>213</v>
      </c>
      <c r="AZ68" s="81"/>
      <c r="BA68" s="81"/>
      <c r="BB68" s="81"/>
      <c r="BC68" s="81"/>
      <c r="BD68" s="81"/>
      <c r="BE68" s="81"/>
      <c r="BF68" s="81"/>
      <c r="BG68" s="81"/>
      <c r="BH68" s="127"/>
      <c r="BI68" s="163"/>
    </row>
    <row r="69" spans="1:61" x14ac:dyDescent="0.25">
      <c r="A69" s="225" t="s">
        <v>215</v>
      </c>
      <c r="B69" s="81" t="s">
        <v>216</v>
      </c>
      <c r="C69" s="81" t="s">
        <v>594</v>
      </c>
      <c r="D69" s="127" t="s">
        <v>595</v>
      </c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73" t="s">
        <v>215</v>
      </c>
      <c r="AZ69" s="81"/>
      <c r="BA69" s="81">
        <v>85.788533834586474</v>
      </c>
      <c r="BB69" s="81"/>
      <c r="BC69" s="81"/>
      <c r="BD69" s="81"/>
      <c r="BE69" s="81"/>
      <c r="BF69" s="81"/>
      <c r="BG69" s="81"/>
      <c r="BH69" s="127"/>
      <c r="BI69" s="163"/>
    </row>
    <row r="70" spans="1:61" x14ac:dyDescent="0.25">
      <c r="A70" s="225" t="s">
        <v>217</v>
      </c>
      <c r="B70" s="81" t="s">
        <v>218</v>
      </c>
      <c r="C70" s="81" t="s">
        <v>594</v>
      </c>
      <c r="D70" s="127" t="s">
        <v>595</v>
      </c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>
        <v>59.166793878422638</v>
      </c>
      <c r="AO70" s="163">
        <v>61.444838657180334</v>
      </c>
      <c r="AP70" s="163">
        <v>62.071653205597279</v>
      </c>
      <c r="AQ70" s="163">
        <v>61.172448390036102</v>
      </c>
      <c r="AR70" s="163">
        <v>56.952319418204844</v>
      </c>
      <c r="AS70" s="163">
        <v>55.221229845663835</v>
      </c>
      <c r="AT70" s="163">
        <v>49.290001869327114</v>
      </c>
      <c r="AU70" s="163">
        <v>54.820965047703872</v>
      </c>
      <c r="AV70" s="163">
        <v>48.221250887150504</v>
      </c>
      <c r="AW70" s="163">
        <v>65.105852880892741</v>
      </c>
      <c r="AX70" s="163">
        <v>65.429472355364013</v>
      </c>
      <c r="AY70" s="173" t="s">
        <v>217</v>
      </c>
      <c r="AZ70" s="81">
        <v>62.042299927198499</v>
      </c>
      <c r="BA70" s="81">
        <v>59.008754833150292</v>
      </c>
      <c r="BB70" s="81">
        <v>57.352051204271859</v>
      </c>
      <c r="BC70" s="81">
        <v>67.967154403887605</v>
      </c>
      <c r="BD70" s="81">
        <v>77.934005801304238</v>
      </c>
      <c r="BE70" s="81">
        <v>80.854621822279313</v>
      </c>
      <c r="BF70" s="81">
        <v>83.957534057006541</v>
      </c>
      <c r="BG70" s="81"/>
      <c r="BH70" s="127"/>
      <c r="BI70" s="163"/>
    </row>
    <row r="71" spans="1:61" x14ac:dyDescent="0.25">
      <c r="A71" s="225" t="s">
        <v>219</v>
      </c>
      <c r="B71" s="81" t="s">
        <v>220</v>
      </c>
      <c r="C71" s="81" t="s">
        <v>594</v>
      </c>
      <c r="D71" s="127" t="s">
        <v>595</v>
      </c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3"/>
      <c r="AS71" s="163"/>
      <c r="AT71" s="163"/>
      <c r="AU71" s="163"/>
      <c r="AV71" s="163"/>
      <c r="AW71" s="163"/>
      <c r="AX71" s="163"/>
      <c r="AY71" s="173" t="s">
        <v>219</v>
      </c>
      <c r="AZ71" s="81"/>
      <c r="BA71" s="81"/>
      <c r="BB71" s="81"/>
      <c r="BC71" s="81"/>
      <c r="BD71" s="81"/>
      <c r="BE71" s="81"/>
      <c r="BF71" s="81"/>
      <c r="BG71" s="81"/>
      <c r="BH71" s="127"/>
      <c r="BI71" s="163"/>
    </row>
    <row r="72" spans="1:61" x14ac:dyDescent="0.25">
      <c r="A72" s="225" t="s">
        <v>28</v>
      </c>
      <c r="B72" s="81" t="s">
        <v>221</v>
      </c>
      <c r="C72" s="81" t="s">
        <v>594</v>
      </c>
      <c r="D72" s="127" t="s">
        <v>595</v>
      </c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>
        <v>55.240705625717069</v>
      </c>
      <c r="AO72" s="163">
        <v>61.084505483696447</v>
      </c>
      <c r="AP72" s="163">
        <v>60.576605687878946</v>
      </c>
      <c r="AQ72" s="163">
        <v>60.951353868479288</v>
      </c>
      <c r="AR72" s="163">
        <v>55.838745717766301</v>
      </c>
      <c r="AS72" s="163">
        <v>53.279628626692457</v>
      </c>
      <c r="AT72" s="163">
        <v>48.97856840612527</v>
      </c>
      <c r="AU72" s="163">
        <v>47.268967339661117</v>
      </c>
      <c r="AV72" s="163">
        <v>42.577824740625687</v>
      </c>
      <c r="AW72" s="163">
        <v>40.734299180423022</v>
      </c>
      <c r="AX72" s="163">
        <v>37.693887376070045</v>
      </c>
      <c r="AY72" s="173" t="s">
        <v>28</v>
      </c>
      <c r="AZ72" s="81">
        <v>33.365255453017639</v>
      </c>
      <c r="BA72" s="81">
        <v>29.436541399158223</v>
      </c>
      <c r="BB72" s="81">
        <v>33.527652129040582</v>
      </c>
      <c r="BC72" s="81">
        <v>45.556266067612327</v>
      </c>
      <c r="BD72" s="81">
        <v>47.097897795659783</v>
      </c>
      <c r="BE72" s="81">
        <v>54.592302261923251</v>
      </c>
      <c r="BF72" s="81">
        <v>65.915009884775557</v>
      </c>
      <c r="BG72" s="81"/>
      <c r="BH72" s="127"/>
      <c r="BI72" s="163"/>
    </row>
    <row r="73" spans="1:61" x14ac:dyDescent="0.25">
      <c r="A73" s="225" t="s">
        <v>222</v>
      </c>
      <c r="B73" s="81" t="s">
        <v>223</v>
      </c>
      <c r="C73" s="81" t="s">
        <v>594</v>
      </c>
      <c r="D73" s="127" t="s">
        <v>595</v>
      </c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>
        <v>9.8585960608902319</v>
      </c>
      <c r="AO73" s="163">
        <v>8.8611416026344401</v>
      </c>
      <c r="AP73" s="163">
        <v>8.4059262559875236</v>
      </c>
      <c r="AQ73" s="163">
        <v>4.1321166435231111</v>
      </c>
      <c r="AR73" s="163">
        <v>5.4957338201870414</v>
      </c>
      <c r="AS73" s="163">
        <v>4.2946276638846124</v>
      </c>
      <c r="AT73" s="163">
        <v>4.0999497379191503</v>
      </c>
      <c r="AU73" s="163">
        <v>4.8275684313624412</v>
      </c>
      <c r="AV73" s="163">
        <v>5.2457320227625459</v>
      </c>
      <c r="AW73" s="163">
        <v>5.4613450918981288</v>
      </c>
      <c r="AX73" s="163">
        <v>5.8231647750484008</v>
      </c>
      <c r="AY73" s="173" t="s">
        <v>222</v>
      </c>
      <c r="AZ73" s="81">
        <v>5.4837993786063031</v>
      </c>
      <c r="BA73" s="81">
        <v>4.7619927221678333</v>
      </c>
      <c r="BB73" s="81">
        <v>5.5720428805039068</v>
      </c>
      <c r="BC73" s="81">
        <v>8.8441244288523286</v>
      </c>
      <c r="BD73" s="81">
        <v>8.9006125459749406</v>
      </c>
      <c r="BE73" s="81">
        <v>6.5637230397834649</v>
      </c>
      <c r="BF73" s="81">
        <v>10.360214779408846</v>
      </c>
      <c r="BG73" s="81"/>
      <c r="BH73" s="127"/>
      <c r="BI73" s="163"/>
    </row>
    <row r="74" spans="1:61" x14ac:dyDescent="0.25">
      <c r="A74" s="225" t="s">
        <v>224</v>
      </c>
      <c r="B74" s="81" t="s">
        <v>225</v>
      </c>
      <c r="C74" s="81" t="s">
        <v>594</v>
      </c>
      <c r="D74" s="127" t="s">
        <v>595</v>
      </c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  <c r="AH74" s="163"/>
      <c r="AI74" s="163">
        <v>48.352956970018568</v>
      </c>
      <c r="AJ74" s="163">
        <v>50.885878676605969</v>
      </c>
      <c r="AK74" s="163">
        <v>44.381173528057204</v>
      </c>
      <c r="AL74" s="163">
        <v>73.287434424538318</v>
      </c>
      <c r="AM74" s="163">
        <v>92.504154963394555</v>
      </c>
      <c r="AN74" s="163">
        <v>82.629676377243101</v>
      </c>
      <c r="AO74" s="163">
        <v>72.150009361757782</v>
      </c>
      <c r="AP74" s="163">
        <v>69.421687024744813</v>
      </c>
      <c r="AQ74" s="163">
        <v>77.961679132491142</v>
      </c>
      <c r="AR74" s="163">
        <v>85.554697972692225</v>
      </c>
      <c r="AS74" s="163"/>
      <c r="AT74" s="163"/>
      <c r="AU74" s="163"/>
      <c r="AV74" s="163"/>
      <c r="AW74" s="163"/>
      <c r="AX74" s="163"/>
      <c r="AY74" s="173" t="s">
        <v>224</v>
      </c>
      <c r="AZ74" s="81"/>
      <c r="BA74" s="81"/>
      <c r="BB74" s="81"/>
      <c r="BC74" s="81"/>
      <c r="BD74" s="81"/>
      <c r="BE74" s="81"/>
      <c r="BF74" s="81"/>
      <c r="BG74" s="81"/>
      <c r="BH74" s="127"/>
      <c r="BI74" s="163"/>
    </row>
    <row r="75" spans="1:61" x14ac:dyDescent="0.25">
      <c r="A75" s="225" t="s">
        <v>226</v>
      </c>
      <c r="B75" s="81" t="s">
        <v>227</v>
      </c>
      <c r="C75" s="81" t="s">
        <v>594</v>
      </c>
      <c r="D75" s="127" t="s">
        <v>595</v>
      </c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>
        <v>61.311072048258829</v>
      </c>
      <c r="AO75" s="163">
        <v>61.805171830664221</v>
      </c>
      <c r="AP75" s="163">
        <v>62.715917759561648</v>
      </c>
      <c r="AQ75" s="163">
        <v>61.393542911592917</v>
      </c>
      <c r="AR75" s="163">
        <v>58.065893118643388</v>
      </c>
      <c r="AS75" s="163">
        <v>54.250429236178149</v>
      </c>
      <c r="AT75" s="163">
        <v>49.290001869327114</v>
      </c>
      <c r="AU75" s="163">
        <v>48.110275911179919</v>
      </c>
      <c r="AV75" s="163">
        <v>48.196685257917238</v>
      </c>
      <c r="AW75" s="163">
        <v>49.628389428806322</v>
      </c>
      <c r="AX75" s="163">
        <v>49.732194909857057</v>
      </c>
      <c r="AY75" s="173" t="s">
        <v>226</v>
      </c>
      <c r="AZ75" s="81">
        <v>44.017607634899392</v>
      </c>
      <c r="BA75" s="81">
        <v>42.679908975510159</v>
      </c>
      <c r="BB75" s="81">
        <v>52.11200483175368</v>
      </c>
      <c r="BC75" s="81">
        <v>60.443351927811285</v>
      </c>
      <c r="BD75" s="81">
        <v>64.912881030886055</v>
      </c>
      <c r="BE75" s="81">
        <v>67.455701647457587</v>
      </c>
      <c r="BF75" s="81">
        <v>73.173192608281681</v>
      </c>
      <c r="BG75" s="81"/>
      <c r="BH75" s="127"/>
      <c r="BI75" s="163"/>
    </row>
    <row r="76" spans="1:61" x14ac:dyDescent="0.25">
      <c r="A76" s="225" t="s">
        <v>228</v>
      </c>
      <c r="B76" s="81" t="s">
        <v>229</v>
      </c>
      <c r="C76" s="81" t="s">
        <v>594</v>
      </c>
      <c r="D76" s="127" t="s">
        <v>595</v>
      </c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73" t="s">
        <v>228</v>
      </c>
      <c r="AZ76" s="81"/>
      <c r="BA76" s="81"/>
      <c r="BB76" s="81"/>
      <c r="BC76" s="81"/>
      <c r="BD76" s="81"/>
      <c r="BE76" s="81"/>
      <c r="BF76" s="81"/>
      <c r="BG76" s="81"/>
      <c r="BH76" s="127"/>
      <c r="BI76" s="163"/>
    </row>
    <row r="77" spans="1:61" x14ac:dyDescent="0.25">
      <c r="A77" s="225" t="s">
        <v>15</v>
      </c>
      <c r="B77" s="81" t="s">
        <v>230</v>
      </c>
      <c r="C77" s="81" t="s">
        <v>594</v>
      </c>
      <c r="D77" s="127" t="s">
        <v>595</v>
      </c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>
        <v>75.389626202362109</v>
      </c>
      <c r="AO77" s="163">
        <v>80.253772290809337</v>
      </c>
      <c r="AP77" s="163">
        <v>77.660784915747087</v>
      </c>
      <c r="AQ77" s="163">
        <v>74.649864597697331</v>
      </c>
      <c r="AR77" s="163">
        <v>63.995493330602017</v>
      </c>
      <c r="AS77" s="163">
        <v>55.221229845663835</v>
      </c>
      <c r="AT77" s="163">
        <v>49.290001869327114</v>
      </c>
      <c r="AU77" s="163">
        <v>46.885473635940627</v>
      </c>
      <c r="AV77" s="163">
        <v>48.172119628683966</v>
      </c>
      <c r="AW77" s="163">
        <v>46.339847422654387</v>
      </c>
      <c r="AX77" s="163">
        <v>42.244824712416431</v>
      </c>
      <c r="AY77" s="173" t="s">
        <v>15</v>
      </c>
      <c r="AZ77" s="81">
        <v>39.69087096064051</v>
      </c>
      <c r="BA77" s="81">
        <v>36.013806114136258</v>
      </c>
      <c r="BB77" s="81">
        <v>31.967725116281471</v>
      </c>
      <c r="BC77" s="81">
        <v>41.237039369382806</v>
      </c>
      <c r="BD77" s="81">
        <v>46.99625868519508</v>
      </c>
      <c r="BE77" s="81">
        <v>45.957972052481601</v>
      </c>
      <c r="BF77" s="81">
        <v>50.81809673011567</v>
      </c>
      <c r="BG77" s="81"/>
      <c r="BH77" s="127"/>
      <c r="BI77" s="163"/>
    </row>
    <row r="78" spans="1:61" x14ac:dyDescent="0.25">
      <c r="A78" s="225" t="s">
        <v>231</v>
      </c>
      <c r="B78" s="81" t="s">
        <v>232</v>
      </c>
      <c r="C78" s="81" t="s">
        <v>594</v>
      </c>
      <c r="D78" s="127" t="s">
        <v>595</v>
      </c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>
        <v>36.841821743388834</v>
      </c>
      <c r="AK78" s="163">
        <v>33.686748034574123</v>
      </c>
      <c r="AL78" s="163">
        <v>36.552845528455286</v>
      </c>
      <c r="AM78" s="163">
        <v>36.637853614728336</v>
      </c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73" t="s">
        <v>231</v>
      </c>
      <c r="AZ78" s="81"/>
      <c r="BA78" s="81"/>
      <c r="BB78" s="81"/>
      <c r="BC78" s="81"/>
      <c r="BD78" s="81"/>
      <c r="BE78" s="81"/>
      <c r="BF78" s="81"/>
      <c r="BG78" s="81"/>
      <c r="BH78" s="127"/>
      <c r="BI78" s="163"/>
    </row>
    <row r="79" spans="1:61" x14ac:dyDescent="0.25">
      <c r="A79" s="225" t="s">
        <v>16</v>
      </c>
      <c r="B79" s="81" t="s">
        <v>233</v>
      </c>
      <c r="C79" s="81" t="s">
        <v>594</v>
      </c>
      <c r="D79" s="127" t="s">
        <v>595</v>
      </c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>
        <v>57.02251570858644</v>
      </c>
      <c r="AO79" s="163">
        <v>59.877596409706499</v>
      </c>
      <c r="AP79" s="163">
        <v>63.360182313526025</v>
      </c>
      <c r="AQ79" s="163">
        <v>63.925179720572054</v>
      </c>
      <c r="AR79" s="163">
        <v>60.369035030845239</v>
      </c>
      <c r="AS79" s="163">
        <v>59.594978263694344</v>
      </c>
      <c r="AT79" s="163">
        <v>59.365905987780884</v>
      </c>
      <c r="AU79" s="163">
        <v>63.413723867953699</v>
      </c>
      <c r="AV79" s="163">
        <v>67.421484050083109</v>
      </c>
      <c r="AW79" s="163">
        <v>69.074563351960521</v>
      </c>
      <c r="AX79" s="163">
        <v>70.704545993234674</v>
      </c>
      <c r="AY79" s="173" t="s">
        <v>16</v>
      </c>
      <c r="AZ79" s="81">
        <v>66.455831782468479</v>
      </c>
      <c r="BA79" s="81">
        <v>65.376708280438095</v>
      </c>
      <c r="BB79" s="81">
        <v>70.999874740085673</v>
      </c>
      <c r="BC79" s="81">
        <v>82.692003216062574</v>
      </c>
      <c r="BD79" s="81">
        <v>86.464319650774769</v>
      </c>
      <c r="BE79" s="81">
        <v>90.603141674484917</v>
      </c>
      <c r="BF79" s="81">
        <v>101.05355764379142</v>
      </c>
      <c r="BG79" s="81"/>
      <c r="BH79" s="127"/>
      <c r="BI79" s="163"/>
    </row>
    <row r="80" spans="1:61" x14ac:dyDescent="0.25">
      <c r="A80" s="225" t="s">
        <v>234</v>
      </c>
      <c r="B80" s="81" t="s">
        <v>235</v>
      </c>
      <c r="C80" s="81" t="s">
        <v>594</v>
      </c>
      <c r="D80" s="127" t="s">
        <v>595</v>
      </c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73" t="s">
        <v>234</v>
      </c>
      <c r="AZ80" s="81"/>
      <c r="BA80" s="81"/>
      <c r="BB80" s="81"/>
      <c r="BC80" s="81"/>
      <c r="BD80" s="81"/>
      <c r="BE80" s="81"/>
      <c r="BF80" s="81"/>
      <c r="BG80" s="81"/>
      <c r="BH80" s="127"/>
      <c r="BI80" s="163"/>
    </row>
    <row r="81" spans="1:61" x14ac:dyDescent="0.25">
      <c r="A81" s="225" t="s">
        <v>236</v>
      </c>
      <c r="B81" s="81" t="s">
        <v>237</v>
      </c>
      <c r="C81" s="81" t="s">
        <v>594</v>
      </c>
      <c r="D81" s="127" t="s">
        <v>595</v>
      </c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73" t="s">
        <v>236</v>
      </c>
      <c r="AZ81" s="81"/>
      <c r="BA81" s="81"/>
      <c r="BB81" s="81"/>
      <c r="BC81" s="81"/>
      <c r="BD81" s="81"/>
      <c r="BE81" s="81"/>
      <c r="BF81" s="81"/>
      <c r="BG81" s="81"/>
      <c r="BH81" s="127"/>
      <c r="BI81" s="163"/>
    </row>
    <row r="82" spans="1:61" x14ac:dyDescent="0.25">
      <c r="A82" s="225" t="s">
        <v>238</v>
      </c>
      <c r="B82" s="81" t="s">
        <v>239</v>
      </c>
      <c r="C82" s="81" t="s">
        <v>594</v>
      </c>
      <c r="D82" s="127" t="s">
        <v>595</v>
      </c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73" t="s">
        <v>238</v>
      </c>
      <c r="AZ82" s="81"/>
      <c r="BA82" s="81"/>
      <c r="BB82" s="81"/>
      <c r="BC82" s="81"/>
      <c r="BD82" s="81"/>
      <c r="BE82" s="81"/>
      <c r="BF82" s="81"/>
      <c r="BG82" s="81"/>
      <c r="BH82" s="127"/>
      <c r="BI82" s="163"/>
    </row>
    <row r="83" spans="1:61" x14ac:dyDescent="0.25">
      <c r="A83" s="225" t="s">
        <v>240</v>
      </c>
      <c r="B83" s="81" t="s">
        <v>241</v>
      </c>
      <c r="C83" s="81" t="s">
        <v>594</v>
      </c>
      <c r="D83" s="127" t="s">
        <v>595</v>
      </c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>
        <v>47.691061956961811</v>
      </c>
      <c r="AO83" s="163">
        <v>47.335709989009658</v>
      </c>
      <c r="AP83" s="163">
        <v>49.111950658867976</v>
      </c>
      <c r="AQ83" s="163">
        <v>50.154663628270079</v>
      </c>
      <c r="AR83" s="163">
        <v>45.953160104485484</v>
      </c>
      <c r="AS83" s="163">
        <v>43.310093091238791</v>
      </c>
      <c r="AT83" s="163">
        <v>39.078494759296674</v>
      </c>
      <c r="AU83" s="163">
        <v>39.312782018151204</v>
      </c>
      <c r="AV83" s="163">
        <v>39.674261355284436</v>
      </c>
      <c r="AW83" s="163">
        <v>42.035036898766805</v>
      </c>
      <c r="AX83" s="163">
        <v>43.915848823360918</v>
      </c>
      <c r="AY83" s="173" t="s">
        <v>240</v>
      </c>
      <c r="AZ83" s="81">
        <v>43.784613236486322</v>
      </c>
      <c r="BA83" s="81">
        <v>44.776077074538343</v>
      </c>
      <c r="BB83" s="81">
        <v>54.346387475924743</v>
      </c>
      <c r="BC83" s="81">
        <v>68.595426625213207</v>
      </c>
      <c r="BD83" s="81">
        <v>81.182136405784263</v>
      </c>
      <c r="BE83" s="81">
        <v>94.583776613007416</v>
      </c>
      <c r="BF83" s="81">
        <v>97.166699690222941</v>
      </c>
      <c r="BG83" s="81"/>
      <c r="BH83" s="127"/>
      <c r="BI83" s="163"/>
    </row>
    <row r="84" spans="1:61" x14ac:dyDescent="0.25">
      <c r="A84" s="225" t="s">
        <v>242</v>
      </c>
      <c r="B84" s="81" t="s">
        <v>243</v>
      </c>
      <c r="C84" s="81" t="s">
        <v>594</v>
      </c>
      <c r="D84" s="127" t="s">
        <v>595</v>
      </c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>
        <v>43.405747890520388</v>
      </c>
      <c r="AQ84" s="163">
        <v>56.90445159554384</v>
      </c>
      <c r="AR84" s="163">
        <v>71.93718047214351</v>
      </c>
      <c r="AS84" s="163">
        <v>69.938113606045974</v>
      </c>
      <c r="AT84" s="163">
        <v>66.669182899527641</v>
      </c>
      <c r="AU84" s="163">
        <v>64.958196229465941</v>
      </c>
      <c r="AV84" s="163">
        <v>53.806049369292211</v>
      </c>
      <c r="AW84" s="163">
        <v>43.836220810859551</v>
      </c>
      <c r="AX84" s="163">
        <v>40.923495728943053</v>
      </c>
      <c r="AY84" s="173" t="s">
        <v>242</v>
      </c>
      <c r="AZ84" s="81">
        <v>27.958100297193862</v>
      </c>
      <c r="BA84" s="81">
        <v>22.687125949879963</v>
      </c>
      <c r="BB84" s="81">
        <v>27.017771456086187</v>
      </c>
      <c r="BC84" s="81">
        <v>34.611364394529076</v>
      </c>
      <c r="BD84" s="81">
        <v>36.799720269096944</v>
      </c>
      <c r="BE84" s="81">
        <v>32.459761541275242</v>
      </c>
      <c r="BF84" s="81">
        <v>32.530698113925354</v>
      </c>
      <c r="BG84" s="81"/>
      <c r="BH84" s="127"/>
      <c r="BI84" s="163"/>
    </row>
    <row r="85" spans="1:61" x14ac:dyDescent="0.25">
      <c r="A85" s="225" t="s">
        <v>244</v>
      </c>
      <c r="B85" s="81" t="s">
        <v>245</v>
      </c>
      <c r="C85" s="81" t="s">
        <v>594</v>
      </c>
      <c r="D85" s="127" t="s">
        <v>595</v>
      </c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73" t="s">
        <v>244</v>
      </c>
      <c r="AZ85" s="81"/>
      <c r="BA85" s="81"/>
      <c r="BB85" s="81"/>
      <c r="BC85" s="81"/>
      <c r="BD85" s="81"/>
      <c r="BE85" s="81"/>
      <c r="BF85" s="81"/>
      <c r="BG85" s="81"/>
      <c r="BH85" s="127"/>
      <c r="BI85" s="163"/>
    </row>
    <row r="86" spans="1:61" x14ac:dyDescent="0.25">
      <c r="A86" s="225" t="s">
        <v>246</v>
      </c>
      <c r="B86" s="81" t="s">
        <v>247</v>
      </c>
      <c r="C86" s="81" t="s">
        <v>594</v>
      </c>
      <c r="D86" s="127" t="s">
        <v>595</v>
      </c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73" t="s">
        <v>246</v>
      </c>
      <c r="AZ86" s="81"/>
      <c r="BA86" s="81"/>
      <c r="BB86" s="81"/>
      <c r="BC86" s="81"/>
      <c r="BD86" s="81"/>
      <c r="BE86" s="81"/>
      <c r="BF86" s="81"/>
      <c r="BG86" s="81"/>
      <c r="BH86" s="127"/>
      <c r="BI86" s="163"/>
    </row>
    <row r="87" spans="1:61" x14ac:dyDescent="0.25">
      <c r="A87" s="225" t="s">
        <v>248</v>
      </c>
      <c r="B87" s="81" t="s">
        <v>249</v>
      </c>
      <c r="C87" s="81" t="s">
        <v>594</v>
      </c>
      <c r="D87" s="127" t="s">
        <v>595</v>
      </c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>
        <v>115.33612411686127</v>
      </c>
      <c r="AY87" s="173" t="s">
        <v>248</v>
      </c>
      <c r="AZ87" s="81">
        <v>118.41417236582193</v>
      </c>
      <c r="BA87" s="81">
        <v>23.860838104678972</v>
      </c>
      <c r="BB87" s="81">
        <v>69.448440149597715</v>
      </c>
      <c r="BC87" s="81">
        <v>65.055199782696221</v>
      </c>
      <c r="BD87" s="81"/>
      <c r="BE87" s="81"/>
      <c r="BF87" s="81"/>
      <c r="BG87" s="81"/>
      <c r="BH87" s="127"/>
      <c r="BI87" s="163"/>
    </row>
    <row r="88" spans="1:61" x14ac:dyDescent="0.25">
      <c r="A88" s="225" t="s">
        <v>250</v>
      </c>
      <c r="B88" s="81" t="s">
        <v>251</v>
      </c>
      <c r="C88" s="81" t="s">
        <v>594</v>
      </c>
      <c r="D88" s="127" t="s">
        <v>595</v>
      </c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73" t="s">
        <v>250</v>
      </c>
      <c r="AZ88" s="81"/>
      <c r="BA88" s="81"/>
      <c r="BB88" s="81"/>
      <c r="BC88" s="81"/>
      <c r="BD88" s="81"/>
      <c r="BE88" s="81"/>
      <c r="BF88" s="81"/>
      <c r="BG88" s="81"/>
      <c r="BH88" s="127"/>
      <c r="BI88" s="163"/>
    </row>
    <row r="89" spans="1:61" x14ac:dyDescent="0.25">
      <c r="A89" s="225" t="s">
        <v>252</v>
      </c>
      <c r="B89" s="81" t="s">
        <v>253</v>
      </c>
      <c r="C89" s="81" t="s">
        <v>594</v>
      </c>
      <c r="D89" s="127" t="s">
        <v>595</v>
      </c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73" t="s">
        <v>252</v>
      </c>
      <c r="AZ89" s="81"/>
      <c r="BA89" s="81"/>
      <c r="BB89" s="81"/>
      <c r="BC89" s="81"/>
      <c r="BD89" s="81"/>
      <c r="BE89" s="81"/>
      <c r="BF89" s="81"/>
      <c r="BG89" s="81"/>
      <c r="BH89" s="127"/>
      <c r="BI89" s="163"/>
    </row>
    <row r="90" spans="1:61" x14ac:dyDescent="0.25">
      <c r="A90" s="225" t="s">
        <v>18</v>
      </c>
      <c r="B90" s="81" t="s">
        <v>254</v>
      </c>
      <c r="C90" s="81" t="s">
        <v>594</v>
      </c>
      <c r="D90" s="127" t="s">
        <v>595</v>
      </c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163"/>
      <c r="AK90" s="163"/>
      <c r="AL90" s="163"/>
      <c r="AM90" s="163"/>
      <c r="AN90" s="163">
        <v>104.81058083690019</v>
      </c>
      <c r="AO90" s="163">
        <v>106.50166282071962</v>
      </c>
      <c r="AP90" s="163">
        <v>103.09409421700198</v>
      </c>
      <c r="AQ90" s="163">
        <v>100.70532073595227</v>
      </c>
      <c r="AR90" s="163">
        <v>102.32927549794101</v>
      </c>
      <c r="AS90" s="163">
        <v>119.14819458428201</v>
      </c>
      <c r="AT90" s="163">
        <v>122.06159466060301</v>
      </c>
      <c r="AU90" s="163">
        <v>123.24633244224898</v>
      </c>
      <c r="AV90" s="163">
        <v>118.93987206202129</v>
      </c>
      <c r="AW90" s="163">
        <v>121.81142109007108</v>
      </c>
      <c r="AX90" s="163">
        <v>121.55697612937209</v>
      </c>
      <c r="AY90" s="173" t="s">
        <v>18</v>
      </c>
      <c r="AZ90" s="81">
        <v>123.03832567064758</v>
      </c>
      <c r="BA90" s="81">
        <v>120.39242180275744</v>
      </c>
      <c r="BB90" s="81">
        <v>116.81105147914404</v>
      </c>
      <c r="BC90" s="81">
        <v>133.24728422515469</v>
      </c>
      <c r="BD90" s="81">
        <v>126.9311376834878</v>
      </c>
      <c r="BE90" s="81">
        <v>108.69921492344861</v>
      </c>
      <c r="BF90" s="81">
        <v>163.55771564492179</v>
      </c>
      <c r="BG90" s="81"/>
      <c r="BH90" s="127"/>
      <c r="BI90" s="163"/>
    </row>
    <row r="91" spans="1:61" x14ac:dyDescent="0.25">
      <c r="A91" s="225" t="s">
        <v>255</v>
      </c>
      <c r="B91" s="81" t="s">
        <v>256</v>
      </c>
      <c r="C91" s="81" t="s">
        <v>594</v>
      </c>
      <c r="D91" s="127" t="s">
        <v>595</v>
      </c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63"/>
      <c r="AT91" s="163"/>
      <c r="AU91" s="163"/>
      <c r="AV91" s="163"/>
      <c r="AW91" s="163"/>
      <c r="AX91" s="163"/>
      <c r="AY91" s="173" t="s">
        <v>255</v>
      </c>
      <c r="AZ91" s="81"/>
      <c r="BA91" s="81"/>
      <c r="BB91" s="81"/>
      <c r="BC91" s="81"/>
      <c r="BD91" s="81"/>
      <c r="BE91" s="81"/>
      <c r="BF91" s="81"/>
      <c r="BG91" s="81"/>
      <c r="BH91" s="127"/>
      <c r="BI91" s="163"/>
    </row>
    <row r="92" spans="1:61" x14ac:dyDescent="0.25">
      <c r="A92" s="225" t="s">
        <v>257</v>
      </c>
      <c r="B92" s="81" t="s">
        <v>258</v>
      </c>
      <c r="C92" s="81" t="s">
        <v>594</v>
      </c>
      <c r="D92" s="127" t="s">
        <v>595</v>
      </c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3"/>
      <c r="AT92" s="163"/>
      <c r="AU92" s="163"/>
      <c r="AV92" s="163"/>
      <c r="AW92" s="163"/>
      <c r="AX92" s="163"/>
      <c r="AY92" s="173" t="s">
        <v>257</v>
      </c>
      <c r="AZ92" s="81"/>
      <c r="BA92" s="81"/>
      <c r="BB92" s="81"/>
      <c r="BC92" s="81"/>
      <c r="BD92" s="81"/>
      <c r="BE92" s="81"/>
      <c r="BF92" s="81"/>
      <c r="BG92" s="81"/>
      <c r="BH92" s="127"/>
      <c r="BI92" s="163"/>
    </row>
    <row r="93" spans="1:61" x14ac:dyDescent="0.25">
      <c r="A93" s="225" t="s">
        <v>259</v>
      </c>
      <c r="B93" s="81" t="s">
        <v>260</v>
      </c>
      <c r="C93" s="81" t="s">
        <v>594</v>
      </c>
      <c r="D93" s="127" t="s">
        <v>595</v>
      </c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>
        <v>24.480685142372447</v>
      </c>
      <c r="AJ93" s="163">
        <v>17.751791307830622</v>
      </c>
      <c r="AK93" s="163">
        <v>15.83121931341516</v>
      </c>
      <c r="AL93" s="163">
        <v>13.622508120337407</v>
      </c>
      <c r="AM93" s="163">
        <v>13.161949040921893</v>
      </c>
      <c r="AN93" s="163">
        <v>11.404999017517039</v>
      </c>
      <c r="AO93" s="163">
        <v>11.241832874462945</v>
      </c>
      <c r="AP93" s="163">
        <v>11.345217673809467</v>
      </c>
      <c r="AQ93" s="163">
        <v>11.280167844337061</v>
      </c>
      <c r="AR93" s="163">
        <v>13.470188592441682</v>
      </c>
      <c r="AS93" s="163">
        <v>16.98382301257535</v>
      </c>
      <c r="AT93" s="163">
        <v>19.946508928559279</v>
      </c>
      <c r="AU93" s="163">
        <v>18.393599529373546</v>
      </c>
      <c r="AV93" s="163">
        <v>20.711043925074161</v>
      </c>
      <c r="AW93" s="163">
        <v>21.785942141387242</v>
      </c>
      <c r="AX93" s="163">
        <v>21.262471778134014</v>
      </c>
      <c r="AY93" s="173" t="s">
        <v>259</v>
      </c>
      <c r="AZ93" s="81">
        <v>21.876685984789155</v>
      </c>
      <c r="BA93" s="81">
        <v>21.635582212713935</v>
      </c>
      <c r="BB93" s="81">
        <v>20.053908446895953</v>
      </c>
      <c r="BC93" s="81">
        <v>23.017206388996222</v>
      </c>
      <c r="BD93" s="81">
        <v>24.419816687831926</v>
      </c>
      <c r="BE93" s="81">
        <v>24.162560779705238</v>
      </c>
      <c r="BF93" s="81">
        <v>24.31127358987063</v>
      </c>
      <c r="BG93" s="81"/>
      <c r="BH93" s="127"/>
      <c r="BI93" s="163"/>
    </row>
    <row r="94" spans="1:61" x14ac:dyDescent="0.25">
      <c r="A94" s="225" t="s">
        <v>261</v>
      </c>
      <c r="B94" s="81" t="s">
        <v>262</v>
      </c>
      <c r="C94" s="81" t="s">
        <v>594</v>
      </c>
      <c r="D94" s="127" t="s">
        <v>595</v>
      </c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73" t="s">
        <v>261</v>
      </c>
      <c r="AZ94" s="81"/>
      <c r="BA94" s="81"/>
      <c r="BB94" s="81"/>
      <c r="BC94" s="81"/>
      <c r="BD94" s="81"/>
      <c r="BE94" s="81"/>
      <c r="BF94" s="81"/>
      <c r="BG94" s="81"/>
      <c r="BH94" s="127"/>
      <c r="BI94" s="163"/>
    </row>
    <row r="95" spans="1:61" x14ac:dyDescent="0.25">
      <c r="A95" s="225" t="s">
        <v>263</v>
      </c>
      <c r="B95" s="81" t="s">
        <v>264</v>
      </c>
      <c r="C95" s="81" t="s">
        <v>594</v>
      </c>
      <c r="D95" s="127" t="s">
        <v>595</v>
      </c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3"/>
      <c r="AT95" s="163"/>
      <c r="AU95" s="163"/>
      <c r="AV95" s="163"/>
      <c r="AW95" s="163"/>
      <c r="AX95" s="163"/>
      <c r="AY95" s="173" t="s">
        <v>263</v>
      </c>
      <c r="AZ95" s="81"/>
      <c r="BA95" s="81"/>
      <c r="BB95" s="81"/>
      <c r="BC95" s="81"/>
      <c r="BD95" s="81"/>
      <c r="BE95" s="81"/>
      <c r="BF95" s="81"/>
      <c r="BG95" s="81"/>
      <c r="BH95" s="127"/>
      <c r="BI95" s="163"/>
    </row>
    <row r="96" spans="1:61" x14ac:dyDescent="0.25">
      <c r="A96" s="225" t="s">
        <v>265</v>
      </c>
      <c r="B96" s="81" t="s">
        <v>266</v>
      </c>
      <c r="C96" s="81" t="s">
        <v>594</v>
      </c>
      <c r="D96" s="127" t="s">
        <v>595</v>
      </c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>
        <v>58.065893118643388</v>
      </c>
      <c r="AS96" s="163"/>
      <c r="AT96" s="163">
        <v>49.136760405122885</v>
      </c>
      <c r="AU96" s="163">
        <v>47.077220487800872</v>
      </c>
      <c r="AV96" s="163">
        <v>48.178667894252243</v>
      </c>
      <c r="AW96" s="163">
        <v>46.579361119813612</v>
      </c>
      <c r="AX96" s="163">
        <v>44.977839237589635</v>
      </c>
      <c r="AY96" s="173" t="s">
        <v>265</v>
      </c>
      <c r="AZ96" s="81">
        <v>43.159750559775674</v>
      </c>
      <c r="BA96" s="81">
        <v>39.309746181511898</v>
      </c>
      <c r="BB96" s="81">
        <v>43.263499003499248</v>
      </c>
      <c r="BC96" s="81">
        <v>48.401651373541043</v>
      </c>
      <c r="BD96" s="81">
        <v>51.445220197539385</v>
      </c>
      <c r="BE96" s="81">
        <v>58.190853345358548</v>
      </c>
      <c r="BF96" s="81">
        <v>67.853653257587524</v>
      </c>
      <c r="BG96" s="81"/>
      <c r="BH96" s="127"/>
      <c r="BI96" s="163"/>
    </row>
    <row r="97" spans="1:61" x14ac:dyDescent="0.25">
      <c r="A97" s="225" t="s">
        <v>267</v>
      </c>
      <c r="B97" s="81" t="s">
        <v>268</v>
      </c>
      <c r="C97" s="81" t="s">
        <v>594</v>
      </c>
      <c r="D97" s="127" t="s">
        <v>595</v>
      </c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>
        <v>27.235476254893666</v>
      </c>
      <c r="AV97" s="163">
        <v>29.25710748017179</v>
      </c>
      <c r="AW97" s="163">
        <v>30.809773195469226</v>
      </c>
      <c r="AX97" s="163">
        <v>31.576878817385147</v>
      </c>
      <c r="AY97" s="173" t="s">
        <v>267</v>
      </c>
      <c r="AZ97" s="81">
        <v>31.281251018557874</v>
      </c>
      <c r="BA97" s="81">
        <v>30.111597352970399</v>
      </c>
      <c r="BB97" s="81">
        <v>29.890359340949598</v>
      </c>
      <c r="BC97" s="81">
        <v>33.221977465654561</v>
      </c>
      <c r="BD97" s="81"/>
      <c r="BE97" s="81"/>
      <c r="BF97" s="81"/>
      <c r="BG97" s="81"/>
      <c r="BH97" s="127"/>
      <c r="BI97" s="163"/>
    </row>
    <row r="98" spans="1:61" x14ac:dyDescent="0.25">
      <c r="A98" s="225" t="s">
        <v>269</v>
      </c>
      <c r="B98" s="81" t="s">
        <v>270</v>
      </c>
      <c r="C98" s="81" t="s">
        <v>594</v>
      </c>
      <c r="D98" s="127" t="s">
        <v>595</v>
      </c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73" t="s">
        <v>269</v>
      </c>
      <c r="AZ98" s="81"/>
      <c r="BA98" s="81"/>
      <c r="BB98" s="81"/>
      <c r="BC98" s="81"/>
      <c r="BD98" s="81"/>
      <c r="BE98" s="81"/>
      <c r="BF98" s="81"/>
      <c r="BG98" s="81"/>
      <c r="BH98" s="127"/>
      <c r="BI98" s="163"/>
    </row>
    <row r="99" spans="1:61" x14ac:dyDescent="0.25">
      <c r="A99" s="225" t="s">
        <v>271</v>
      </c>
      <c r="B99" s="81" t="s">
        <v>272</v>
      </c>
      <c r="C99" s="81" t="s">
        <v>594</v>
      </c>
      <c r="D99" s="127" t="s">
        <v>595</v>
      </c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73" t="s">
        <v>271</v>
      </c>
      <c r="AZ99" s="81"/>
      <c r="BA99" s="81"/>
      <c r="BB99" s="81"/>
      <c r="BC99" s="81"/>
      <c r="BD99" s="81"/>
      <c r="BE99" s="81"/>
      <c r="BF99" s="81"/>
      <c r="BG99" s="81"/>
      <c r="BH99" s="127"/>
      <c r="BI99" s="163"/>
    </row>
    <row r="100" spans="1:61" x14ac:dyDescent="0.25">
      <c r="A100" s="225" t="s">
        <v>273</v>
      </c>
      <c r="B100" s="81" t="s">
        <v>274</v>
      </c>
      <c r="C100" s="81" t="s">
        <v>594</v>
      </c>
      <c r="D100" s="127" t="s">
        <v>595</v>
      </c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73" t="s">
        <v>273</v>
      </c>
      <c r="AZ100" s="81"/>
      <c r="BA100" s="81"/>
      <c r="BB100" s="81"/>
      <c r="BC100" s="81"/>
      <c r="BD100" s="81"/>
      <c r="BE100" s="81"/>
      <c r="BF100" s="81"/>
      <c r="BG100" s="81"/>
      <c r="BH100" s="127"/>
      <c r="BI100" s="163"/>
    </row>
    <row r="101" spans="1:61" x14ac:dyDescent="0.25">
      <c r="A101" s="225" t="s">
        <v>275</v>
      </c>
      <c r="B101" s="81" t="s">
        <v>276</v>
      </c>
      <c r="C101" s="81" t="s">
        <v>594</v>
      </c>
      <c r="D101" s="127" t="s">
        <v>595</v>
      </c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73" t="s">
        <v>275</v>
      </c>
      <c r="AZ101" s="81"/>
      <c r="BA101" s="81"/>
      <c r="BB101" s="81"/>
      <c r="BC101" s="81"/>
      <c r="BD101" s="81"/>
      <c r="BE101" s="81"/>
      <c r="BF101" s="81"/>
      <c r="BG101" s="81"/>
      <c r="BH101" s="127"/>
      <c r="BI101" s="163"/>
    </row>
    <row r="102" spans="1:61" x14ac:dyDescent="0.25">
      <c r="A102" s="225" t="s">
        <v>277</v>
      </c>
      <c r="B102" s="81" t="s">
        <v>278</v>
      </c>
      <c r="C102" s="81" t="s">
        <v>594</v>
      </c>
      <c r="D102" s="127" t="s">
        <v>595</v>
      </c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>
        <v>88.63359001825161</v>
      </c>
      <c r="AO102" s="163">
        <v>76.490412470529961</v>
      </c>
      <c r="AP102" s="163">
        <v>68.689573564019639</v>
      </c>
      <c r="AQ102" s="163">
        <v>65.451360584378349</v>
      </c>
      <c r="AR102" s="163">
        <v>67.370926344456606</v>
      </c>
      <c r="AS102" s="163">
        <v>62.009806539669</v>
      </c>
      <c r="AT102" s="163">
        <v>59.846753997353261</v>
      </c>
      <c r="AU102" s="163">
        <v>59.882294325207184</v>
      </c>
      <c r="AV102" s="163">
        <v>62.150063738367024</v>
      </c>
      <c r="AW102" s="163">
        <v>65.577960674867782</v>
      </c>
      <c r="AX102" s="163">
        <v>67.870262814972705</v>
      </c>
      <c r="AY102" s="173" t="s">
        <v>277</v>
      </c>
      <c r="AZ102" s="81">
        <v>69.407588476409472</v>
      </c>
      <c r="BA102" s="81">
        <v>69.57590102366143</v>
      </c>
      <c r="BB102" s="81">
        <v>72.839759643621377</v>
      </c>
      <c r="BC102" s="81">
        <v>81.09508098717221</v>
      </c>
      <c r="BD102" s="81">
        <v>81.651631056597211</v>
      </c>
      <c r="BE102" s="81">
        <v>81.225272679365133</v>
      </c>
      <c r="BF102" s="81">
        <v>84.658462001905505</v>
      </c>
      <c r="BG102" s="81"/>
      <c r="BH102" s="127"/>
      <c r="BI102" s="163"/>
    </row>
    <row r="103" spans="1:61" x14ac:dyDescent="0.25">
      <c r="A103" s="225" t="s">
        <v>279</v>
      </c>
      <c r="B103" s="81" t="s">
        <v>280</v>
      </c>
      <c r="C103" s="81" t="s">
        <v>594</v>
      </c>
      <c r="D103" s="127" t="s">
        <v>595</v>
      </c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>
        <v>34.978392365925579</v>
      </c>
      <c r="AK103" s="163">
        <v>37.375320207396427</v>
      </c>
      <c r="AL103" s="163">
        <v>36.02353103960062</v>
      </c>
      <c r="AM103" s="163">
        <v>36.324919049324507</v>
      </c>
      <c r="AN103" s="163">
        <v>30.093895294756308</v>
      </c>
      <c r="AO103" s="163">
        <v>23.907557690289554</v>
      </c>
      <c r="AP103" s="163">
        <v>71.832662179615099</v>
      </c>
      <c r="AQ103" s="163">
        <v>53.793577396212399</v>
      </c>
      <c r="AR103" s="163">
        <v>44.618641062606265</v>
      </c>
      <c r="AS103" s="163"/>
      <c r="AT103" s="163"/>
      <c r="AU103" s="163">
        <v>32.22412653099893</v>
      </c>
      <c r="AV103" s="163">
        <v>29.717396836954631</v>
      </c>
      <c r="AW103" s="163">
        <v>56.60271487946217</v>
      </c>
      <c r="AX103" s="163">
        <v>47.33802930063576</v>
      </c>
      <c r="AY103" s="173" t="s">
        <v>279</v>
      </c>
      <c r="AZ103" s="81">
        <v>38.995970552136647</v>
      </c>
      <c r="BA103" s="81">
        <v>35.166984518842476</v>
      </c>
      <c r="BB103" s="81">
        <v>33.074218229637438</v>
      </c>
      <c r="BC103" s="81">
        <v>28.373212604374952</v>
      </c>
      <c r="BD103" s="81"/>
      <c r="BE103" s="81"/>
      <c r="BF103" s="81"/>
      <c r="BG103" s="81"/>
      <c r="BH103" s="127"/>
      <c r="BI103" s="163"/>
    </row>
    <row r="104" spans="1:61" x14ac:dyDescent="0.25">
      <c r="A104" s="225" t="s">
        <v>281</v>
      </c>
      <c r="B104" s="81" t="s">
        <v>282</v>
      </c>
      <c r="C104" s="81" t="s">
        <v>594</v>
      </c>
      <c r="D104" s="127" t="s">
        <v>595</v>
      </c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73" t="s">
        <v>281</v>
      </c>
      <c r="AZ104" s="81"/>
      <c r="BA104" s="81"/>
      <c r="BB104" s="81"/>
      <c r="BC104" s="81"/>
      <c r="BD104" s="81"/>
      <c r="BE104" s="81"/>
      <c r="BF104" s="81"/>
      <c r="BG104" s="81"/>
      <c r="BH104" s="127"/>
      <c r="BI104" s="163"/>
    </row>
    <row r="105" spans="1:61" x14ac:dyDescent="0.25">
      <c r="A105" s="225" t="s">
        <v>283</v>
      </c>
      <c r="B105" s="81" t="s">
        <v>284</v>
      </c>
      <c r="C105" s="81" t="s">
        <v>594</v>
      </c>
      <c r="D105" s="127" t="s">
        <v>595</v>
      </c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>
        <v>49.908020160420676</v>
      </c>
      <c r="AJ105" s="163">
        <v>49.148172128349586</v>
      </c>
      <c r="AK105" s="163">
        <v>48.824666427659665</v>
      </c>
      <c r="AL105" s="163">
        <v>50.867744040106352</v>
      </c>
      <c r="AM105" s="163">
        <v>48.739540616868588</v>
      </c>
      <c r="AN105" s="163">
        <v>46.673137588228322</v>
      </c>
      <c r="AO105" s="163">
        <v>44.935280670441088</v>
      </c>
      <c r="AP105" s="163">
        <v>49.497403449701757</v>
      </c>
      <c r="AQ105" s="163">
        <v>49.45198204859998</v>
      </c>
      <c r="AR105" s="163">
        <v>50.46789924158476</v>
      </c>
      <c r="AS105" s="163">
        <v>54.056265360608059</v>
      </c>
      <c r="AT105" s="163">
        <v>58.000754419053344</v>
      </c>
      <c r="AU105" s="163">
        <v>61.474693675287142</v>
      </c>
      <c r="AV105" s="163">
        <v>61.118227598558228</v>
      </c>
      <c r="AW105" s="163">
        <v>61.514206195320078</v>
      </c>
      <c r="AX105" s="163">
        <v>61.194674215156333</v>
      </c>
      <c r="AY105" s="173" t="s">
        <v>283</v>
      </c>
      <c r="AZ105" s="81">
        <v>59.109937754377029</v>
      </c>
      <c r="BA105" s="81">
        <v>56.478071263321851</v>
      </c>
      <c r="BB105" s="81">
        <v>56.112674855536547</v>
      </c>
      <c r="BC105" s="81">
        <v>54.305953987554808</v>
      </c>
      <c r="BD105" s="81">
        <v>50.600129251467905</v>
      </c>
      <c r="BE105" s="81">
        <v>44.596545060005035</v>
      </c>
      <c r="BF105" s="81">
        <v>50.31136811819912</v>
      </c>
      <c r="BG105" s="81"/>
      <c r="BH105" s="127"/>
      <c r="BI105" s="163"/>
    </row>
    <row r="106" spans="1:61" x14ac:dyDescent="0.25">
      <c r="A106" s="225" t="s">
        <v>285</v>
      </c>
      <c r="B106" s="81" t="s">
        <v>286</v>
      </c>
      <c r="C106" s="81" t="s">
        <v>594</v>
      </c>
      <c r="D106" s="127" t="s">
        <v>595</v>
      </c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73" t="s">
        <v>285</v>
      </c>
      <c r="AZ106" s="81"/>
      <c r="BA106" s="81"/>
      <c r="BB106" s="81"/>
      <c r="BC106" s="81"/>
      <c r="BD106" s="81"/>
      <c r="BE106" s="81"/>
      <c r="BF106" s="81"/>
      <c r="BG106" s="81"/>
      <c r="BH106" s="127"/>
      <c r="BI106" s="163"/>
    </row>
    <row r="107" spans="1:61" x14ac:dyDescent="0.25">
      <c r="A107" s="225" t="s">
        <v>19</v>
      </c>
      <c r="B107" s="81" t="s">
        <v>287</v>
      </c>
      <c r="C107" s="81" t="s">
        <v>594</v>
      </c>
      <c r="D107" s="127" t="s">
        <v>595</v>
      </c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>
        <v>60.807386312354915</v>
      </c>
      <c r="AR107" s="163">
        <v>49.196523116880755</v>
      </c>
      <c r="AS107" s="163">
        <v>39.340820946355961</v>
      </c>
      <c r="AT107" s="163">
        <v>36.024628216841847</v>
      </c>
      <c r="AU107" s="163">
        <v>34.310318519243808</v>
      </c>
      <c r="AV107" s="163">
        <v>33.179901256882083</v>
      </c>
      <c r="AW107" s="163">
        <v>31.586027420032462</v>
      </c>
      <c r="AX107" s="163">
        <v>31.784092822333225</v>
      </c>
      <c r="AY107" s="173" t="s">
        <v>19</v>
      </c>
      <c r="AZ107" s="81">
        <v>28.191465385194096</v>
      </c>
      <c r="BA107" s="81">
        <v>27.633893204872312</v>
      </c>
      <c r="BB107" s="81">
        <v>46.83946397017823</v>
      </c>
      <c r="BC107" s="81">
        <v>66.942075020521784</v>
      </c>
      <c r="BD107" s="81">
        <v>83.701169719708673</v>
      </c>
      <c r="BE107" s="81">
        <v>97.796276125847243</v>
      </c>
      <c r="BF107" s="81">
        <v>120.45808305070716</v>
      </c>
      <c r="BG107" s="81"/>
      <c r="BH107" s="127"/>
      <c r="BI107" s="163"/>
    </row>
    <row r="108" spans="1:61" x14ac:dyDescent="0.25">
      <c r="A108" s="225" t="s">
        <v>288</v>
      </c>
      <c r="B108" s="81" t="s">
        <v>289</v>
      </c>
      <c r="C108" s="81" t="s">
        <v>594</v>
      </c>
      <c r="D108" s="127" t="s">
        <v>595</v>
      </c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73" t="s">
        <v>288</v>
      </c>
      <c r="AZ108" s="81"/>
      <c r="BA108" s="81"/>
      <c r="BB108" s="81"/>
      <c r="BC108" s="81"/>
      <c r="BD108" s="81"/>
      <c r="BE108" s="81"/>
      <c r="BF108" s="81"/>
      <c r="BG108" s="81"/>
      <c r="BH108" s="127"/>
      <c r="BI108" s="163"/>
    </row>
    <row r="109" spans="1:61" x14ac:dyDescent="0.25">
      <c r="A109" s="225" t="s">
        <v>290</v>
      </c>
      <c r="B109" s="81" t="s">
        <v>291</v>
      </c>
      <c r="C109" s="81" t="s">
        <v>594</v>
      </c>
      <c r="D109" s="127" t="s">
        <v>595</v>
      </c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3"/>
      <c r="AM109" s="163"/>
      <c r="AN109" s="163"/>
      <c r="AO109" s="163"/>
      <c r="AP109" s="163"/>
      <c r="AQ109" s="163"/>
      <c r="AR109" s="163"/>
      <c r="AS109" s="163"/>
      <c r="AT109" s="163"/>
      <c r="AU109" s="163"/>
      <c r="AV109" s="163"/>
      <c r="AW109" s="163"/>
      <c r="AX109" s="163"/>
      <c r="AY109" s="173" t="s">
        <v>290</v>
      </c>
      <c r="AZ109" s="81"/>
      <c r="BA109" s="81"/>
      <c r="BB109" s="81"/>
      <c r="BC109" s="81"/>
      <c r="BD109" s="81"/>
      <c r="BE109" s="81"/>
      <c r="BF109" s="81"/>
      <c r="BG109" s="81"/>
      <c r="BH109" s="127"/>
      <c r="BI109" s="163"/>
    </row>
    <row r="110" spans="1:61" x14ac:dyDescent="0.25">
      <c r="A110" s="225" t="s">
        <v>292</v>
      </c>
      <c r="B110" s="81" t="s">
        <v>293</v>
      </c>
      <c r="C110" s="81" t="s">
        <v>594</v>
      </c>
      <c r="D110" s="127" t="s">
        <v>595</v>
      </c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>
        <v>68.006828057681773</v>
      </c>
      <c r="AQ110" s="163">
        <v>63.278909189901611</v>
      </c>
      <c r="AR110" s="163">
        <v>59.36042409266409</v>
      </c>
      <c r="AS110" s="163">
        <v>58.764562545756945</v>
      </c>
      <c r="AT110" s="163">
        <v>60.933198289477332</v>
      </c>
      <c r="AU110" s="163">
        <v>57.117302480434354</v>
      </c>
      <c r="AV110" s="163">
        <v>54.949148602539708</v>
      </c>
      <c r="AW110" s="163">
        <v>48.590139912074193</v>
      </c>
      <c r="AX110" s="163">
        <v>38.211801383178418</v>
      </c>
      <c r="AY110" s="173" t="s">
        <v>292</v>
      </c>
      <c r="AZ110" s="81">
        <v>43.193201688787497</v>
      </c>
      <c r="BA110" s="81">
        <v>40.912018976743575</v>
      </c>
      <c r="BB110" s="81">
        <v>79.292566626138523</v>
      </c>
      <c r="BC110" s="81">
        <v>99.499941280945762</v>
      </c>
      <c r="BD110" s="81">
        <v>105.68473858779099</v>
      </c>
      <c r="BE110" s="81">
        <v>112.85213454767076</v>
      </c>
      <c r="BF110" s="81">
        <v>112.21156326042707</v>
      </c>
      <c r="BG110" s="81"/>
      <c r="BH110" s="127"/>
      <c r="BI110" s="163"/>
    </row>
    <row r="111" spans="1:61" x14ac:dyDescent="0.25">
      <c r="A111" s="225" t="s">
        <v>294</v>
      </c>
      <c r="B111" s="81" t="s">
        <v>295</v>
      </c>
      <c r="C111" s="81" t="s">
        <v>594</v>
      </c>
      <c r="D111" s="127" t="s">
        <v>595</v>
      </c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63"/>
      <c r="AS111" s="163"/>
      <c r="AT111" s="163"/>
      <c r="AU111" s="163"/>
      <c r="AV111" s="163"/>
      <c r="AW111" s="163"/>
      <c r="AX111" s="163"/>
      <c r="AY111" s="173" t="s">
        <v>294</v>
      </c>
      <c r="AZ111" s="81"/>
      <c r="BA111" s="81"/>
      <c r="BB111" s="81"/>
      <c r="BC111" s="81"/>
      <c r="BD111" s="81"/>
      <c r="BE111" s="81"/>
      <c r="BF111" s="81"/>
      <c r="BG111" s="81"/>
      <c r="BH111" s="127"/>
      <c r="BI111" s="163"/>
    </row>
    <row r="112" spans="1:61" x14ac:dyDescent="0.25">
      <c r="A112" s="225" t="s">
        <v>20</v>
      </c>
      <c r="B112" s="81" t="s">
        <v>296</v>
      </c>
      <c r="C112" s="81" t="s">
        <v>594</v>
      </c>
      <c r="D112" s="127" t="s">
        <v>595</v>
      </c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>
        <v>117.04115412481531</v>
      </c>
      <c r="AO112" s="163">
        <v>123.28730758729532</v>
      </c>
      <c r="AP112" s="163">
        <v>124.50143239301264</v>
      </c>
      <c r="AQ112" s="163">
        <v>126.27964958079755</v>
      </c>
      <c r="AR112" s="163">
        <v>119.73423215443174</v>
      </c>
      <c r="AS112" s="163">
        <v>114.69852845569639</v>
      </c>
      <c r="AT112" s="163">
        <v>113.89058495543907</v>
      </c>
      <c r="AU112" s="163">
        <v>111.37406096823123</v>
      </c>
      <c r="AV112" s="163">
        <v>106.87479982934103</v>
      </c>
      <c r="AW112" s="163">
        <v>106.71937162874667</v>
      </c>
      <c r="AX112" s="163">
        <v>108.71004436767508</v>
      </c>
      <c r="AY112" s="173" t="s">
        <v>20</v>
      </c>
      <c r="AZ112" s="81">
        <v>105.12932323255797</v>
      </c>
      <c r="BA112" s="81">
        <v>100.61848784040836</v>
      </c>
      <c r="BB112" s="81">
        <v>103.39723591911343</v>
      </c>
      <c r="BC112" s="81">
        <v>117.11695911003626</v>
      </c>
      <c r="BD112" s="81">
        <v>115.84526918696361</v>
      </c>
      <c r="BE112" s="81">
        <v>108.89910915367678</v>
      </c>
      <c r="BF112" s="81">
        <v>127.16991659872585</v>
      </c>
      <c r="BG112" s="81"/>
      <c r="BH112" s="127"/>
      <c r="BI112" s="163"/>
    </row>
    <row r="113" spans="1:61" x14ac:dyDescent="0.25">
      <c r="A113" s="225" t="s">
        <v>297</v>
      </c>
      <c r="B113" s="81" t="s">
        <v>298</v>
      </c>
      <c r="C113" s="81" t="s">
        <v>594</v>
      </c>
      <c r="D113" s="127" t="s">
        <v>595</v>
      </c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  <c r="X113" s="163"/>
      <c r="Y113" s="163"/>
      <c r="Z113" s="163"/>
      <c r="AA113" s="163"/>
      <c r="AB113" s="163"/>
      <c r="AC113" s="163"/>
      <c r="AD113" s="163"/>
      <c r="AE113" s="163"/>
      <c r="AF113" s="163"/>
      <c r="AG113" s="163"/>
      <c r="AH113" s="163"/>
      <c r="AI113" s="163"/>
      <c r="AJ113" s="163"/>
      <c r="AK113" s="163"/>
      <c r="AL113" s="163"/>
      <c r="AM113" s="163"/>
      <c r="AN113" s="163"/>
      <c r="AO113" s="163"/>
      <c r="AP113" s="163"/>
      <c r="AQ113" s="163"/>
      <c r="AR113" s="163"/>
      <c r="AS113" s="163"/>
      <c r="AT113" s="163"/>
      <c r="AU113" s="163"/>
      <c r="AV113" s="163">
        <v>127.4331817047354</v>
      </c>
      <c r="AW113" s="163">
        <v>122.02531909886945</v>
      </c>
      <c r="AX113" s="163">
        <v>121.05205337453778</v>
      </c>
      <c r="AY113" s="173" t="s">
        <v>297</v>
      </c>
      <c r="AZ113" s="81">
        <v>117.71974480056009</v>
      </c>
      <c r="BA113" s="81">
        <v>113.02559544046274</v>
      </c>
      <c r="BB113" s="81">
        <v>120.43250126589894</v>
      </c>
      <c r="BC113" s="81"/>
      <c r="BD113" s="81"/>
      <c r="BE113" s="81"/>
      <c r="BF113" s="81"/>
      <c r="BG113" s="81"/>
      <c r="BH113" s="127"/>
      <c r="BI113" s="163"/>
    </row>
    <row r="114" spans="1:61" x14ac:dyDescent="0.25">
      <c r="A114" s="225" t="s">
        <v>299</v>
      </c>
      <c r="B114" s="81" t="s">
        <v>300</v>
      </c>
      <c r="C114" s="81" t="s">
        <v>594</v>
      </c>
      <c r="D114" s="127" t="s">
        <v>595</v>
      </c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>
        <v>128.79959997024261</v>
      </c>
      <c r="AJ114" s="163">
        <v>129.99966193373902</v>
      </c>
      <c r="AK114" s="163">
        <v>152.5908900122042</v>
      </c>
      <c r="AL114" s="163">
        <v>125.61325273648636</v>
      </c>
      <c r="AM114" s="163">
        <v>116.41901631288798</v>
      </c>
      <c r="AN114" s="163">
        <v>105.06523721042737</v>
      </c>
      <c r="AO114" s="163">
        <v>106.22110018293816</v>
      </c>
      <c r="AP114" s="163">
        <v>100.40531850112504</v>
      </c>
      <c r="AQ114" s="163">
        <v>101.19368892626622</v>
      </c>
      <c r="AR114" s="163">
        <v>99.935714485412504</v>
      </c>
      <c r="AS114" s="163">
        <v>93.74272512668702</v>
      </c>
      <c r="AT114" s="163">
        <v>90.850830215315</v>
      </c>
      <c r="AU114" s="163">
        <v>85.092646329582138</v>
      </c>
      <c r="AV114" s="163">
        <v>88.938706701768538</v>
      </c>
      <c r="AW114" s="163">
        <v>89.054542980386657</v>
      </c>
      <c r="AX114" s="163">
        <v>79.951923975938371</v>
      </c>
      <c r="AY114" s="173" t="s">
        <v>299</v>
      </c>
      <c r="AZ114" s="81">
        <v>72.625129008429624</v>
      </c>
      <c r="BA114" s="81">
        <v>69.958820904289183</v>
      </c>
      <c r="BB114" s="81">
        <v>56.78487994753425</v>
      </c>
      <c r="BC114" s="81">
        <v>61.010551274429247</v>
      </c>
      <c r="BD114" s="81">
        <v>61.373457486138193</v>
      </c>
      <c r="BE114" s="81">
        <v>61.854546365563756</v>
      </c>
      <c r="BF114" s="81">
        <v>66.823527736407655</v>
      </c>
      <c r="BG114" s="81"/>
      <c r="BH114" s="127"/>
      <c r="BI114" s="163"/>
    </row>
    <row r="115" spans="1:61" x14ac:dyDescent="0.25">
      <c r="A115" s="225" t="s">
        <v>301</v>
      </c>
      <c r="B115" s="81" t="s">
        <v>302</v>
      </c>
      <c r="C115" s="81" t="s">
        <v>594</v>
      </c>
      <c r="D115" s="127" t="s">
        <v>595</v>
      </c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>
        <v>144.31211959444576</v>
      </c>
      <c r="AY115" s="173" t="s">
        <v>301</v>
      </c>
      <c r="AZ115" s="81">
        <v>145.15061566608182</v>
      </c>
      <c r="BA115" s="81">
        <v>144.08218954834464</v>
      </c>
      <c r="BB115" s="81">
        <v>153.07640939623425</v>
      </c>
      <c r="BC115" s="81">
        <v>166.81153554144458</v>
      </c>
      <c r="BD115" s="81">
        <v>174.75088332043904</v>
      </c>
      <c r="BE115" s="81">
        <v>189.52739890535076</v>
      </c>
      <c r="BF115" s="81">
        <v>195.99269980198287</v>
      </c>
      <c r="BG115" s="81"/>
      <c r="BH115" s="127"/>
      <c r="BI115" s="163"/>
    </row>
    <row r="116" spans="1:61" x14ac:dyDescent="0.25">
      <c r="A116" s="225" t="s">
        <v>303</v>
      </c>
      <c r="B116" s="81" t="s">
        <v>304</v>
      </c>
      <c r="C116" s="81" t="s">
        <v>594</v>
      </c>
      <c r="D116" s="127" t="s">
        <v>595</v>
      </c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>
        <v>12.183710419417006</v>
      </c>
      <c r="AQ116" s="163">
        <v>16.826581763246036</v>
      </c>
      <c r="AR116" s="163">
        <v>26.626265275374429</v>
      </c>
      <c r="AS116" s="163">
        <v>21.6181598180485</v>
      </c>
      <c r="AT116" s="163">
        <v>17.656856672903373</v>
      </c>
      <c r="AU116" s="163">
        <v>15.356287526872034</v>
      </c>
      <c r="AV116" s="163">
        <v>13.217592470627498</v>
      </c>
      <c r="AW116" s="163"/>
      <c r="AX116" s="163"/>
      <c r="AY116" s="173" t="s">
        <v>303</v>
      </c>
      <c r="AZ116" s="81"/>
      <c r="BA116" s="81"/>
      <c r="BB116" s="81"/>
      <c r="BC116" s="81"/>
      <c r="BD116" s="81"/>
      <c r="BE116" s="81"/>
      <c r="BF116" s="81"/>
      <c r="BG116" s="81"/>
      <c r="BH116" s="127"/>
      <c r="BI116" s="163"/>
    </row>
    <row r="117" spans="1:61" x14ac:dyDescent="0.25">
      <c r="A117" s="225" t="s">
        <v>305</v>
      </c>
      <c r="B117" s="81" t="s">
        <v>306</v>
      </c>
      <c r="C117" s="81" t="s">
        <v>594</v>
      </c>
      <c r="D117" s="127" t="s">
        <v>595</v>
      </c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>
        <v>52.801794811098446</v>
      </c>
      <c r="AR117" s="163">
        <v>52.644112298133429</v>
      </c>
      <c r="AS117" s="163"/>
      <c r="AT117" s="163"/>
      <c r="AU117" s="163"/>
      <c r="AV117" s="163"/>
      <c r="AW117" s="163"/>
      <c r="AX117" s="163"/>
      <c r="AY117" s="173" t="s">
        <v>305</v>
      </c>
      <c r="AZ117" s="81"/>
      <c r="BA117" s="81"/>
      <c r="BB117" s="81"/>
      <c r="BC117" s="81"/>
      <c r="BD117" s="81"/>
      <c r="BE117" s="81"/>
      <c r="BF117" s="81"/>
      <c r="BG117" s="81"/>
      <c r="BH117" s="127"/>
      <c r="BI117" s="163"/>
    </row>
    <row r="118" spans="1:61" x14ac:dyDescent="0.25">
      <c r="A118" s="225" t="s">
        <v>307</v>
      </c>
      <c r="B118" s="81" t="s">
        <v>308</v>
      </c>
      <c r="C118" s="81" t="s">
        <v>594</v>
      </c>
      <c r="D118" s="127" t="s">
        <v>595</v>
      </c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>
        <v>45.605168131507391</v>
      </c>
      <c r="AO118" s="163">
        <v>71.434188202211175</v>
      </c>
      <c r="AP118" s="163">
        <v>73.906412433152894</v>
      </c>
      <c r="AQ118" s="163">
        <v>111.21691914315971</v>
      </c>
      <c r="AR118" s="163">
        <v>132.73381775377129</v>
      </c>
      <c r="AS118" s="163">
        <v>114.53439241023618</v>
      </c>
      <c r="AT118" s="163">
        <v>99.330971951713039</v>
      </c>
      <c r="AU118" s="163"/>
      <c r="AV118" s="163"/>
      <c r="AW118" s="163"/>
      <c r="AX118" s="163"/>
      <c r="AY118" s="173" t="s">
        <v>307</v>
      </c>
      <c r="AZ118" s="81"/>
      <c r="BA118" s="81"/>
      <c r="BB118" s="81"/>
      <c r="BC118" s="81"/>
      <c r="BD118" s="81"/>
      <c r="BE118" s="81"/>
      <c r="BF118" s="81"/>
      <c r="BG118" s="81"/>
      <c r="BH118" s="127"/>
      <c r="BI118" s="163"/>
    </row>
    <row r="119" spans="1:61" x14ac:dyDescent="0.25">
      <c r="A119" s="225" t="s">
        <v>309</v>
      </c>
      <c r="B119" s="81" t="s">
        <v>310</v>
      </c>
      <c r="C119" s="81" t="s">
        <v>594</v>
      </c>
      <c r="D119" s="127" t="s">
        <v>595</v>
      </c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73" t="s">
        <v>309</v>
      </c>
      <c r="AZ119" s="81"/>
      <c r="BA119" s="81"/>
      <c r="BB119" s="81"/>
      <c r="BC119" s="81"/>
      <c r="BD119" s="81"/>
      <c r="BE119" s="81"/>
      <c r="BF119" s="81"/>
      <c r="BG119" s="81"/>
      <c r="BH119" s="127"/>
      <c r="BI119" s="163"/>
    </row>
    <row r="120" spans="1:61" x14ac:dyDescent="0.25">
      <c r="A120" s="225" t="s">
        <v>311</v>
      </c>
      <c r="B120" s="81" t="s">
        <v>312</v>
      </c>
      <c r="C120" s="81" t="s">
        <v>594</v>
      </c>
      <c r="D120" s="127" t="s">
        <v>595</v>
      </c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73" t="s">
        <v>311</v>
      </c>
      <c r="AZ120" s="81"/>
      <c r="BA120" s="81"/>
      <c r="BB120" s="81"/>
      <c r="BC120" s="81"/>
      <c r="BD120" s="81"/>
      <c r="BE120" s="81"/>
      <c r="BF120" s="81"/>
      <c r="BG120" s="81"/>
      <c r="BH120" s="127"/>
      <c r="BI120" s="163"/>
    </row>
    <row r="121" spans="1:61" x14ac:dyDescent="0.25">
      <c r="A121" s="225" t="s">
        <v>313</v>
      </c>
      <c r="B121" s="81" t="s">
        <v>314</v>
      </c>
      <c r="C121" s="81" t="s">
        <v>594</v>
      </c>
      <c r="D121" s="127" t="s">
        <v>595</v>
      </c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73" t="s">
        <v>313</v>
      </c>
      <c r="AZ121" s="81"/>
      <c r="BA121" s="81"/>
      <c r="BB121" s="81"/>
      <c r="BC121" s="81"/>
      <c r="BD121" s="81"/>
      <c r="BE121" s="81"/>
      <c r="BF121" s="81"/>
      <c r="BG121" s="81"/>
      <c r="BH121" s="127"/>
      <c r="BI121" s="163"/>
    </row>
    <row r="122" spans="1:61" x14ac:dyDescent="0.25">
      <c r="A122" s="225" t="s">
        <v>315</v>
      </c>
      <c r="B122" s="81" t="s">
        <v>316</v>
      </c>
      <c r="C122" s="81" t="s">
        <v>594</v>
      </c>
      <c r="D122" s="127" t="s">
        <v>595</v>
      </c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>
        <v>7.4064812044475614</v>
      </c>
      <c r="AJ122" s="163">
        <v>10.191202501988016</v>
      </c>
      <c r="AK122" s="163">
        <v>9.9772125171085975</v>
      </c>
      <c r="AL122" s="163">
        <v>9.2169208911152296</v>
      </c>
      <c r="AM122" s="163">
        <v>8.2665415623942646</v>
      </c>
      <c r="AN122" s="163">
        <v>7.3104847748265467</v>
      </c>
      <c r="AO122" s="163">
        <v>6.9398249788789279</v>
      </c>
      <c r="AP122" s="163">
        <v>8.8234080542551894</v>
      </c>
      <c r="AQ122" s="163"/>
      <c r="AR122" s="163"/>
      <c r="AS122" s="163"/>
      <c r="AT122" s="163"/>
      <c r="AU122" s="163"/>
      <c r="AV122" s="163"/>
      <c r="AW122" s="163"/>
      <c r="AX122" s="163"/>
      <c r="AY122" s="173" t="s">
        <v>315</v>
      </c>
      <c r="AZ122" s="81"/>
      <c r="BA122" s="81"/>
      <c r="BB122" s="81"/>
      <c r="BC122" s="81"/>
      <c r="BD122" s="81"/>
      <c r="BE122" s="81"/>
      <c r="BF122" s="81"/>
      <c r="BG122" s="81"/>
      <c r="BH122" s="127"/>
      <c r="BI122" s="163"/>
    </row>
    <row r="123" spans="1:61" x14ac:dyDescent="0.25">
      <c r="A123" s="225" t="s">
        <v>317</v>
      </c>
      <c r="B123" s="81" t="s">
        <v>318</v>
      </c>
      <c r="C123" s="81" t="s">
        <v>594</v>
      </c>
      <c r="D123" s="127" t="s">
        <v>595</v>
      </c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73" t="s">
        <v>317</v>
      </c>
      <c r="AZ123" s="81"/>
      <c r="BA123" s="81"/>
      <c r="BB123" s="81"/>
      <c r="BC123" s="81"/>
      <c r="BD123" s="81"/>
      <c r="BE123" s="81"/>
      <c r="BF123" s="81"/>
      <c r="BG123" s="81"/>
      <c r="BH123" s="127"/>
      <c r="BI123" s="163"/>
    </row>
    <row r="124" spans="1:61" x14ac:dyDescent="0.25">
      <c r="A124" s="225" t="s">
        <v>319</v>
      </c>
      <c r="B124" s="81" t="s">
        <v>320</v>
      </c>
      <c r="C124" s="81" t="s">
        <v>594</v>
      </c>
      <c r="D124" s="127" t="s">
        <v>595</v>
      </c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73" t="s">
        <v>319</v>
      </c>
      <c r="AZ124" s="81"/>
      <c r="BA124" s="81"/>
      <c r="BB124" s="81"/>
      <c r="BC124" s="81"/>
      <c r="BD124" s="81"/>
      <c r="BE124" s="81"/>
      <c r="BF124" s="81"/>
      <c r="BG124" s="81"/>
      <c r="BH124" s="127"/>
      <c r="BI124" s="163"/>
    </row>
    <row r="125" spans="1:61" x14ac:dyDescent="0.25">
      <c r="A125" s="225" t="s">
        <v>321</v>
      </c>
      <c r="B125" s="81" t="s">
        <v>322</v>
      </c>
      <c r="C125" s="81" t="s">
        <v>594</v>
      </c>
      <c r="D125" s="127" t="s">
        <v>595</v>
      </c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  <c r="AU125" s="163"/>
      <c r="AV125" s="163"/>
      <c r="AW125" s="163"/>
      <c r="AX125" s="163"/>
      <c r="AY125" s="173" t="s">
        <v>321</v>
      </c>
      <c r="AZ125" s="81"/>
      <c r="BA125" s="81"/>
      <c r="BB125" s="81"/>
      <c r="BC125" s="81"/>
      <c r="BD125" s="81"/>
      <c r="BE125" s="81"/>
      <c r="BF125" s="81"/>
      <c r="BG125" s="81"/>
      <c r="BH125" s="127"/>
      <c r="BI125" s="163"/>
    </row>
    <row r="126" spans="1:61" x14ac:dyDescent="0.25">
      <c r="A126" s="225" t="s">
        <v>323</v>
      </c>
      <c r="B126" s="81" t="s">
        <v>324</v>
      </c>
      <c r="C126" s="81" t="s">
        <v>594</v>
      </c>
      <c r="D126" s="127" t="s">
        <v>595</v>
      </c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73" t="s">
        <v>323</v>
      </c>
      <c r="AZ126" s="81"/>
      <c r="BA126" s="81"/>
      <c r="BB126" s="81"/>
      <c r="BC126" s="81"/>
      <c r="BD126" s="81"/>
      <c r="BE126" s="81"/>
      <c r="BF126" s="81"/>
      <c r="BG126" s="81"/>
      <c r="BH126" s="127"/>
      <c r="BI126" s="163"/>
    </row>
    <row r="127" spans="1:61" x14ac:dyDescent="0.25">
      <c r="A127" s="225" t="s">
        <v>325</v>
      </c>
      <c r="B127" s="81" t="s">
        <v>326</v>
      </c>
      <c r="C127" s="81" t="s">
        <v>594</v>
      </c>
      <c r="D127" s="127" t="s">
        <v>595</v>
      </c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  <c r="AU127" s="163"/>
      <c r="AV127" s="163"/>
      <c r="AW127" s="163"/>
      <c r="AX127" s="163"/>
      <c r="AY127" s="173" t="s">
        <v>325</v>
      </c>
      <c r="AZ127" s="81"/>
      <c r="BA127" s="81"/>
      <c r="BB127" s="81"/>
      <c r="BC127" s="81"/>
      <c r="BD127" s="81"/>
      <c r="BE127" s="81"/>
      <c r="BF127" s="81"/>
      <c r="BG127" s="81"/>
      <c r="BH127" s="127"/>
      <c r="BI127" s="163"/>
    </row>
    <row r="128" spans="1:61" x14ac:dyDescent="0.25">
      <c r="A128" s="225" t="s">
        <v>327</v>
      </c>
      <c r="B128" s="81" t="s">
        <v>328</v>
      </c>
      <c r="C128" s="81" t="s">
        <v>594</v>
      </c>
      <c r="D128" s="127" t="s">
        <v>595</v>
      </c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73" t="s">
        <v>327</v>
      </c>
      <c r="AZ128" s="81"/>
      <c r="BA128" s="81"/>
      <c r="BB128" s="81"/>
      <c r="BC128" s="81"/>
      <c r="BD128" s="81"/>
      <c r="BE128" s="81">
        <v>0.466855406539194</v>
      </c>
      <c r="BF128" s="81">
        <v>0.44456659261670167</v>
      </c>
      <c r="BG128" s="81"/>
      <c r="BH128" s="127"/>
      <c r="BI128" s="163"/>
    </row>
    <row r="129" spans="1:61" x14ac:dyDescent="0.25">
      <c r="A129" s="225" t="s">
        <v>329</v>
      </c>
      <c r="B129" s="81" t="s">
        <v>330</v>
      </c>
      <c r="C129" s="81" t="s">
        <v>594</v>
      </c>
      <c r="D129" s="127" t="s">
        <v>595</v>
      </c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73" t="s">
        <v>329</v>
      </c>
      <c r="AZ129" s="81"/>
      <c r="BA129" s="81"/>
      <c r="BB129" s="81"/>
      <c r="BC129" s="81"/>
      <c r="BD129" s="81"/>
      <c r="BE129" s="81"/>
      <c r="BF129" s="81"/>
      <c r="BG129" s="81"/>
      <c r="BH129" s="127"/>
      <c r="BI129" s="163"/>
    </row>
    <row r="130" spans="1:61" x14ac:dyDescent="0.25">
      <c r="A130" s="225" t="s">
        <v>331</v>
      </c>
      <c r="B130" s="81" t="s">
        <v>332</v>
      </c>
      <c r="C130" s="81" t="s">
        <v>594</v>
      </c>
      <c r="D130" s="127" t="s">
        <v>595</v>
      </c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  <c r="AU130" s="163"/>
      <c r="AV130" s="163"/>
      <c r="AW130" s="163"/>
      <c r="AX130" s="163"/>
      <c r="AY130" s="173" t="s">
        <v>331</v>
      </c>
      <c r="AZ130" s="81"/>
      <c r="BA130" s="81"/>
      <c r="BB130" s="81"/>
      <c r="BC130" s="81"/>
      <c r="BD130" s="81"/>
      <c r="BE130" s="81"/>
      <c r="BF130" s="81"/>
      <c r="BG130" s="81"/>
      <c r="BH130" s="127"/>
      <c r="BI130" s="163"/>
    </row>
    <row r="131" spans="1:61" x14ac:dyDescent="0.25">
      <c r="A131" s="225" t="s">
        <v>333</v>
      </c>
      <c r="B131" s="81" t="s">
        <v>334</v>
      </c>
      <c r="C131" s="81" t="s">
        <v>594</v>
      </c>
      <c r="D131" s="127" t="s">
        <v>595</v>
      </c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  <c r="AU131" s="163"/>
      <c r="AV131" s="163"/>
      <c r="AW131" s="163"/>
      <c r="AX131" s="163"/>
      <c r="AY131" s="173" t="s">
        <v>333</v>
      </c>
      <c r="AZ131" s="81"/>
      <c r="BA131" s="81"/>
      <c r="BB131" s="81"/>
      <c r="BC131" s="81"/>
      <c r="BD131" s="81"/>
      <c r="BE131" s="81"/>
      <c r="BF131" s="81"/>
      <c r="BG131" s="81"/>
      <c r="BH131" s="127"/>
      <c r="BI131" s="163"/>
    </row>
    <row r="132" spans="1:61" x14ac:dyDescent="0.25">
      <c r="A132" s="225" t="s">
        <v>335</v>
      </c>
      <c r="B132" s="81" t="s">
        <v>336</v>
      </c>
      <c r="C132" s="81" t="s">
        <v>594</v>
      </c>
      <c r="D132" s="127" t="s">
        <v>595</v>
      </c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73" t="s">
        <v>335</v>
      </c>
      <c r="AZ132" s="81"/>
      <c r="BA132" s="81"/>
      <c r="BB132" s="81"/>
      <c r="BC132" s="81"/>
      <c r="BD132" s="81"/>
      <c r="BE132" s="81"/>
      <c r="BF132" s="81"/>
      <c r="BG132" s="81"/>
      <c r="BH132" s="127"/>
      <c r="BI132" s="163"/>
    </row>
    <row r="133" spans="1:61" x14ac:dyDescent="0.25">
      <c r="A133" s="225" t="s">
        <v>337</v>
      </c>
      <c r="B133" s="81" t="s">
        <v>338</v>
      </c>
      <c r="C133" s="81" t="s">
        <v>594</v>
      </c>
      <c r="D133" s="127" t="s">
        <v>595</v>
      </c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73" t="s">
        <v>337</v>
      </c>
      <c r="AZ133" s="81"/>
      <c r="BA133" s="81"/>
      <c r="BB133" s="81"/>
      <c r="BC133" s="81"/>
      <c r="BD133" s="81"/>
      <c r="BE133" s="81"/>
      <c r="BF133" s="81"/>
      <c r="BG133" s="81"/>
      <c r="BH133" s="127"/>
      <c r="BI133" s="163"/>
    </row>
    <row r="134" spans="1:61" x14ac:dyDescent="0.25">
      <c r="A134" s="225" t="s">
        <v>339</v>
      </c>
      <c r="B134" s="81" t="s">
        <v>340</v>
      </c>
      <c r="C134" s="81" t="s">
        <v>594</v>
      </c>
      <c r="D134" s="127" t="s">
        <v>595</v>
      </c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73" t="s">
        <v>339</v>
      </c>
      <c r="AZ134" s="81"/>
      <c r="BA134" s="81"/>
      <c r="BB134" s="81"/>
      <c r="BC134" s="81"/>
      <c r="BD134" s="81"/>
      <c r="BE134" s="81"/>
      <c r="BF134" s="81"/>
      <c r="BG134" s="81"/>
      <c r="BH134" s="127"/>
      <c r="BI134" s="163"/>
    </row>
    <row r="135" spans="1:61" x14ac:dyDescent="0.25">
      <c r="A135" s="225" t="s">
        <v>341</v>
      </c>
      <c r="B135" s="81" t="s">
        <v>342</v>
      </c>
      <c r="C135" s="81" t="s">
        <v>594</v>
      </c>
      <c r="D135" s="127" t="s">
        <v>595</v>
      </c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>
        <v>96.580625512766332</v>
      </c>
      <c r="AJ135" s="163">
        <v>98.483395775423332</v>
      </c>
      <c r="AK135" s="163">
        <v>95.361911950395381</v>
      </c>
      <c r="AL135" s="163">
        <v>96.797814098265491</v>
      </c>
      <c r="AM135" s="163">
        <v>94.855323234625715</v>
      </c>
      <c r="AN135" s="163">
        <v>94.649820597449434</v>
      </c>
      <c r="AO135" s="163">
        <v>92.343984335944</v>
      </c>
      <c r="AP135" s="163">
        <v>86.105834951750765</v>
      </c>
      <c r="AQ135" s="163">
        <v>89.19582391113434</v>
      </c>
      <c r="AR135" s="163">
        <v>95.108068617061676</v>
      </c>
      <c r="AS135" s="163">
        <v>96.904055645560888</v>
      </c>
      <c r="AT135" s="163">
        <v>103.21930805520975</v>
      </c>
      <c r="AU135" s="163">
        <v>102.03216675417488</v>
      </c>
      <c r="AV135" s="163">
        <v>102.27071202347587</v>
      </c>
      <c r="AW135" s="163">
        <v>102.32853669886902</v>
      </c>
      <c r="AX135" s="163">
        <v>90.604913114985351</v>
      </c>
      <c r="AY135" s="173" t="s">
        <v>341</v>
      </c>
      <c r="AZ135" s="81">
        <v>88.699484122122868</v>
      </c>
      <c r="BA135" s="81">
        <v>84.994416948334134</v>
      </c>
      <c r="BB135" s="81"/>
      <c r="BC135" s="81"/>
      <c r="BD135" s="81">
        <v>81.926477452952341</v>
      </c>
      <c r="BE135" s="81">
        <v>78.452077716594033</v>
      </c>
      <c r="BF135" s="81">
        <v>79.172253704334622</v>
      </c>
      <c r="BG135" s="81"/>
      <c r="BH135" s="127"/>
      <c r="BI135" s="163"/>
    </row>
    <row r="136" spans="1:61" x14ac:dyDescent="0.25">
      <c r="A136" s="225" t="s">
        <v>343</v>
      </c>
      <c r="B136" s="81" t="s">
        <v>344</v>
      </c>
      <c r="C136" s="81" t="s">
        <v>594</v>
      </c>
      <c r="D136" s="127" t="s">
        <v>595</v>
      </c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73" t="s">
        <v>343</v>
      </c>
      <c r="AZ136" s="81"/>
      <c r="BA136" s="81"/>
      <c r="BB136" s="81"/>
      <c r="BC136" s="81"/>
      <c r="BD136" s="81"/>
      <c r="BE136" s="81"/>
      <c r="BF136" s="81"/>
      <c r="BG136" s="81"/>
      <c r="BH136" s="127"/>
      <c r="BI136" s="163"/>
    </row>
    <row r="137" spans="1:61" x14ac:dyDescent="0.25">
      <c r="A137" s="225" t="s">
        <v>345</v>
      </c>
      <c r="B137" s="81" t="s">
        <v>346</v>
      </c>
      <c r="C137" s="81" t="s">
        <v>594</v>
      </c>
      <c r="D137" s="127" t="s">
        <v>595</v>
      </c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73" t="s">
        <v>345</v>
      </c>
      <c r="AZ137" s="81"/>
      <c r="BA137" s="81"/>
      <c r="BB137" s="81"/>
      <c r="BC137" s="81"/>
      <c r="BD137" s="81"/>
      <c r="BE137" s="81"/>
      <c r="BF137" s="81"/>
      <c r="BG137" s="81"/>
      <c r="BH137" s="127"/>
      <c r="BI137" s="163"/>
    </row>
    <row r="138" spans="1:61" x14ac:dyDescent="0.25">
      <c r="A138" s="225" t="s">
        <v>347</v>
      </c>
      <c r="B138" s="81" t="s">
        <v>348</v>
      </c>
      <c r="C138" s="81" t="s">
        <v>594</v>
      </c>
      <c r="D138" s="127" t="s">
        <v>595</v>
      </c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>
        <v>88.026969481902057</v>
      </c>
      <c r="AJ138" s="163"/>
      <c r="AK138" s="163"/>
      <c r="AL138" s="163"/>
      <c r="AM138" s="163"/>
      <c r="AN138" s="163"/>
      <c r="AO138" s="163">
        <v>68.677309007981762</v>
      </c>
      <c r="AP138" s="163">
        <v>68.725391216557298</v>
      </c>
      <c r="AQ138" s="163">
        <v>73.618101545253865</v>
      </c>
      <c r="AR138" s="163"/>
      <c r="AS138" s="163"/>
      <c r="AT138" s="163"/>
      <c r="AU138" s="163"/>
      <c r="AV138" s="163"/>
      <c r="AW138" s="163"/>
      <c r="AX138" s="163"/>
      <c r="AY138" s="173" t="s">
        <v>347</v>
      </c>
      <c r="AZ138" s="81"/>
      <c r="BA138" s="81"/>
      <c r="BB138" s="81"/>
      <c r="BC138" s="81"/>
      <c r="BD138" s="81"/>
      <c r="BE138" s="81"/>
      <c r="BF138" s="81"/>
      <c r="BG138" s="81"/>
      <c r="BH138" s="127"/>
      <c r="BI138" s="163"/>
    </row>
    <row r="139" spans="1:61" x14ac:dyDescent="0.25">
      <c r="A139" s="225" t="s">
        <v>21</v>
      </c>
      <c r="B139" s="81" t="s">
        <v>349</v>
      </c>
      <c r="C139" s="81" t="s">
        <v>594</v>
      </c>
      <c r="D139" s="127" t="s">
        <v>595</v>
      </c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>
        <v>80.352791516334563</v>
      </c>
      <c r="AX139" s="163">
        <v>73.32019197805964</v>
      </c>
      <c r="AY139" s="173" t="s">
        <v>21</v>
      </c>
      <c r="AZ139" s="81">
        <v>72.202564869264762</v>
      </c>
      <c r="BA139" s="81">
        <v>67.544170767233567</v>
      </c>
      <c r="BB139" s="81">
        <v>62.592097576790032</v>
      </c>
      <c r="BC139" s="81">
        <v>116.18723732866034</v>
      </c>
      <c r="BD139" s="81">
        <v>146.50712645484316</v>
      </c>
      <c r="BE139" s="81">
        <v>148.20288472924062</v>
      </c>
      <c r="BF139" s="81">
        <v>168.76238218166537</v>
      </c>
      <c r="BG139" s="81"/>
      <c r="BH139" s="127"/>
      <c r="BI139" s="163"/>
    </row>
    <row r="140" spans="1:61" x14ac:dyDescent="0.25">
      <c r="A140" s="225" t="s">
        <v>22</v>
      </c>
      <c r="B140" s="81" t="s">
        <v>350</v>
      </c>
      <c r="C140" s="81" t="s">
        <v>594</v>
      </c>
      <c r="D140" s="127" t="s">
        <v>595</v>
      </c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>
        <v>4.6953284584344246</v>
      </c>
      <c r="AU140" s="163">
        <v>4.5573951081819137</v>
      </c>
      <c r="AV140" s="163">
        <v>3.8571047037272739</v>
      </c>
      <c r="AW140" s="163">
        <v>4.041501143932126</v>
      </c>
      <c r="AX140" s="163">
        <v>3.6706509856791087</v>
      </c>
      <c r="AY140" s="173" t="s">
        <v>22</v>
      </c>
      <c r="AZ140" s="81">
        <v>4.4341928564802506</v>
      </c>
      <c r="BA140" s="81">
        <v>4.7873100936706887</v>
      </c>
      <c r="BB140" s="81">
        <v>12.334935684535253</v>
      </c>
      <c r="BC140" s="81">
        <v>13.294662981275451</v>
      </c>
      <c r="BD140" s="81">
        <v>17.511470882388828</v>
      </c>
      <c r="BE140" s="81">
        <v>16.922597297387572</v>
      </c>
      <c r="BF140" s="81">
        <v>20.037223405049851</v>
      </c>
      <c r="BG140" s="81"/>
      <c r="BH140" s="127"/>
      <c r="BI140" s="163"/>
    </row>
    <row r="141" spans="1:61" x14ac:dyDescent="0.25">
      <c r="A141" s="225" t="s">
        <v>30</v>
      </c>
      <c r="B141" s="81" t="s">
        <v>351</v>
      </c>
      <c r="C141" s="81" t="s">
        <v>594</v>
      </c>
      <c r="D141" s="127" t="s">
        <v>595</v>
      </c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>
        <v>9.1286739741973033</v>
      </c>
      <c r="AO141" s="163">
        <v>8.7004348938347409</v>
      </c>
      <c r="AP141" s="163">
        <v>6.8418019905709793</v>
      </c>
      <c r="AQ141" s="163">
        <v>5.8513795756842919</v>
      </c>
      <c r="AR141" s="163">
        <v>7.3236487746117334</v>
      </c>
      <c r="AS141" s="163">
        <v>6.7011374173934488</v>
      </c>
      <c r="AT141" s="163">
        <v>7.6448952893616546</v>
      </c>
      <c r="AU141" s="163"/>
      <c r="AV141" s="163"/>
      <c r="AW141" s="163"/>
      <c r="AX141" s="163"/>
      <c r="AY141" s="173" t="s">
        <v>30</v>
      </c>
      <c r="AZ141" s="81"/>
      <c r="BA141" s="81"/>
      <c r="BB141" s="81">
        <v>15.186532913716233</v>
      </c>
      <c r="BC141" s="81">
        <v>29.31616158502559</v>
      </c>
      <c r="BD141" s="81">
        <v>35.265122036513816</v>
      </c>
      <c r="BE141" s="81">
        <v>29.774110016339062</v>
      </c>
      <c r="BF141" s="81">
        <v>28.697961020839895</v>
      </c>
      <c r="BG141" s="81"/>
      <c r="BH141" s="127"/>
      <c r="BI141" s="163"/>
    </row>
    <row r="142" spans="1:61" x14ac:dyDescent="0.25">
      <c r="A142" s="225" t="s">
        <v>352</v>
      </c>
      <c r="B142" s="81" t="s">
        <v>353</v>
      </c>
      <c r="C142" s="81" t="s">
        <v>594</v>
      </c>
      <c r="D142" s="127" t="s">
        <v>595</v>
      </c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73" t="s">
        <v>352</v>
      </c>
      <c r="AZ142" s="81"/>
      <c r="BA142" s="81"/>
      <c r="BB142" s="81"/>
      <c r="BC142" s="81"/>
      <c r="BD142" s="81"/>
      <c r="BE142" s="81"/>
      <c r="BF142" s="81"/>
      <c r="BG142" s="81"/>
      <c r="BH142" s="127"/>
      <c r="BI142" s="163"/>
    </row>
    <row r="143" spans="1:61" x14ac:dyDescent="0.25">
      <c r="A143" s="225" t="s">
        <v>354</v>
      </c>
      <c r="B143" s="81" t="s">
        <v>355</v>
      </c>
      <c r="C143" s="81" t="s">
        <v>594</v>
      </c>
      <c r="D143" s="127" t="s">
        <v>595</v>
      </c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  <c r="AU143" s="163"/>
      <c r="AV143" s="163"/>
      <c r="AW143" s="163"/>
      <c r="AX143" s="163"/>
      <c r="AY143" s="173" t="s">
        <v>354</v>
      </c>
      <c r="AZ143" s="81"/>
      <c r="BA143" s="81"/>
      <c r="BB143" s="81"/>
      <c r="BC143" s="81"/>
      <c r="BD143" s="81"/>
      <c r="BE143" s="81"/>
      <c r="BF143" s="81"/>
      <c r="BG143" s="81"/>
      <c r="BH143" s="127"/>
      <c r="BI143" s="163"/>
    </row>
    <row r="144" spans="1:61" x14ac:dyDescent="0.25">
      <c r="A144" s="225" t="s">
        <v>356</v>
      </c>
      <c r="B144" s="81" t="s">
        <v>357</v>
      </c>
      <c r="C144" s="81" t="s">
        <v>594</v>
      </c>
      <c r="D144" s="127" t="s">
        <v>595</v>
      </c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  <c r="AU144" s="163">
        <v>56.464373431277025</v>
      </c>
      <c r="AV144" s="163"/>
      <c r="AW144" s="163"/>
      <c r="AX144" s="163"/>
      <c r="AY144" s="173" t="s">
        <v>356</v>
      </c>
      <c r="AZ144" s="81">
        <v>57.311065846358503</v>
      </c>
      <c r="BA144" s="81">
        <v>53.520626235286095</v>
      </c>
      <c r="BB144" s="81">
        <v>47.297569983290813</v>
      </c>
      <c r="BC144" s="81">
        <v>48.543529993214548</v>
      </c>
      <c r="BD144" s="81">
        <v>52.33609631022825</v>
      </c>
      <c r="BE144" s="81">
        <v>56.838544891833742</v>
      </c>
      <c r="BF144" s="81">
        <v>59.659068250398498</v>
      </c>
      <c r="BG144" s="81"/>
      <c r="BH144" s="127"/>
      <c r="BI144" s="163"/>
    </row>
    <row r="145" spans="1:61" x14ac:dyDescent="0.25">
      <c r="A145" s="225" t="s">
        <v>358</v>
      </c>
      <c r="B145" s="81" t="s">
        <v>359</v>
      </c>
      <c r="C145" s="81" t="s">
        <v>594</v>
      </c>
      <c r="D145" s="127" t="s">
        <v>595</v>
      </c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  <c r="AU145" s="163"/>
      <c r="AV145" s="163"/>
      <c r="AW145" s="163"/>
      <c r="AX145" s="163"/>
      <c r="AY145" s="173" t="s">
        <v>358</v>
      </c>
      <c r="AZ145" s="81"/>
      <c r="BA145" s="81"/>
      <c r="BB145" s="81"/>
      <c r="BC145" s="81"/>
      <c r="BD145" s="81"/>
      <c r="BE145" s="81"/>
      <c r="BF145" s="81"/>
      <c r="BG145" s="81"/>
      <c r="BH145" s="127"/>
      <c r="BI145" s="163"/>
    </row>
    <row r="146" spans="1:61" x14ac:dyDescent="0.25">
      <c r="A146" s="225" t="s">
        <v>360</v>
      </c>
      <c r="B146" s="81" t="s">
        <v>361</v>
      </c>
      <c r="C146" s="81" t="s">
        <v>594</v>
      </c>
      <c r="D146" s="127" t="s">
        <v>595</v>
      </c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>
        <v>37.62874882523495</v>
      </c>
      <c r="AO146" s="163">
        <v>40.122986045411587</v>
      </c>
      <c r="AP146" s="163">
        <v>48.087178525424989</v>
      </c>
      <c r="AQ146" s="163">
        <v>85.824786179166523</v>
      </c>
      <c r="AR146" s="163">
        <v>77.898314306546496</v>
      </c>
      <c r="AS146" s="163">
        <v>73.019388188503925</v>
      </c>
      <c r="AT146" s="163">
        <v>60.7753291163718</v>
      </c>
      <c r="AU146" s="163">
        <v>59.559250639013598</v>
      </c>
      <c r="AV146" s="163">
        <v>52.533918960909332</v>
      </c>
      <c r="AW146" s="163">
        <v>51.954657401617155</v>
      </c>
      <c r="AX146" s="163">
        <v>32.425216394968338</v>
      </c>
      <c r="AY146" s="173" t="s">
        <v>360</v>
      </c>
      <c r="AZ146" s="81">
        <v>29.179051957097279</v>
      </c>
      <c r="BA146" s="81">
        <v>23.23975238356303</v>
      </c>
      <c r="BB146" s="81">
        <v>18.442649493110824</v>
      </c>
      <c r="BC146" s="81">
        <v>27.632226436349626</v>
      </c>
      <c r="BD146" s="81">
        <v>26.322981469107376</v>
      </c>
      <c r="BE146" s="81">
        <v>23.709055866975827</v>
      </c>
      <c r="BF146" s="81">
        <v>24.325905704523613</v>
      </c>
      <c r="BG146" s="81"/>
      <c r="BH146" s="127"/>
      <c r="BI146" s="163"/>
    </row>
    <row r="147" spans="1:61" x14ac:dyDescent="0.25">
      <c r="A147" s="225" t="s">
        <v>362</v>
      </c>
      <c r="B147" s="81" t="s">
        <v>363</v>
      </c>
      <c r="C147" s="81" t="s">
        <v>594</v>
      </c>
      <c r="D147" s="127" t="s">
        <v>595</v>
      </c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>
        <v>111.87946139334521</v>
      </c>
      <c r="AT147" s="163">
        <v>96.768161999364679</v>
      </c>
      <c r="AU147" s="163"/>
      <c r="AV147" s="163"/>
      <c r="AW147" s="163"/>
      <c r="AX147" s="163"/>
      <c r="AY147" s="173" t="s">
        <v>362</v>
      </c>
      <c r="AZ147" s="81"/>
      <c r="BA147" s="81"/>
      <c r="BB147" s="81"/>
      <c r="BC147" s="81"/>
      <c r="BD147" s="81"/>
      <c r="BE147" s="81"/>
      <c r="BF147" s="81"/>
      <c r="BG147" s="81"/>
      <c r="BH147" s="127"/>
      <c r="BI147" s="163"/>
    </row>
    <row r="148" spans="1:61" x14ac:dyDescent="0.25">
      <c r="A148" s="225" t="s">
        <v>364</v>
      </c>
      <c r="B148" s="81" t="s">
        <v>365</v>
      </c>
      <c r="C148" s="81" t="s">
        <v>594</v>
      </c>
      <c r="D148" s="127" t="s">
        <v>595</v>
      </c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>
        <v>30.782337763497399</v>
      </c>
      <c r="AJ148" s="163">
        <v>35.573469550642514</v>
      </c>
      <c r="AK148" s="163">
        <v>41.615463814806205</v>
      </c>
      <c r="AL148" s="163">
        <v>45.551561128881588</v>
      </c>
      <c r="AM148" s="163">
        <v>44.211700244866293</v>
      </c>
      <c r="AN148" s="163">
        <v>47.352058090756159</v>
      </c>
      <c r="AO148" s="163">
        <v>43.035276362950384</v>
      </c>
      <c r="AP148" s="163">
        <v>39.670387725630974</v>
      </c>
      <c r="AQ148" s="163">
        <v>40.986735965476193</v>
      </c>
      <c r="AR148" s="163">
        <v>40.126298421858017</v>
      </c>
      <c r="AS148" s="163">
        <v>40.864409985226544</v>
      </c>
      <c r="AT148" s="163">
        <v>30.733012472165356</v>
      </c>
      <c r="AU148" s="163">
        <v>33.080708238227537</v>
      </c>
      <c r="AV148" s="163">
        <v>30.605973509752715</v>
      </c>
      <c r="AW148" s="163">
        <v>27.830860993472339</v>
      </c>
      <c r="AX148" s="163">
        <v>35.246742343421545</v>
      </c>
      <c r="AY148" s="173" t="s">
        <v>364</v>
      </c>
      <c r="AZ148" s="81">
        <v>31.554127366030659</v>
      </c>
      <c r="BA148" s="81">
        <v>31.22992839225698</v>
      </c>
      <c r="BB148" s="81">
        <v>32.547816359654895</v>
      </c>
      <c r="BC148" s="81">
        <v>50.009689443293368</v>
      </c>
      <c r="BD148" s="81">
        <v>60.902541203932159</v>
      </c>
      <c r="BE148" s="81">
        <v>64.6015726708073</v>
      </c>
      <c r="BF148" s="81"/>
      <c r="BG148" s="81"/>
      <c r="BH148" s="127"/>
      <c r="BI148" s="163"/>
    </row>
    <row r="149" spans="1:61" x14ac:dyDescent="0.25">
      <c r="A149" s="225" t="s">
        <v>366</v>
      </c>
      <c r="B149" s="81" t="s">
        <v>367</v>
      </c>
      <c r="C149" s="81" t="s">
        <v>594</v>
      </c>
      <c r="D149" s="127" t="s">
        <v>595</v>
      </c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  <c r="AU149" s="163"/>
      <c r="AV149" s="163"/>
      <c r="AW149" s="163"/>
      <c r="AX149" s="163"/>
      <c r="AY149" s="173" t="s">
        <v>366</v>
      </c>
      <c r="AZ149" s="81"/>
      <c r="BA149" s="81"/>
      <c r="BB149" s="81"/>
      <c r="BC149" s="81"/>
      <c r="BD149" s="81"/>
      <c r="BE149" s="81"/>
      <c r="BF149" s="81"/>
      <c r="BG149" s="81"/>
      <c r="BH149" s="127"/>
      <c r="BI149" s="163"/>
    </row>
    <row r="150" spans="1:61" x14ac:dyDescent="0.25">
      <c r="A150" s="225" t="s">
        <v>368</v>
      </c>
      <c r="B150" s="81" t="s">
        <v>369</v>
      </c>
      <c r="C150" s="81" t="s">
        <v>594</v>
      </c>
      <c r="D150" s="127" t="s">
        <v>595</v>
      </c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>
        <v>46.368405980674595</v>
      </c>
      <c r="AJ150" s="163">
        <v>38.058884715703613</v>
      </c>
      <c r="AK150" s="163">
        <v>28.112091105245067</v>
      </c>
      <c r="AL150" s="163">
        <v>20.244670147360765</v>
      </c>
      <c r="AM150" s="163">
        <v>28.182835036104226</v>
      </c>
      <c r="AN150" s="163">
        <v>33.995524443546572</v>
      </c>
      <c r="AO150" s="163">
        <v>26.025443877389385</v>
      </c>
      <c r="AP150" s="163">
        <v>21.502457925510424</v>
      </c>
      <c r="AQ150" s="163">
        <v>23.328842086544061</v>
      </c>
      <c r="AR150" s="163">
        <v>21.219428876655119</v>
      </c>
      <c r="AS150" s="163">
        <v>19.746154484095321</v>
      </c>
      <c r="AT150" s="163"/>
      <c r="AU150" s="163"/>
      <c r="AV150" s="163"/>
      <c r="AW150" s="163"/>
      <c r="AX150" s="163"/>
      <c r="AY150" s="173" t="s">
        <v>368</v>
      </c>
      <c r="AZ150" s="81"/>
      <c r="BA150" s="81"/>
      <c r="BB150" s="81"/>
      <c r="BC150" s="81"/>
      <c r="BD150" s="81"/>
      <c r="BE150" s="81"/>
      <c r="BF150" s="81"/>
      <c r="BG150" s="81"/>
      <c r="BH150" s="127"/>
      <c r="BI150" s="163"/>
    </row>
    <row r="151" spans="1:61" x14ac:dyDescent="0.25">
      <c r="A151" s="225" t="s">
        <v>370</v>
      </c>
      <c r="B151" s="81" t="s">
        <v>371</v>
      </c>
      <c r="C151" s="81" t="s">
        <v>594</v>
      </c>
      <c r="D151" s="127" t="s">
        <v>595</v>
      </c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73" t="s">
        <v>370</v>
      </c>
      <c r="AZ151" s="81"/>
      <c r="BA151" s="81"/>
      <c r="BB151" s="81"/>
      <c r="BC151" s="81"/>
      <c r="BD151" s="81"/>
      <c r="BE151" s="81"/>
      <c r="BF151" s="81"/>
      <c r="BG151" s="81"/>
      <c r="BH151" s="127"/>
      <c r="BI151" s="163"/>
    </row>
    <row r="152" spans="1:61" x14ac:dyDescent="0.25">
      <c r="A152" s="225" t="s">
        <v>372</v>
      </c>
      <c r="B152" s="81" t="s">
        <v>373</v>
      </c>
      <c r="C152" s="81" t="s">
        <v>594</v>
      </c>
      <c r="D152" s="127" t="s">
        <v>595</v>
      </c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73" t="s">
        <v>372</v>
      </c>
      <c r="AZ152" s="81"/>
      <c r="BA152" s="81"/>
      <c r="BB152" s="81"/>
      <c r="BC152" s="81"/>
      <c r="BD152" s="81"/>
      <c r="BE152" s="81"/>
      <c r="BF152" s="81"/>
      <c r="BG152" s="81"/>
      <c r="BH152" s="127"/>
      <c r="BI152" s="163"/>
    </row>
    <row r="153" spans="1:61" x14ac:dyDescent="0.25">
      <c r="A153" s="225" t="s">
        <v>374</v>
      </c>
      <c r="B153" s="81" t="s">
        <v>375</v>
      </c>
      <c r="C153" s="81" t="s">
        <v>594</v>
      </c>
      <c r="D153" s="127" t="s">
        <v>595</v>
      </c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73" t="s">
        <v>374</v>
      </c>
      <c r="AZ153" s="81"/>
      <c r="BA153" s="81"/>
      <c r="BB153" s="81"/>
      <c r="BC153" s="81"/>
      <c r="BD153" s="81"/>
      <c r="BE153" s="81"/>
      <c r="BF153" s="81"/>
      <c r="BG153" s="81"/>
      <c r="BH153" s="127"/>
      <c r="BI153" s="163"/>
    </row>
    <row r="154" spans="1:61" x14ac:dyDescent="0.25">
      <c r="A154" s="225" t="s">
        <v>376</v>
      </c>
      <c r="B154" s="81" t="s">
        <v>377</v>
      </c>
      <c r="C154" s="81" t="s">
        <v>594</v>
      </c>
      <c r="D154" s="127" t="s">
        <v>595</v>
      </c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73" t="s">
        <v>376</v>
      </c>
      <c r="AZ154" s="81"/>
      <c r="BA154" s="81"/>
      <c r="BB154" s="81"/>
      <c r="BC154" s="81"/>
      <c r="BD154" s="81"/>
      <c r="BE154" s="81"/>
      <c r="BF154" s="81"/>
      <c r="BG154" s="81"/>
      <c r="BH154" s="127"/>
      <c r="BI154" s="163"/>
    </row>
    <row r="155" spans="1:61" x14ac:dyDescent="0.25">
      <c r="A155" s="225" t="s">
        <v>23</v>
      </c>
      <c r="B155" s="81" t="s">
        <v>378</v>
      </c>
      <c r="C155" s="81" t="s">
        <v>594</v>
      </c>
      <c r="D155" s="127" t="s">
        <v>595</v>
      </c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>
        <v>185.13022216238869</v>
      </c>
      <c r="AW155" s="163">
        <v>192.85270283192096</v>
      </c>
      <c r="AX155" s="163">
        <v>193.51222526123053</v>
      </c>
      <c r="AY155" s="173" t="s">
        <v>23</v>
      </c>
      <c r="AZ155" s="81">
        <v>178.28828624017669</v>
      </c>
      <c r="BA155" s="81">
        <v>170.91413253884537</v>
      </c>
      <c r="BB155" s="81">
        <v>75.845697399973801</v>
      </c>
      <c r="BC155" s="81">
        <v>81.935613198005939</v>
      </c>
      <c r="BD155" s="81">
        <v>82.941686690295768</v>
      </c>
      <c r="BE155" s="81">
        <v>82.770143565717362</v>
      </c>
      <c r="BF155" s="81">
        <v>85.935505351106144</v>
      </c>
      <c r="BG155" s="81"/>
      <c r="BH155" s="127"/>
      <c r="BI155" s="163"/>
    </row>
    <row r="156" spans="1:61" x14ac:dyDescent="0.25">
      <c r="A156" s="225" t="s">
        <v>379</v>
      </c>
      <c r="B156" s="81" t="s">
        <v>380</v>
      </c>
      <c r="C156" s="81" t="s">
        <v>594</v>
      </c>
      <c r="D156" s="127" t="s">
        <v>595</v>
      </c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73" t="s">
        <v>379</v>
      </c>
      <c r="AZ156" s="81"/>
      <c r="BA156" s="81"/>
      <c r="BB156" s="81"/>
      <c r="BC156" s="81"/>
      <c r="BD156" s="81"/>
      <c r="BE156" s="81"/>
      <c r="BF156" s="81"/>
      <c r="BG156" s="81"/>
      <c r="BH156" s="127"/>
      <c r="BI156" s="163"/>
    </row>
    <row r="157" spans="1:61" x14ac:dyDescent="0.25">
      <c r="A157" s="225" t="s">
        <v>381</v>
      </c>
      <c r="B157" s="81" t="s">
        <v>382</v>
      </c>
      <c r="C157" s="81" t="s">
        <v>594</v>
      </c>
      <c r="D157" s="127" t="s">
        <v>595</v>
      </c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73" t="s">
        <v>381</v>
      </c>
      <c r="AZ157" s="81"/>
      <c r="BA157" s="81"/>
      <c r="BB157" s="81"/>
      <c r="BC157" s="81"/>
      <c r="BD157" s="81"/>
      <c r="BE157" s="81"/>
      <c r="BF157" s="81"/>
      <c r="BG157" s="81"/>
      <c r="BH157" s="127"/>
      <c r="BI157" s="163"/>
    </row>
    <row r="158" spans="1:61" x14ac:dyDescent="0.25">
      <c r="A158" s="225" t="s">
        <v>383</v>
      </c>
      <c r="B158" s="81" t="s">
        <v>384</v>
      </c>
      <c r="C158" s="81" t="s">
        <v>594</v>
      </c>
      <c r="D158" s="127" t="s">
        <v>595</v>
      </c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73" t="s">
        <v>383</v>
      </c>
      <c r="AZ158" s="81"/>
      <c r="BA158" s="81"/>
      <c r="BB158" s="81"/>
      <c r="BC158" s="81"/>
      <c r="BD158" s="81"/>
      <c r="BE158" s="81"/>
      <c r="BF158" s="81"/>
      <c r="BG158" s="81"/>
      <c r="BH158" s="127"/>
      <c r="BI158" s="163"/>
    </row>
    <row r="159" spans="1:61" x14ac:dyDescent="0.25">
      <c r="A159" s="225" t="s">
        <v>385</v>
      </c>
      <c r="B159" s="81" t="s">
        <v>386</v>
      </c>
      <c r="C159" s="81" t="s">
        <v>594</v>
      </c>
      <c r="D159" s="127" t="s">
        <v>595</v>
      </c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>
        <v>20.62167338335799</v>
      </c>
      <c r="AL159" s="163">
        <v>41.441530103319764</v>
      </c>
      <c r="AM159" s="163">
        <v>51.434529837838959</v>
      </c>
      <c r="AN159" s="163">
        <v>37.071282676527112</v>
      </c>
      <c r="AO159" s="163">
        <v>49.479632030573654</v>
      </c>
      <c r="AP159" s="163">
        <v>54.627578692247461</v>
      </c>
      <c r="AQ159" s="163">
        <v>71.575334045205324</v>
      </c>
      <c r="AR159" s="163">
        <v>83.914497696666416</v>
      </c>
      <c r="AS159" s="163">
        <v>78.418327708730047</v>
      </c>
      <c r="AT159" s="163">
        <v>69.099798093857927</v>
      </c>
      <c r="AU159" s="163"/>
      <c r="AV159" s="163">
        <v>95.725531343921489</v>
      </c>
      <c r="AW159" s="163"/>
      <c r="AX159" s="163"/>
      <c r="AY159" s="173" t="s">
        <v>385</v>
      </c>
      <c r="AZ159" s="81">
        <v>50.494477619329736</v>
      </c>
      <c r="BA159" s="81">
        <v>43.514012387458685</v>
      </c>
      <c r="BB159" s="81"/>
      <c r="BC159" s="81">
        <v>59.507115138108048</v>
      </c>
      <c r="BD159" s="81"/>
      <c r="BE159" s="81"/>
      <c r="BF159" s="81"/>
      <c r="BG159" s="81"/>
      <c r="BH159" s="127"/>
      <c r="BI159" s="163"/>
    </row>
    <row r="160" spans="1:61" x14ac:dyDescent="0.25">
      <c r="A160" s="225" t="s">
        <v>387</v>
      </c>
      <c r="B160" s="81" t="s">
        <v>388</v>
      </c>
      <c r="C160" s="81" t="s">
        <v>594</v>
      </c>
      <c r="D160" s="127" t="s">
        <v>595</v>
      </c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73" t="s">
        <v>387</v>
      </c>
      <c r="AZ160" s="81"/>
      <c r="BA160" s="81"/>
      <c r="BB160" s="81"/>
      <c r="BC160" s="81"/>
      <c r="BD160" s="81"/>
      <c r="BE160" s="81"/>
      <c r="BF160" s="81"/>
      <c r="BG160" s="81"/>
      <c r="BH160" s="127"/>
      <c r="BI160" s="163"/>
    </row>
    <row r="161" spans="1:61" x14ac:dyDescent="0.25">
      <c r="A161" s="225" t="s">
        <v>389</v>
      </c>
      <c r="B161" s="81" t="s">
        <v>390</v>
      </c>
      <c r="C161" s="81" t="s">
        <v>594</v>
      </c>
      <c r="D161" s="127" t="s">
        <v>595</v>
      </c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  <c r="AU161" s="163"/>
      <c r="AV161" s="163"/>
      <c r="AW161" s="163"/>
      <c r="AX161" s="163"/>
      <c r="AY161" s="173" t="s">
        <v>389</v>
      </c>
      <c r="AZ161" s="81"/>
      <c r="BA161" s="81"/>
      <c r="BB161" s="81"/>
      <c r="BC161" s="81"/>
      <c r="BD161" s="81"/>
      <c r="BE161" s="81"/>
      <c r="BF161" s="81"/>
      <c r="BG161" s="81"/>
      <c r="BH161" s="127"/>
      <c r="BI161" s="163"/>
    </row>
    <row r="162" spans="1:61" x14ac:dyDescent="0.25">
      <c r="A162" s="225" t="s">
        <v>391</v>
      </c>
      <c r="B162" s="81" t="s">
        <v>392</v>
      </c>
      <c r="C162" s="81" t="s">
        <v>594</v>
      </c>
      <c r="D162" s="127" t="s">
        <v>595</v>
      </c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  <c r="AU162" s="163"/>
      <c r="AV162" s="163"/>
      <c r="AW162" s="163"/>
      <c r="AX162" s="163"/>
      <c r="AY162" s="173" t="s">
        <v>391</v>
      </c>
      <c r="AZ162" s="81"/>
      <c r="BA162" s="81"/>
      <c r="BB162" s="81"/>
      <c r="BC162" s="81"/>
      <c r="BD162" s="81"/>
      <c r="BE162" s="81"/>
      <c r="BF162" s="81"/>
      <c r="BG162" s="81"/>
      <c r="BH162" s="127"/>
      <c r="BI162" s="163"/>
    </row>
    <row r="163" spans="1:61" x14ac:dyDescent="0.25">
      <c r="A163" s="225" t="s">
        <v>393</v>
      </c>
      <c r="B163" s="81" t="s">
        <v>394</v>
      </c>
      <c r="C163" s="81" t="s">
        <v>594</v>
      </c>
      <c r="D163" s="127" t="s">
        <v>595</v>
      </c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  <c r="AU163" s="163"/>
      <c r="AV163" s="163"/>
      <c r="AW163" s="163"/>
      <c r="AX163" s="163"/>
      <c r="AY163" s="173" t="s">
        <v>393</v>
      </c>
      <c r="AZ163" s="81"/>
      <c r="BA163" s="81"/>
      <c r="BB163" s="81"/>
      <c r="BC163" s="81">
        <v>37.773752098429632</v>
      </c>
      <c r="BD163" s="81">
        <v>37.867867767490054</v>
      </c>
      <c r="BE163" s="81">
        <v>36.360123958626794</v>
      </c>
      <c r="BF163" s="81">
        <v>37.231869937615429</v>
      </c>
      <c r="BG163" s="81"/>
      <c r="BH163" s="127"/>
      <c r="BI163" s="163"/>
    </row>
    <row r="164" spans="1:61" x14ac:dyDescent="0.25">
      <c r="A164" s="225" t="s">
        <v>395</v>
      </c>
      <c r="B164" s="81" t="s">
        <v>396</v>
      </c>
      <c r="C164" s="81" t="s">
        <v>594</v>
      </c>
      <c r="D164" s="127" t="s">
        <v>595</v>
      </c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  <c r="AU164" s="163"/>
      <c r="AV164" s="163"/>
      <c r="AW164" s="163"/>
      <c r="AX164" s="163"/>
      <c r="AY164" s="173" t="s">
        <v>395</v>
      </c>
      <c r="AZ164" s="81"/>
      <c r="BA164" s="81"/>
      <c r="BB164" s="81"/>
      <c r="BC164" s="81"/>
      <c r="BD164" s="81"/>
      <c r="BE164" s="81"/>
      <c r="BF164" s="81"/>
      <c r="BG164" s="81"/>
      <c r="BH164" s="127"/>
      <c r="BI164" s="163"/>
    </row>
    <row r="165" spans="1:61" x14ac:dyDescent="0.25">
      <c r="A165" s="225" t="s">
        <v>397</v>
      </c>
      <c r="B165" s="81" t="s">
        <v>398</v>
      </c>
      <c r="C165" s="81" t="s">
        <v>594</v>
      </c>
      <c r="D165" s="127" t="s">
        <v>595</v>
      </c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>
        <v>79.537285858246548</v>
      </c>
      <c r="AJ165" s="163">
        <v>73.319864123798311</v>
      </c>
      <c r="AK165" s="163">
        <v>64.376870648978326</v>
      </c>
      <c r="AL165" s="163">
        <v>55.692159379301131</v>
      </c>
      <c r="AM165" s="163">
        <v>47.619729767063511</v>
      </c>
      <c r="AN165" s="163">
        <v>41.069887446510123</v>
      </c>
      <c r="AO165" s="163"/>
      <c r="AP165" s="163"/>
      <c r="AQ165" s="163"/>
      <c r="AR165" s="163"/>
      <c r="AS165" s="163"/>
      <c r="AT165" s="163"/>
      <c r="AU165" s="163">
        <v>43.047339208221011</v>
      </c>
      <c r="AV165" s="163">
        <v>45.076641298663461</v>
      </c>
      <c r="AW165" s="163">
        <v>45.696541918662412</v>
      </c>
      <c r="AX165" s="163">
        <v>42.067559761432584</v>
      </c>
      <c r="AY165" s="173" t="s">
        <v>397</v>
      </c>
      <c r="AZ165" s="81">
        <v>40.588532160822545</v>
      </c>
      <c r="BA165" s="81">
        <v>40.088186022463731</v>
      </c>
      <c r="BB165" s="81">
        <v>39.799599455030254</v>
      </c>
      <c r="BC165" s="81">
        <v>50.835745598345817</v>
      </c>
      <c r="BD165" s="81">
        <v>51.058253012879284</v>
      </c>
      <c r="BE165" s="81">
        <v>51.520093975195969</v>
      </c>
      <c r="BF165" s="81">
        <v>53.253038908646957</v>
      </c>
      <c r="BG165" s="81"/>
      <c r="BH165" s="127"/>
      <c r="BI165" s="163"/>
    </row>
    <row r="166" spans="1:61" x14ac:dyDescent="0.25">
      <c r="A166" s="225" t="s">
        <v>399</v>
      </c>
      <c r="B166" s="81" t="s">
        <v>400</v>
      </c>
      <c r="C166" s="81" t="s">
        <v>594</v>
      </c>
      <c r="D166" s="127" t="s">
        <v>595</v>
      </c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>
        <v>67.949236743092797</v>
      </c>
      <c r="AK166" s="163">
        <v>71.238672558431659</v>
      </c>
      <c r="AL166" s="163">
        <v>75.774582554042453</v>
      </c>
      <c r="AM166" s="163">
        <v>76.49367391149579</v>
      </c>
      <c r="AN166" s="163">
        <v>77.855131963389638</v>
      </c>
      <c r="AO166" s="163">
        <v>78.543294882008126</v>
      </c>
      <c r="AP166" s="163">
        <v>75.455082007952285</v>
      </c>
      <c r="AQ166" s="163">
        <v>72.482892615801774</v>
      </c>
      <c r="AR166" s="163">
        <v>66.454192015730968</v>
      </c>
      <c r="AS166" s="163">
        <v>58.887636295423462</v>
      </c>
      <c r="AT166" s="163">
        <v>54.753142166472031</v>
      </c>
      <c r="AU166" s="163">
        <v>53.885085629778295</v>
      </c>
      <c r="AV166" s="163">
        <v>53.63474031544709</v>
      </c>
      <c r="AW166" s="163">
        <v>51.60186346589385</v>
      </c>
      <c r="AX166" s="163">
        <v>51.103181048820773</v>
      </c>
      <c r="AY166" s="173" t="s">
        <v>399</v>
      </c>
      <c r="AZ166" s="81">
        <v>49.186837609685611</v>
      </c>
      <c r="BA166" s="81">
        <v>47.408509955608366</v>
      </c>
      <c r="BB166" s="81">
        <v>53.520628255878648</v>
      </c>
      <c r="BC166" s="81">
        <v>63.804020368391583</v>
      </c>
      <c r="BD166" s="81">
        <v>68.497876578378737</v>
      </c>
      <c r="BE166" s="81">
        <v>71.177910983203176</v>
      </c>
      <c r="BF166" s="81">
        <v>73.724604870970921</v>
      </c>
      <c r="BG166" s="81">
        <v>73.826465691018129</v>
      </c>
      <c r="BH166" s="127"/>
      <c r="BI166" s="163"/>
    </row>
    <row r="167" spans="1:61" x14ac:dyDescent="0.25">
      <c r="A167" s="225" t="s">
        <v>401</v>
      </c>
      <c r="B167" s="81" t="s">
        <v>402</v>
      </c>
      <c r="C167" s="81" t="s">
        <v>594</v>
      </c>
      <c r="D167" s="127" t="s">
        <v>595</v>
      </c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  <c r="AU167" s="163"/>
      <c r="AV167" s="163"/>
      <c r="AW167" s="163"/>
      <c r="AX167" s="163"/>
      <c r="AY167" s="173" t="s">
        <v>401</v>
      </c>
      <c r="AZ167" s="81"/>
      <c r="BA167" s="81"/>
      <c r="BB167" s="81">
        <v>17.410336394782892</v>
      </c>
      <c r="BC167" s="81">
        <v>23.86005953057418</v>
      </c>
      <c r="BD167" s="81">
        <v>32.160889012933559</v>
      </c>
      <c r="BE167" s="81">
        <v>35.531286125071091</v>
      </c>
      <c r="BF167" s="81"/>
      <c r="BG167" s="81"/>
      <c r="BH167" s="127"/>
      <c r="BI167" s="163"/>
    </row>
    <row r="168" spans="1:61" x14ac:dyDescent="0.25">
      <c r="A168" s="225" t="s">
        <v>403</v>
      </c>
      <c r="B168" s="81" t="s">
        <v>404</v>
      </c>
      <c r="C168" s="81" t="s">
        <v>594</v>
      </c>
      <c r="D168" s="127" t="s">
        <v>595</v>
      </c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73" t="s">
        <v>403</v>
      </c>
      <c r="AZ168" s="81"/>
      <c r="BA168" s="81"/>
      <c r="BB168" s="81"/>
      <c r="BC168" s="81"/>
      <c r="BD168" s="81"/>
      <c r="BE168" s="81"/>
      <c r="BF168" s="81"/>
      <c r="BG168" s="81"/>
      <c r="BH168" s="127"/>
      <c r="BI168" s="163"/>
    </row>
    <row r="169" spans="1:61" x14ac:dyDescent="0.25">
      <c r="A169" s="225" t="s">
        <v>405</v>
      </c>
      <c r="B169" s="81" t="s">
        <v>406</v>
      </c>
      <c r="C169" s="81" t="s">
        <v>594</v>
      </c>
      <c r="D169" s="127" t="s">
        <v>595</v>
      </c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  <c r="AU169" s="163"/>
      <c r="AV169" s="163"/>
      <c r="AW169" s="163"/>
      <c r="AX169" s="163"/>
      <c r="AY169" s="173" t="s">
        <v>405</v>
      </c>
      <c r="AZ169" s="81"/>
      <c r="BA169" s="81"/>
      <c r="BB169" s="81"/>
      <c r="BC169" s="81"/>
      <c r="BD169" s="81"/>
      <c r="BE169" s="81"/>
      <c r="BF169" s="81"/>
      <c r="BG169" s="81"/>
      <c r="BH169" s="127"/>
      <c r="BI169" s="163"/>
    </row>
    <row r="170" spans="1:61" x14ac:dyDescent="0.25">
      <c r="A170" s="225" t="s">
        <v>407</v>
      </c>
      <c r="B170" s="81" t="s">
        <v>408</v>
      </c>
      <c r="C170" s="81" t="s">
        <v>594</v>
      </c>
      <c r="D170" s="127" t="s">
        <v>595</v>
      </c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>
        <v>66.432971987950566</v>
      </c>
      <c r="AW170" s="163">
        <v>53.630403634516846</v>
      </c>
      <c r="AX170" s="163">
        <v>28.645450929542438</v>
      </c>
      <c r="AY170" s="173" t="s">
        <v>407</v>
      </c>
      <c r="AZ170" s="81">
        <v>11.784207170706312</v>
      </c>
      <c r="BA170" s="81">
        <v>12.40490450680443</v>
      </c>
      <c r="BB170" s="81">
        <v>11.528772897659886</v>
      </c>
      <c r="BC170" s="81">
        <v>15.130731817237228</v>
      </c>
      <c r="BD170" s="81">
        <v>9.4495428045422791</v>
      </c>
      <c r="BE170" s="81">
        <v>10.232704822656078</v>
      </c>
      <c r="BF170" s="81">
        <v>10.419336847859968</v>
      </c>
      <c r="BG170" s="81"/>
      <c r="BH170" s="127"/>
      <c r="BI170" s="163"/>
    </row>
    <row r="171" spans="1:61" x14ac:dyDescent="0.25">
      <c r="A171" s="225" t="s">
        <v>409</v>
      </c>
      <c r="B171" s="81" t="s">
        <v>410</v>
      </c>
      <c r="C171" s="81" t="s">
        <v>594</v>
      </c>
      <c r="D171" s="127" t="s">
        <v>595</v>
      </c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73" t="s">
        <v>409</v>
      </c>
      <c r="AZ171" s="81"/>
      <c r="BA171" s="81"/>
      <c r="BB171" s="81"/>
      <c r="BC171" s="81"/>
      <c r="BD171" s="81"/>
      <c r="BE171" s="81"/>
      <c r="BF171" s="81"/>
      <c r="BG171" s="81"/>
      <c r="BH171" s="127"/>
      <c r="BI171" s="163"/>
    </row>
    <row r="172" spans="1:61" x14ac:dyDescent="0.25">
      <c r="A172" s="225" t="s">
        <v>24</v>
      </c>
      <c r="B172" s="81" t="s">
        <v>411</v>
      </c>
      <c r="C172" s="81" t="s">
        <v>594</v>
      </c>
      <c r="D172" s="127" t="s">
        <v>595</v>
      </c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>
        <v>68.072441586333738</v>
      </c>
      <c r="AO172" s="163">
        <v>67.612555672380594</v>
      </c>
      <c r="AP172" s="163">
        <v>63.537693206623601</v>
      </c>
      <c r="AQ172" s="163">
        <v>62.236083093086826</v>
      </c>
      <c r="AR172" s="163">
        <v>54.454683053823338</v>
      </c>
      <c r="AS172" s="163">
        <v>48.499334746300988</v>
      </c>
      <c r="AT172" s="163">
        <v>45.41800288560286</v>
      </c>
      <c r="AU172" s="163">
        <v>46.486004599284783</v>
      </c>
      <c r="AV172" s="163">
        <v>48.221250887150504</v>
      </c>
      <c r="AW172" s="163">
        <v>49.223749908710374</v>
      </c>
      <c r="AX172" s="163">
        <v>48.891531768814183</v>
      </c>
      <c r="AY172" s="173" t="s">
        <v>24</v>
      </c>
      <c r="AZ172" s="81">
        <v>43.159750559775674</v>
      </c>
      <c r="BA172" s="81">
        <v>40.583740876481983</v>
      </c>
      <c r="BB172" s="81">
        <v>52.11200483175368</v>
      </c>
      <c r="BC172" s="81">
        <v>53.944628835100787</v>
      </c>
      <c r="BD172" s="81">
        <v>57.6589201788723</v>
      </c>
      <c r="BE172" s="81">
        <v>61.789404428793851</v>
      </c>
      <c r="BF172" s="81">
        <v>67.886220740379983</v>
      </c>
      <c r="BG172" s="81"/>
      <c r="BH172" s="127"/>
      <c r="BI172" s="163"/>
    </row>
    <row r="173" spans="1:61" x14ac:dyDescent="0.25">
      <c r="A173" s="225" t="s">
        <v>412</v>
      </c>
      <c r="B173" s="81" t="s">
        <v>413</v>
      </c>
      <c r="C173" s="81" t="s">
        <v>594</v>
      </c>
      <c r="D173" s="127" t="s">
        <v>595</v>
      </c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73" t="s">
        <v>412</v>
      </c>
      <c r="AZ173" s="81"/>
      <c r="BA173" s="81"/>
      <c r="BB173" s="81"/>
      <c r="BC173" s="81"/>
      <c r="BD173" s="81"/>
      <c r="BE173" s="81"/>
      <c r="BF173" s="81"/>
      <c r="BG173" s="81"/>
      <c r="BH173" s="127"/>
      <c r="BI173" s="163"/>
    </row>
    <row r="174" spans="1:61" x14ac:dyDescent="0.25">
      <c r="A174" s="225" t="s">
        <v>414</v>
      </c>
      <c r="B174" s="81" t="s">
        <v>415</v>
      </c>
      <c r="C174" s="81" t="s">
        <v>594</v>
      </c>
      <c r="D174" s="127" t="s">
        <v>595</v>
      </c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>
        <v>23.056252263102117</v>
      </c>
      <c r="AT174" s="163">
        <v>19.571963172342826</v>
      </c>
      <c r="AU174" s="163">
        <v>28.079049802554962</v>
      </c>
      <c r="AV174" s="163">
        <v>36.271874824417935</v>
      </c>
      <c r="AW174" s="163">
        <v>38.319207668319692</v>
      </c>
      <c r="AX174" s="163">
        <v>35.37091579342183</v>
      </c>
      <c r="AY174" s="173" t="s">
        <v>414</v>
      </c>
      <c r="AZ174" s="81">
        <v>48.18815588955416</v>
      </c>
      <c r="BA174" s="81">
        <v>44.879675861678628</v>
      </c>
      <c r="BB174" s="81">
        <v>43.515686771219549</v>
      </c>
      <c r="BC174" s="81">
        <v>35.268745333782228</v>
      </c>
      <c r="BD174" s="81">
        <v>35.137788701469333</v>
      </c>
      <c r="BE174" s="81">
        <v>20.280640249744536</v>
      </c>
      <c r="BF174" s="81">
        <v>20.46062198672066</v>
      </c>
      <c r="BG174" s="81"/>
      <c r="BH174" s="127"/>
      <c r="BI174" s="163"/>
    </row>
    <row r="175" spans="1:61" x14ac:dyDescent="0.25">
      <c r="A175" s="225" t="s">
        <v>416</v>
      </c>
      <c r="B175" s="81" t="s">
        <v>417</v>
      </c>
      <c r="C175" s="81" t="s">
        <v>594</v>
      </c>
      <c r="D175" s="127" t="s">
        <v>595</v>
      </c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>
        <v>52.620580954591169</v>
      </c>
      <c r="AJ175" s="163">
        <v>64.911430440788038</v>
      </c>
      <c r="AK175" s="163">
        <v>61.656922988270914</v>
      </c>
      <c r="AL175" s="163">
        <v>63.681538233854354</v>
      </c>
      <c r="AM175" s="163">
        <v>66.541210004416072</v>
      </c>
      <c r="AN175" s="163">
        <v>66.183643207482604</v>
      </c>
      <c r="AO175" s="163">
        <v>65.197880383909236</v>
      </c>
      <c r="AP175" s="163">
        <v>59.882429691315551</v>
      </c>
      <c r="AQ175" s="163">
        <v>66.351443434326654</v>
      </c>
      <c r="AR175" s="163">
        <v>64.068109789612791</v>
      </c>
      <c r="AS175" s="163">
        <v>64.573319841470607</v>
      </c>
      <c r="AT175" s="163">
        <v>58.989080877606625</v>
      </c>
      <c r="AU175" s="163">
        <v>63.935460982102242</v>
      </c>
      <c r="AV175" s="163">
        <v>62.588195379811509</v>
      </c>
      <c r="AW175" s="163">
        <v>59.415667285826338</v>
      </c>
      <c r="AX175" s="163">
        <v>51.764623048054673</v>
      </c>
      <c r="AY175" s="173" t="s">
        <v>416</v>
      </c>
      <c r="AZ175" s="81">
        <v>49.686968034686672</v>
      </c>
      <c r="BA175" s="81">
        <v>42.978661137880295</v>
      </c>
      <c r="BB175" s="81">
        <v>43.799987249558029</v>
      </c>
      <c r="BC175" s="81"/>
      <c r="BD175" s="81">
        <v>33.862521232018807</v>
      </c>
      <c r="BE175" s="81"/>
      <c r="BF175" s="81"/>
      <c r="BG175" s="81"/>
      <c r="BH175" s="127"/>
      <c r="BI175" s="163"/>
    </row>
    <row r="176" spans="1:61" x14ac:dyDescent="0.25">
      <c r="A176" s="225" t="s">
        <v>418</v>
      </c>
      <c r="B176" s="81" t="s">
        <v>419</v>
      </c>
      <c r="C176" s="81" t="s">
        <v>594</v>
      </c>
      <c r="D176" s="127" t="s">
        <v>595</v>
      </c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>
        <v>32.735120582424706</v>
      </c>
      <c r="AV176" s="163">
        <v>48.185216159820513</v>
      </c>
      <c r="AW176" s="163">
        <v>43.797043041140718</v>
      </c>
      <c r="AX176" s="163">
        <v>44.038870626649107</v>
      </c>
      <c r="AY176" s="173" t="s">
        <v>418</v>
      </c>
      <c r="AZ176" s="81">
        <v>42.991580912389814</v>
      </c>
      <c r="BA176" s="81">
        <v>37.0869275068588</v>
      </c>
      <c r="BB176" s="81">
        <v>36.423304777735154</v>
      </c>
      <c r="BC176" s="81">
        <v>47.529973533483705</v>
      </c>
      <c r="BD176" s="81">
        <v>49.643737417181264</v>
      </c>
      <c r="BE176" s="81">
        <v>63.448019999543504</v>
      </c>
      <c r="BF176" s="81">
        <v>67.821085774795066</v>
      </c>
      <c r="BG176" s="81"/>
      <c r="BH176" s="127"/>
      <c r="BI176" s="163"/>
    </row>
    <row r="177" spans="1:61" x14ac:dyDescent="0.25">
      <c r="A177" s="225" t="s">
        <v>420</v>
      </c>
      <c r="B177" s="81" t="s">
        <v>421</v>
      </c>
      <c r="C177" s="81" t="s">
        <v>594</v>
      </c>
      <c r="D177" s="127" t="s">
        <v>595</v>
      </c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>
        <v>64.69175681729628</v>
      </c>
      <c r="AO177" s="163">
        <v>64.708863751522415</v>
      </c>
      <c r="AP177" s="163">
        <v>63.360182313526025</v>
      </c>
      <c r="AQ177" s="163">
        <v>62.236083093086826</v>
      </c>
      <c r="AR177" s="163">
        <v>58.132977891856541</v>
      </c>
      <c r="AS177" s="163">
        <v>54.250429236178149</v>
      </c>
      <c r="AT177" s="163">
        <v>49.533482815429942</v>
      </c>
      <c r="AU177" s="163">
        <v>47.077220487800872</v>
      </c>
      <c r="AV177" s="163">
        <v>48.178667894252243</v>
      </c>
      <c r="AW177" s="163">
        <v>45.106561275515539</v>
      </c>
      <c r="AX177" s="163">
        <v>44.038870626649107</v>
      </c>
      <c r="AY177" s="173" t="s">
        <v>420</v>
      </c>
      <c r="AZ177" s="81">
        <v>43.159750559775674</v>
      </c>
      <c r="BA177" s="81">
        <v>39.434486934835526</v>
      </c>
      <c r="BB177" s="81">
        <v>43.515686771219549</v>
      </c>
      <c r="BC177" s="81">
        <v>51.294155035682678</v>
      </c>
      <c r="BD177" s="81">
        <v>53.739082842303844</v>
      </c>
      <c r="BE177" s="81">
        <v>61.789404428793851</v>
      </c>
      <c r="BF177" s="81">
        <v>67.853653257587524</v>
      </c>
      <c r="BG177" s="81"/>
      <c r="BH177" s="127"/>
      <c r="BI177" s="163"/>
    </row>
    <row r="178" spans="1:61" x14ac:dyDescent="0.25">
      <c r="A178" s="225" t="s">
        <v>422</v>
      </c>
      <c r="B178" s="81" t="s">
        <v>423</v>
      </c>
      <c r="C178" s="81" t="s">
        <v>594</v>
      </c>
      <c r="D178" s="127" t="s">
        <v>595</v>
      </c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>
        <v>61.311072048258829</v>
      </c>
      <c r="AO178" s="163">
        <v>61.805171830664221</v>
      </c>
      <c r="AP178" s="163">
        <v>62.715917759561648</v>
      </c>
      <c r="AQ178" s="163">
        <v>61.814813002339875</v>
      </c>
      <c r="AR178" s="163">
        <v>58.065893118643388</v>
      </c>
      <c r="AS178" s="163">
        <v>53.279628626692457</v>
      </c>
      <c r="AT178" s="163">
        <v>49.533482815429942</v>
      </c>
      <c r="AU178" s="163">
        <v>47.077220487800872</v>
      </c>
      <c r="AV178" s="163">
        <v>48.178667894252243</v>
      </c>
      <c r="AW178" s="163">
        <v>45.106561275515539</v>
      </c>
      <c r="AX178" s="163">
        <v>44.038870626649107</v>
      </c>
      <c r="AY178" s="173" t="s">
        <v>422</v>
      </c>
      <c r="AZ178" s="81">
        <v>43.159750559775674</v>
      </c>
      <c r="BA178" s="81">
        <v>39.434486934835526</v>
      </c>
      <c r="BB178" s="81">
        <v>43.735015082302795</v>
      </c>
      <c r="BC178" s="81">
        <v>52.619391935391732</v>
      </c>
      <c r="BD178" s="81">
        <v>52.592151519921615</v>
      </c>
      <c r="BE178" s="81">
        <v>58.190853345358548</v>
      </c>
      <c r="BF178" s="81">
        <v>67.821085774795066</v>
      </c>
      <c r="BG178" s="81"/>
      <c r="BH178" s="127"/>
      <c r="BI178" s="163"/>
    </row>
    <row r="179" spans="1:61" x14ac:dyDescent="0.25">
      <c r="A179" s="225" t="s">
        <v>424</v>
      </c>
      <c r="B179" s="81" t="s">
        <v>425</v>
      </c>
      <c r="C179" s="81" t="s">
        <v>594</v>
      </c>
      <c r="D179" s="127" t="s">
        <v>595</v>
      </c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>
        <v>19.579781432927508</v>
      </c>
      <c r="AJ179" s="163">
        <v>27.173913043478258</v>
      </c>
      <c r="AK179" s="163">
        <v>30.21157501200944</v>
      </c>
      <c r="AL179" s="163">
        <v>27.30868515280207</v>
      </c>
      <c r="AM179" s="163">
        <v>29.446580637368392</v>
      </c>
      <c r="AN179" s="163">
        <v>27.410450151683598</v>
      </c>
      <c r="AO179" s="163">
        <v>25.982670275607305</v>
      </c>
      <c r="AP179" s="163">
        <v>23.755644962640609</v>
      </c>
      <c r="AQ179" s="163">
        <v>28.75092368181696</v>
      </c>
      <c r="AR179" s="163">
        <v>26.678025451978559</v>
      </c>
      <c r="AS179" s="163"/>
      <c r="AT179" s="163"/>
      <c r="AU179" s="163"/>
      <c r="AV179" s="163">
        <v>15.687288115217232</v>
      </c>
      <c r="AW179" s="163">
        <v>13.853764073264999</v>
      </c>
      <c r="AX179" s="163">
        <v>8.5181156388586725</v>
      </c>
      <c r="AY179" s="173" t="s">
        <v>424</v>
      </c>
      <c r="AZ179" s="81">
        <v>7.880079667353856</v>
      </c>
      <c r="BA179" s="81">
        <v>6.1853440284764369</v>
      </c>
      <c r="BB179" s="81">
        <v>4.1198901704237318</v>
      </c>
      <c r="BC179" s="81">
        <v>5.6156041558050669</v>
      </c>
      <c r="BD179" s="81">
        <v>5.0391172452944</v>
      </c>
      <c r="BE179" s="81"/>
      <c r="BF179" s="81"/>
      <c r="BG179" s="81"/>
      <c r="BH179" s="127"/>
      <c r="BI179" s="163"/>
    </row>
    <row r="180" spans="1:61" x14ac:dyDescent="0.25">
      <c r="A180" s="225" t="s">
        <v>426</v>
      </c>
      <c r="B180" s="81" t="s">
        <v>427</v>
      </c>
      <c r="C180" s="81" t="s">
        <v>594</v>
      </c>
      <c r="D180" s="127" t="s">
        <v>595</v>
      </c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  <c r="AU180" s="163"/>
      <c r="AV180" s="163"/>
      <c r="AW180" s="163"/>
      <c r="AX180" s="163"/>
      <c r="AY180" s="173" t="s">
        <v>426</v>
      </c>
      <c r="AZ180" s="81"/>
      <c r="BA180" s="81"/>
      <c r="BB180" s="81"/>
      <c r="BC180" s="81"/>
      <c r="BD180" s="81"/>
      <c r="BE180" s="81"/>
      <c r="BF180" s="81"/>
      <c r="BG180" s="81"/>
      <c r="BH180" s="127"/>
      <c r="BI180" s="163"/>
    </row>
    <row r="181" spans="1:61" x14ac:dyDescent="0.25">
      <c r="A181" s="225" t="s">
        <v>428</v>
      </c>
      <c r="B181" s="81" t="s">
        <v>429</v>
      </c>
      <c r="C181" s="81" t="s">
        <v>594</v>
      </c>
      <c r="D181" s="127" t="s">
        <v>595</v>
      </c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>
        <v>78.77253319636597</v>
      </c>
      <c r="AJ181" s="163">
        <v>76.380905732529186</v>
      </c>
      <c r="AK181" s="163">
        <v>74.910803482232055</v>
      </c>
      <c r="AL181" s="163">
        <v>79.418562519832463</v>
      </c>
      <c r="AM181" s="163"/>
      <c r="AN181" s="163"/>
      <c r="AO181" s="163"/>
      <c r="AP181" s="163"/>
      <c r="AQ181" s="163">
        <v>79.084691984332565</v>
      </c>
      <c r="AR181" s="163"/>
      <c r="AS181" s="163"/>
      <c r="AT181" s="163"/>
      <c r="AU181" s="163"/>
      <c r="AV181" s="163"/>
      <c r="AW181" s="163"/>
      <c r="AX181" s="163"/>
      <c r="AY181" s="173" t="s">
        <v>428</v>
      </c>
      <c r="AZ181" s="81"/>
      <c r="BA181" s="81"/>
      <c r="BB181" s="81"/>
      <c r="BC181" s="81"/>
      <c r="BD181" s="81"/>
      <c r="BE181" s="81"/>
      <c r="BF181" s="81"/>
      <c r="BG181" s="81"/>
      <c r="BH181" s="127"/>
      <c r="BI181" s="163"/>
    </row>
    <row r="182" spans="1:61" x14ac:dyDescent="0.25">
      <c r="A182" s="225" t="s">
        <v>430</v>
      </c>
      <c r="B182" s="81" t="s">
        <v>431</v>
      </c>
      <c r="C182" s="81" t="s">
        <v>594</v>
      </c>
      <c r="D182" s="127" t="s">
        <v>595</v>
      </c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  <c r="AU182" s="163"/>
      <c r="AV182" s="163"/>
      <c r="AW182" s="163"/>
      <c r="AX182" s="163"/>
      <c r="AY182" s="173" t="s">
        <v>430</v>
      </c>
      <c r="AZ182" s="81"/>
      <c r="BA182" s="81"/>
      <c r="BB182" s="81"/>
      <c r="BC182" s="81"/>
      <c r="BD182" s="81"/>
      <c r="BE182" s="81"/>
      <c r="BF182" s="81"/>
      <c r="BG182" s="81"/>
      <c r="BH182" s="127"/>
      <c r="BI182" s="163"/>
    </row>
    <row r="183" spans="1:61" x14ac:dyDescent="0.25">
      <c r="A183" s="225" t="s">
        <v>432</v>
      </c>
      <c r="B183" s="81" t="s">
        <v>433</v>
      </c>
      <c r="C183" s="81" t="s">
        <v>594</v>
      </c>
      <c r="D183" s="127" t="s">
        <v>595</v>
      </c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>
        <v>194.40124416796266</v>
      </c>
      <c r="AJ183" s="163">
        <v>79.581084561489362</v>
      </c>
      <c r="AK183" s="163">
        <v>81.93184888259924</v>
      </c>
      <c r="AL183" s="163">
        <v>71.866955830177631</v>
      </c>
      <c r="AM183" s="163">
        <v>57.003091797972637</v>
      </c>
      <c r="AN183" s="163"/>
      <c r="AO183" s="163"/>
      <c r="AP183" s="163"/>
      <c r="AQ183" s="163"/>
      <c r="AR183" s="163"/>
      <c r="AS183" s="163"/>
      <c r="AT183" s="163"/>
      <c r="AU183" s="163"/>
      <c r="AV183" s="163"/>
      <c r="AW183" s="163"/>
      <c r="AX183" s="163"/>
      <c r="AY183" s="173" t="s">
        <v>432</v>
      </c>
      <c r="AZ183" s="81">
        <v>32.828736184101999</v>
      </c>
      <c r="BA183" s="81">
        <v>28.528818481920741</v>
      </c>
      <c r="BB183" s="81">
        <v>25.857173668352267</v>
      </c>
      <c r="BC183" s="81">
        <v>26.320406277381441</v>
      </c>
      <c r="BD183" s="81">
        <v>23.51761293729443</v>
      </c>
      <c r="BE183" s="81">
        <v>20.861077125003867</v>
      </c>
      <c r="BF183" s="81">
        <v>19.211910866400672</v>
      </c>
      <c r="BG183" s="81"/>
      <c r="BH183" s="127"/>
      <c r="BI183" s="163"/>
    </row>
    <row r="184" spans="1:61" x14ac:dyDescent="0.25">
      <c r="A184" s="225" t="s">
        <v>434</v>
      </c>
      <c r="B184" s="81" t="s">
        <v>435</v>
      </c>
      <c r="C184" s="81" t="s">
        <v>594</v>
      </c>
      <c r="D184" s="127" t="s">
        <v>595</v>
      </c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>
        <v>51.301709837296713</v>
      </c>
      <c r="AJ184" s="163">
        <v>49.698119647983873</v>
      </c>
      <c r="AK184" s="163">
        <v>52.773130880708877</v>
      </c>
      <c r="AL184" s="163">
        <v>67.131289688339507</v>
      </c>
      <c r="AM184" s="163">
        <v>56.416501076239335</v>
      </c>
      <c r="AN184" s="163">
        <v>61.063741932505089</v>
      </c>
      <c r="AO184" s="163">
        <v>53.189617306698857</v>
      </c>
      <c r="AP184" s="163">
        <v>55.653771330544686</v>
      </c>
      <c r="AQ184" s="163">
        <v>60.125268164770496</v>
      </c>
      <c r="AR184" s="163">
        <v>54.518693961435091</v>
      </c>
      <c r="AS184" s="163">
        <v>49.581059498663471</v>
      </c>
      <c r="AT184" s="163">
        <v>55.716654413990518</v>
      </c>
      <c r="AU184" s="163">
        <v>62.769969469187046</v>
      </c>
      <c r="AV184" s="163">
        <v>67.74914485327777</v>
      </c>
      <c r="AW184" s="163">
        <v>73.944965554580094</v>
      </c>
      <c r="AX184" s="163"/>
      <c r="AY184" s="173" t="s">
        <v>434</v>
      </c>
      <c r="AZ184" s="81"/>
      <c r="BA184" s="81"/>
      <c r="BB184" s="81"/>
      <c r="BC184" s="81"/>
      <c r="BD184" s="81"/>
      <c r="BE184" s="81"/>
      <c r="BF184" s="81">
        <v>51.451984150863971</v>
      </c>
      <c r="BG184" s="81"/>
      <c r="BH184" s="127"/>
      <c r="BI184" s="163"/>
    </row>
    <row r="185" spans="1:61" x14ac:dyDescent="0.25">
      <c r="A185" s="225" t="s">
        <v>436</v>
      </c>
      <c r="B185" s="81" t="s">
        <v>437</v>
      </c>
      <c r="C185" s="81" t="s">
        <v>594</v>
      </c>
      <c r="D185" s="127" t="s">
        <v>595</v>
      </c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  <c r="AU185" s="163"/>
      <c r="AV185" s="163"/>
      <c r="AW185" s="163"/>
      <c r="AX185" s="163"/>
      <c r="AY185" s="173" t="s">
        <v>436</v>
      </c>
      <c r="AZ185" s="81"/>
      <c r="BA185" s="81"/>
      <c r="BB185" s="81"/>
      <c r="BC185" s="81"/>
      <c r="BD185" s="81"/>
      <c r="BE185" s="81"/>
      <c r="BF185" s="81"/>
      <c r="BG185" s="81"/>
      <c r="BH185" s="127"/>
      <c r="BI185" s="163"/>
    </row>
    <row r="186" spans="1:61" x14ac:dyDescent="0.25">
      <c r="A186" s="225" t="s">
        <v>438</v>
      </c>
      <c r="B186" s="81" t="s">
        <v>439</v>
      </c>
      <c r="C186" s="81" t="s">
        <v>594</v>
      </c>
      <c r="D186" s="127" t="s">
        <v>595</v>
      </c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>
        <v>48.953254014693456</v>
      </c>
      <c r="AJ186" s="163">
        <v>46.610827601508767</v>
      </c>
      <c r="AK186" s="163">
        <v>44.864314468387398</v>
      </c>
      <c r="AL186" s="163">
        <v>44.326190133755212</v>
      </c>
      <c r="AM186" s="163">
        <v>53.545015641104463</v>
      </c>
      <c r="AN186" s="163">
        <v>53.662001388283528</v>
      </c>
      <c r="AO186" s="163">
        <v>55.643369096501679</v>
      </c>
      <c r="AP186" s="163">
        <v>62.404655630261594</v>
      </c>
      <c r="AQ186" s="163">
        <v>66.350146086421645</v>
      </c>
      <c r="AR186" s="163">
        <v>63.537300922045262</v>
      </c>
      <c r="AS186" s="163">
        <v>57.741531255777645</v>
      </c>
      <c r="AT186" s="163">
        <v>68.26755672691246</v>
      </c>
      <c r="AU186" s="163">
        <v>69.734460126120709</v>
      </c>
      <c r="AV186" s="163"/>
      <c r="AW186" s="163"/>
      <c r="AX186" s="163"/>
      <c r="AY186" s="173" t="s">
        <v>438</v>
      </c>
      <c r="AZ186" s="81"/>
      <c r="BA186" s="81"/>
      <c r="BB186" s="81"/>
      <c r="BC186" s="81"/>
      <c r="BD186" s="81"/>
      <c r="BE186" s="81"/>
      <c r="BF186" s="81"/>
      <c r="BG186" s="81"/>
      <c r="BH186" s="127"/>
      <c r="BI186" s="163"/>
    </row>
    <row r="187" spans="1:61" x14ac:dyDescent="0.25">
      <c r="A187" s="225" t="s">
        <v>440</v>
      </c>
      <c r="B187" s="81" t="s">
        <v>441</v>
      </c>
      <c r="C187" s="81" t="s">
        <v>594</v>
      </c>
      <c r="D187" s="127" t="s">
        <v>595</v>
      </c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>
        <v>32.946055963332164</v>
      </c>
      <c r="AU187" s="163">
        <v>41.274485977964929</v>
      </c>
      <c r="AV187" s="163"/>
      <c r="AW187" s="163"/>
      <c r="AX187" s="163"/>
      <c r="AY187" s="173" t="s">
        <v>440</v>
      </c>
      <c r="AZ187" s="81"/>
      <c r="BA187" s="81"/>
      <c r="BB187" s="81"/>
      <c r="BC187" s="81"/>
      <c r="BD187" s="81"/>
      <c r="BE187" s="81"/>
      <c r="BF187" s="81"/>
      <c r="BG187" s="81"/>
      <c r="BH187" s="127"/>
      <c r="BI187" s="163"/>
    </row>
    <row r="188" spans="1:61" x14ac:dyDescent="0.25">
      <c r="A188" s="225" t="s">
        <v>442</v>
      </c>
      <c r="B188" s="81" t="s">
        <v>443</v>
      </c>
      <c r="C188" s="81" t="s">
        <v>594</v>
      </c>
      <c r="D188" s="127" t="s">
        <v>595</v>
      </c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73" t="s">
        <v>442</v>
      </c>
      <c r="AZ188" s="81"/>
      <c r="BA188" s="81"/>
      <c r="BB188" s="81"/>
      <c r="BC188" s="81"/>
      <c r="BD188" s="81"/>
      <c r="BE188" s="81"/>
      <c r="BF188" s="81"/>
      <c r="BG188" s="81"/>
      <c r="BH188" s="127"/>
      <c r="BI188" s="163"/>
    </row>
    <row r="189" spans="1:61" x14ac:dyDescent="0.25">
      <c r="A189" s="225" t="s">
        <v>444</v>
      </c>
      <c r="B189" s="81" t="s">
        <v>445</v>
      </c>
      <c r="C189" s="81" t="s">
        <v>594</v>
      </c>
      <c r="D189" s="127" t="s">
        <v>595</v>
      </c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73" t="s">
        <v>444</v>
      </c>
      <c r="AZ189" s="81"/>
      <c r="BA189" s="81"/>
      <c r="BB189" s="81"/>
      <c r="BC189" s="81"/>
      <c r="BD189" s="81"/>
      <c r="BE189" s="81"/>
      <c r="BF189" s="81"/>
      <c r="BG189" s="81"/>
      <c r="BH189" s="127"/>
      <c r="BI189" s="163"/>
    </row>
    <row r="190" spans="1:61" x14ac:dyDescent="0.25">
      <c r="A190" s="225" t="s">
        <v>25</v>
      </c>
      <c r="B190" s="81" t="s">
        <v>446</v>
      </c>
      <c r="C190" s="81" t="s">
        <v>594</v>
      </c>
      <c r="D190" s="127" t="s">
        <v>595</v>
      </c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>
        <v>62.071653205597279</v>
      </c>
      <c r="AQ190" s="163">
        <v>60.525590473420166</v>
      </c>
      <c r="AR190" s="163">
        <v>58.065893118643388</v>
      </c>
      <c r="AS190" s="163">
        <v>57.578392154206981</v>
      </c>
      <c r="AT190" s="163">
        <v>58.368658776757286</v>
      </c>
      <c r="AU190" s="163">
        <v>62.372962755746627</v>
      </c>
      <c r="AV190" s="163">
        <v>63.737947143610732</v>
      </c>
      <c r="AW190" s="163">
        <v>66.036958330817555</v>
      </c>
      <c r="AX190" s="163">
        <v>68.376339246882807</v>
      </c>
      <c r="AY190" s="173" t="s">
        <v>25</v>
      </c>
      <c r="AZ190" s="81">
        <v>67.108602954489271</v>
      </c>
      <c r="BA190" s="81">
        <v>65.144428290790842</v>
      </c>
      <c r="BB190" s="81">
        <v>75.901736766838525</v>
      </c>
      <c r="BC190" s="81">
        <v>87.928015220446838</v>
      </c>
      <c r="BD190" s="81">
        <v>91.42386641901453</v>
      </c>
      <c r="BE190" s="81">
        <v>90.156113587933234</v>
      </c>
      <c r="BF190" s="81">
        <v>123.68924215251963</v>
      </c>
      <c r="BG190" s="81"/>
      <c r="BH190" s="127"/>
      <c r="BI190" s="163"/>
    </row>
    <row r="191" spans="1:61" x14ac:dyDescent="0.25">
      <c r="A191" s="225" t="s">
        <v>447</v>
      </c>
      <c r="B191" s="81" t="s">
        <v>448</v>
      </c>
      <c r="C191" s="81" t="s">
        <v>594</v>
      </c>
      <c r="D191" s="127" t="s">
        <v>595</v>
      </c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73" t="s">
        <v>447</v>
      </c>
      <c r="AZ191" s="81"/>
      <c r="BA191" s="81"/>
      <c r="BB191" s="81"/>
      <c r="BC191" s="81"/>
      <c r="BD191" s="81"/>
      <c r="BE191" s="81"/>
      <c r="BF191" s="81"/>
      <c r="BG191" s="81"/>
      <c r="BH191" s="127"/>
      <c r="BI191" s="163"/>
    </row>
    <row r="192" spans="1:61" x14ac:dyDescent="0.25">
      <c r="A192" s="225" t="s">
        <v>449</v>
      </c>
      <c r="B192" s="81" t="s">
        <v>450</v>
      </c>
      <c r="C192" s="81" t="s">
        <v>594</v>
      </c>
      <c r="D192" s="127" t="s">
        <v>595</v>
      </c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73" t="s">
        <v>449</v>
      </c>
      <c r="AZ192" s="81"/>
      <c r="BA192" s="81"/>
      <c r="BB192" s="81"/>
      <c r="BC192" s="81"/>
      <c r="BD192" s="81"/>
      <c r="BE192" s="81"/>
      <c r="BF192" s="81"/>
      <c r="BG192" s="81"/>
      <c r="BH192" s="127"/>
      <c r="BI192" s="163"/>
    </row>
    <row r="193" spans="1:61" x14ac:dyDescent="0.25">
      <c r="A193" s="225" t="s">
        <v>451</v>
      </c>
      <c r="B193" s="81" t="s">
        <v>452</v>
      </c>
      <c r="C193" s="81" t="s">
        <v>594</v>
      </c>
      <c r="D193" s="127" t="s">
        <v>595</v>
      </c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73" t="s">
        <v>451</v>
      </c>
      <c r="AZ193" s="81"/>
      <c r="BA193" s="81"/>
      <c r="BB193" s="81"/>
      <c r="BC193" s="81"/>
      <c r="BD193" s="81"/>
      <c r="BE193" s="81"/>
      <c r="BF193" s="81"/>
      <c r="BG193" s="81"/>
      <c r="BH193" s="127"/>
      <c r="BI193" s="163"/>
    </row>
    <row r="194" spans="1:61" x14ac:dyDescent="0.25">
      <c r="A194" s="225" t="s">
        <v>453</v>
      </c>
      <c r="B194" s="81" t="s">
        <v>454</v>
      </c>
      <c r="C194" s="81" t="s">
        <v>594</v>
      </c>
      <c r="D194" s="127" t="s">
        <v>595</v>
      </c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73" t="s">
        <v>453</v>
      </c>
      <c r="AZ194" s="81"/>
      <c r="BA194" s="81"/>
      <c r="BB194" s="81"/>
      <c r="BC194" s="81"/>
      <c r="BD194" s="81"/>
      <c r="BE194" s="81"/>
      <c r="BF194" s="81"/>
      <c r="BG194" s="81"/>
      <c r="BH194" s="127"/>
      <c r="BI194" s="163"/>
    </row>
    <row r="195" spans="1:61" x14ac:dyDescent="0.25">
      <c r="A195" s="225" t="s">
        <v>455</v>
      </c>
      <c r="B195" s="81" t="s">
        <v>456</v>
      </c>
      <c r="C195" s="81" t="s">
        <v>594</v>
      </c>
      <c r="D195" s="127" t="s">
        <v>595</v>
      </c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  <c r="AU195" s="163"/>
      <c r="AV195" s="163"/>
      <c r="AW195" s="163"/>
      <c r="AX195" s="163"/>
      <c r="AY195" s="173" t="s">
        <v>455</v>
      </c>
      <c r="AZ195" s="81"/>
      <c r="BA195" s="81"/>
      <c r="BB195" s="81"/>
      <c r="BC195" s="81"/>
      <c r="BD195" s="81"/>
      <c r="BE195" s="81"/>
      <c r="BF195" s="81"/>
      <c r="BG195" s="81"/>
      <c r="BH195" s="127"/>
      <c r="BI195" s="163"/>
    </row>
    <row r="196" spans="1:61" x14ac:dyDescent="0.25">
      <c r="A196" s="225" t="s">
        <v>457</v>
      </c>
      <c r="B196" s="81" t="s">
        <v>458</v>
      </c>
      <c r="C196" s="81" t="s">
        <v>594</v>
      </c>
      <c r="D196" s="127" t="s">
        <v>595</v>
      </c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>
        <v>48.98351894091865</v>
      </c>
      <c r="AU196" s="163">
        <v>41.395860394162469</v>
      </c>
      <c r="AV196" s="163"/>
      <c r="AW196" s="163"/>
      <c r="AX196" s="163">
        <v>16.660868447566969</v>
      </c>
      <c r="AY196" s="173" t="s">
        <v>457</v>
      </c>
      <c r="AZ196" s="81">
        <v>9.8910728604307181</v>
      </c>
      <c r="BA196" s="81">
        <v>7.1584301166271054</v>
      </c>
      <c r="BB196" s="81">
        <v>6.4952896835270497</v>
      </c>
      <c r="BC196" s="81">
        <v>8.6978663350840169</v>
      </c>
      <c r="BD196" s="81">
        <v>9.09810564475071</v>
      </c>
      <c r="BE196" s="81">
        <v>9.2813246260216307</v>
      </c>
      <c r="BF196" s="81">
        <v>9.4426358416698601</v>
      </c>
      <c r="BG196" s="81"/>
      <c r="BH196" s="127"/>
      <c r="BI196" s="163"/>
    </row>
    <row r="197" spans="1:61" x14ac:dyDescent="0.25">
      <c r="A197" s="225" t="s">
        <v>459</v>
      </c>
      <c r="B197" s="81" t="s">
        <v>460</v>
      </c>
      <c r="C197" s="81" t="s">
        <v>594</v>
      </c>
      <c r="D197" s="127" t="s">
        <v>595</v>
      </c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>
        <v>49.796920272908693</v>
      </c>
      <c r="AJ197" s="163">
        <v>47.860103099728214</v>
      </c>
      <c r="AK197" s="163">
        <v>48.428974256703398</v>
      </c>
      <c r="AL197" s="163"/>
      <c r="AM197" s="163"/>
      <c r="AN197" s="163"/>
      <c r="AO197" s="163"/>
      <c r="AP197" s="163"/>
      <c r="AQ197" s="163"/>
      <c r="AR197" s="163"/>
      <c r="AS197" s="163"/>
      <c r="AT197" s="163"/>
      <c r="AU197" s="163"/>
      <c r="AV197" s="163"/>
      <c r="AW197" s="163"/>
      <c r="AX197" s="163"/>
      <c r="AY197" s="173" t="s">
        <v>459</v>
      </c>
      <c r="AZ197" s="81"/>
      <c r="BA197" s="81"/>
      <c r="BB197" s="81"/>
      <c r="BC197" s="81"/>
      <c r="BD197" s="81"/>
      <c r="BE197" s="81"/>
      <c r="BF197" s="81"/>
      <c r="BG197" s="81"/>
      <c r="BH197" s="127"/>
      <c r="BI197" s="163"/>
    </row>
    <row r="198" spans="1:61" x14ac:dyDescent="0.25">
      <c r="A198" s="225" t="s">
        <v>461</v>
      </c>
      <c r="B198" s="81" t="s">
        <v>462</v>
      </c>
      <c r="C198" s="81" t="s">
        <v>594</v>
      </c>
      <c r="D198" s="127" t="s">
        <v>595</v>
      </c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>
        <v>65.696557075478566</v>
      </c>
      <c r="AJ198" s="163">
        <v>70.646168086658605</v>
      </c>
      <c r="AK198" s="163">
        <v>68.283863235251488</v>
      </c>
      <c r="AL198" s="163">
        <v>71.550050376843416</v>
      </c>
      <c r="AM198" s="163">
        <v>66.541210004416072</v>
      </c>
      <c r="AN198" s="163">
        <v>66.183643207482604</v>
      </c>
      <c r="AO198" s="163">
        <v>65.197880383909236</v>
      </c>
      <c r="AP198" s="163">
        <v>59.882429691315551</v>
      </c>
      <c r="AQ198" s="163">
        <v>72.718067709329603</v>
      </c>
      <c r="AR198" s="163">
        <v>64.068109789612791</v>
      </c>
      <c r="AS198" s="163">
        <v>64.573319841470607</v>
      </c>
      <c r="AT198" s="163">
        <v>58.494917648329988</v>
      </c>
      <c r="AU198" s="163">
        <v>62.705077328694692</v>
      </c>
      <c r="AV198" s="163">
        <v>61.853211489184872</v>
      </c>
      <c r="AW198" s="163">
        <v>61.514206195320078</v>
      </c>
      <c r="AX198" s="163">
        <v>61.194674215156333</v>
      </c>
      <c r="AY198" s="173" t="s">
        <v>461</v>
      </c>
      <c r="AZ198" s="81">
        <v>59.109937754377029</v>
      </c>
      <c r="BA198" s="81">
        <v>56.478071263321851</v>
      </c>
      <c r="BB198" s="81"/>
      <c r="BC198" s="81"/>
      <c r="BD198" s="81">
        <v>50.600129251467905</v>
      </c>
      <c r="BE198" s="81"/>
      <c r="BF198" s="81"/>
      <c r="BG198" s="81"/>
      <c r="BH198" s="127"/>
      <c r="BI198" s="163"/>
    </row>
    <row r="199" spans="1:61" x14ac:dyDescent="0.25">
      <c r="A199" s="225" t="s">
        <v>463</v>
      </c>
      <c r="B199" s="81" t="s">
        <v>464</v>
      </c>
      <c r="C199" s="81" t="s">
        <v>594</v>
      </c>
      <c r="D199" s="127" t="s">
        <v>595</v>
      </c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  <c r="AU199" s="163"/>
      <c r="AV199" s="163"/>
      <c r="AW199" s="163"/>
      <c r="AX199" s="163"/>
      <c r="AY199" s="173" t="s">
        <v>463</v>
      </c>
      <c r="AZ199" s="81"/>
      <c r="BA199" s="81"/>
      <c r="BB199" s="81"/>
      <c r="BC199" s="81"/>
      <c r="BD199" s="81"/>
      <c r="BE199" s="81"/>
      <c r="BF199" s="81"/>
      <c r="BG199" s="81"/>
      <c r="BH199" s="127"/>
      <c r="BI199" s="163"/>
    </row>
    <row r="200" spans="1:61" x14ac:dyDescent="0.25">
      <c r="A200" s="225" t="s">
        <v>465</v>
      </c>
      <c r="B200" s="81" t="s">
        <v>466</v>
      </c>
      <c r="C200" s="81" t="s">
        <v>594</v>
      </c>
      <c r="D200" s="127" t="s">
        <v>595</v>
      </c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>
        <v>7.8694916844965297</v>
      </c>
      <c r="AR200" s="163">
        <v>8.6587324291990786</v>
      </c>
      <c r="AS200" s="163"/>
      <c r="AT200" s="163"/>
      <c r="AU200" s="163"/>
      <c r="AV200" s="163"/>
      <c r="AW200" s="163"/>
      <c r="AX200" s="163"/>
      <c r="AY200" s="173" t="s">
        <v>465</v>
      </c>
      <c r="AZ200" s="81"/>
      <c r="BA200" s="81"/>
      <c r="BB200" s="81"/>
      <c r="BC200" s="81"/>
      <c r="BD200" s="81"/>
      <c r="BE200" s="81"/>
      <c r="BF200" s="81"/>
      <c r="BG200" s="81"/>
      <c r="BH200" s="127"/>
      <c r="BI200" s="163"/>
    </row>
    <row r="201" spans="1:61" x14ac:dyDescent="0.25">
      <c r="A201" s="225" t="s">
        <v>467</v>
      </c>
      <c r="B201" s="81" t="s">
        <v>468</v>
      </c>
      <c r="C201" s="81" t="s">
        <v>594</v>
      </c>
      <c r="D201" s="127" t="s">
        <v>595</v>
      </c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  <c r="AU201" s="163"/>
      <c r="AV201" s="163"/>
      <c r="AW201" s="163"/>
      <c r="AX201" s="163"/>
      <c r="AY201" s="173" t="s">
        <v>467</v>
      </c>
      <c r="AZ201" s="81"/>
      <c r="BA201" s="81"/>
      <c r="BB201" s="81"/>
      <c r="BC201" s="81"/>
      <c r="BD201" s="81"/>
      <c r="BE201" s="81"/>
      <c r="BF201" s="81"/>
      <c r="BG201" s="81"/>
      <c r="BH201" s="127"/>
      <c r="BI201" s="163"/>
    </row>
    <row r="202" spans="1:61" x14ac:dyDescent="0.25">
      <c r="A202" s="225" t="s">
        <v>469</v>
      </c>
      <c r="B202" s="81" t="s">
        <v>470</v>
      </c>
      <c r="C202" s="81" t="s">
        <v>594</v>
      </c>
      <c r="D202" s="127" t="s">
        <v>595</v>
      </c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>
        <v>77.838748611845858</v>
      </c>
      <c r="AJ202" s="163">
        <v>78.962945424411032</v>
      </c>
      <c r="AK202" s="163">
        <v>81.841700132293198</v>
      </c>
      <c r="AL202" s="163">
        <v>72.830252220901215</v>
      </c>
      <c r="AM202" s="163">
        <v>70.199009301772492</v>
      </c>
      <c r="AN202" s="163">
        <v>72.715056676564288</v>
      </c>
      <c r="AO202" s="163">
        <v>72.653945838020221</v>
      </c>
      <c r="AP202" s="163">
        <v>71.33237181750026</v>
      </c>
      <c r="AQ202" s="163">
        <v>82.619040813495232</v>
      </c>
      <c r="AR202" s="163">
        <v>87.861940418420801</v>
      </c>
      <c r="AS202" s="163">
        <v>84.052737690937477</v>
      </c>
      <c r="AT202" s="163">
        <v>94.471542580955287</v>
      </c>
      <c r="AU202" s="163">
        <v>107.02247890571522</v>
      </c>
      <c r="AV202" s="163">
        <v>109.31100062841801</v>
      </c>
      <c r="AW202" s="163">
        <v>102.53391813016997</v>
      </c>
      <c r="AX202" s="163">
        <v>95.257315842583239</v>
      </c>
      <c r="AY202" s="173" t="s">
        <v>469</v>
      </c>
      <c r="AZ202" s="81">
        <v>83.304447803777109</v>
      </c>
      <c r="BA202" s="81">
        <v>77.688536544543069</v>
      </c>
      <c r="BB202" s="81">
        <v>97.105159048225516</v>
      </c>
      <c r="BC202" s="81">
        <v>107.33657783590249</v>
      </c>
      <c r="BD202" s="81">
        <v>102.90342103932517</v>
      </c>
      <c r="BE202" s="81">
        <v>106.30223167948354</v>
      </c>
      <c r="BF202" s="81">
        <v>109.74400585097941</v>
      </c>
      <c r="BG202" s="81"/>
      <c r="BH202" s="127"/>
      <c r="BI202" s="163"/>
    </row>
    <row r="203" spans="1:61" x14ac:dyDescent="0.25">
      <c r="A203" s="225" t="s">
        <v>471</v>
      </c>
      <c r="B203" s="81" t="s">
        <v>472</v>
      </c>
      <c r="C203" s="81" t="s">
        <v>594</v>
      </c>
      <c r="D203" s="127" t="s">
        <v>595</v>
      </c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73" t="s">
        <v>471</v>
      </c>
      <c r="AZ203" s="81"/>
      <c r="BA203" s="81"/>
      <c r="BB203" s="81"/>
      <c r="BC203" s="81"/>
      <c r="BD203" s="81"/>
      <c r="BE203" s="81"/>
      <c r="BF203" s="81"/>
      <c r="BG203" s="81"/>
      <c r="BH203" s="127"/>
      <c r="BI203" s="163"/>
    </row>
    <row r="204" spans="1:61" x14ac:dyDescent="0.25">
      <c r="A204" s="225" t="s">
        <v>473</v>
      </c>
      <c r="B204" s="81" t="s">
        <v>474</v>
      </c>
      <c r="C204" s="81" t="s">
        <v>594</v>
      </c>
      <c r="D204" s="127" t="s">
        <v>595</v>
      </c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>
        <v>99.818775028967536</v>
      </c>
      <c r="AJ204" s="163">
        <v>74.784579120778943</v>
      </c>
      <c r="AK204" s="163">
        <v>113.14993624683811</v>
      </c>
      <c r="AL204" s="163">
        <v>97.82008292440311</v>
      </c>
      <c r="AM204" s="163">
        <v>87.698410399141267</v>
      </c>
      <c r="AN204" s="163">
        <v>103.74317401083036</v>
      </c>
      <c r="AO204" s="163">
        <v>116.24762704397149</v>
      </c>
      <c r="AP204" s="163">
        <v>119.14129485229883</v>
      </c>
      <c r="AQ204" s="163">
        <v>187.78096634063425</v>
      </c>
      <c r="AR204" s="163">
        <v>247.38139477885309</v>
      </c>
      <c r="AS204" s="163"/>
      <c r="AT204" s="163"/>
      <c r="AU204" s="163"/>
      <c r="AV204" s="163"/>
      <c r="AW204" s="163"/>
      <c r="AX204" s="163"/>
      <c r="AY204" s="173" t="s">
        <v>473</v>
      </c>
      <c r="AZ204" s="81"/>
      <c r="BA204" s="81"/>
      <c r="BB204" s="81"/>
      <c r="BC204" s="81"/>
      <c r="BD204" s="81"/>
      <c r="BE204" s="81"/>
      <c r="BF204" s="81"/>
      <c r="BG204" s="81"/>
      <c r="BH204" s="127"/>
      <c r="BI204" s="163"/>
    </row>
    <row r="205" spans="1:61" x14ac:dyDescent="0.25">
      <c r="A205" s="225" t="s">
        <v>475</v>
      </c>
      <c r="B205" s="81" t="s">
        <v>476</v>
      </c>
      <c r="C205" s="81" t="s">
        <v>594</v>
      </c>
      <c r="D205" s="127" t="s">
        <v>595</v>
      </c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>
        <v>55.277597209698946</v>
      </c>
      <c r="AV205" s="163">
        <v>50.972638518744972</v>
      </c>
      <c r="AW205" s="163">
        <v>49.085028135938686</v>
      </c>
      <c r="AX205" s="163">
        <v>48.33682387766325</v>
      </c>
      <c r="AY205" s="173" t="s">
        <v>475</v>
      </c>
      <c r="AZ205" s="81">
        <v>43.566550049324285</v>
      </c>
      <c r="BA205" s="81">
        <v>41.023332620405974</v>
      </c>
      <c r="BB205" s="81">
        <v>40.644393635387985</v>
      </c>
      <c r="BC205" s="81">
        <v>49.536808479744451</v>
      </c>
      <c r="BD205" s="81">
        <v>49.520736939906527</v>
      </c>
      <c r="BE205" s="81">
        <v>47.829862397942854</v>
      </c>
      <c r="BF205" s="81"/>
      <c r="BG205" s="81"/>
      <c r="BH205" s="127"/>
      <c r="BI205" s="163"/>
    </row>
    <row r="206" spans="1:61" x14ac:dyDescent="0.25">
      <c r="A206" s="225" t="s">
        <v>477</v>
      </c>
      <c r="B206" s="81" t="s">
        <v>478</v>
      </c>
      <c r="C206" s="81" t="s">
        <v>594</v>
      </c>
      <c r="D206" s="127" t="s">
        <v>595</v>
      </c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>
        <v>16.548466524064171</v>
      </c>
      <c r="AV206" s="163">
        <v>34.473934030150758</v>
      </c>
      <c r="AW206" s="163">
        <v>41.491351733270498</v>
      </c>
      <c r="AX206" s="163">
        <v>51.080993958408669</v>
      </c>
      <c r="AY206" s="173" t="s">
        <v>477</v>
      </c>
      <c r="AZ206" s="81">
        <v>62.04226770964987</v>
      </c>
      <c r="BA206" s="81">
        <v>61.459191671532842</v>
      </c>
      <c r="BB206" s="81">
        <v>59.046408351580567</v>
      </c>
      <c r="BC206" s="81"/>
      <c r="BD206" s="81"/>
      <c r="BE206" s="81"/>
      <c r="BF206" s="81"/>
      <c r="BG206" s="81"/>
      <c r="BH206" s="127"/>
      <c r="BI206" s="163"/>
    </row>
    <row r="207" spans="1:61" x14ac:dyDescent="0.25">
      <c r="A207" s="225" t="s">
        <v>479</v>
      </c>
      <c r="B207" s="81" t="s">
        <v>480</v>
      </c>
      <c r="C207" s="81" t="s">
        <v>594</v>
      </c>
      <c r="D207" s="127" t="s">
        <v>595</v>
      </c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73" t="s">
        <v>479</v>
      </c>
      <c r="AZ207" s="81"/>
      <c r="BA207" s="81"/>
      <c r="BB207" s="81"/>
      <c r="BC207" s="81"/>
      <c r="BD207" s="81"/>
      <c r="BE207" s="81"/>
      <c r="BF207" s="81"/>
      <c r="BG207" s="81"/>
      <c r="BH207" s="127"/>
      <c r="BI207" s="163"/>
    </row>
    <row r="208" spans="1:61" x14ac:dyDescent="0.25">
      <c r="A208" s="225" t="s">
        <v>481</v>
      </c>
      <c r="B208" s="81" t="s">
        <v>482</v>
      </c>
      <c r="C208" s="81" t="s">
        <v>594</v>
      </c>
      <c r="D208" s="127" t="s">
        <v>595</v>
      </c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73" t="s">
        <v>481</v>
      </c>
      <c r="AZ208" s="81"/>
      <c r="BA208" s="81"/>
      <c r="BB208" s="81"/>
      <c r="BC208" s="81"/>
      <c r="BD208" s="81"/>
      <c r="BE208" s="81"/>
      <c r="BF208" s="81"/>
      <c r="BG208" s="81"/>
      <c r="BH208" s="127"/>
      <c r="BI208" s="163"/>
    </row>
    <row r="209" spans="1:61" x14ac:dyDescent="0.25">
      <c r="A209" s="225" t="s">
        <v>483</v>
      </c>
      <c r="B209" s="81" t="s">
        <v>484</v>
      </c>
      <c r="C209" s="81" t="s">
        <v>594</v>
      </c>
      <c r="D209" s="127" t="s">
        <v>595</v>
      </c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73" t="s">
        <v>483</v>
      </c>
      <c r="AZ209" s="81"/>
      <c r="BA209" s="81"/>
      <c r="BB209" s="81"/>
      <c r="BC209" s="81"/>
      <c r="BD209" s="81"/>
      <c r="BE209" s="81"/>
      <c r="BF209" s="81"/>
      <c r="BG209" s="81"/>
      <c r="BH209" s="127"/>
      <c r="BI209" s="163"/>
    </row>
    <row r="210" spans="1:61" x14ac:dyDescent="0.25">
      <c r="A210" s="225" t="s">
        <v>485</v>
      </c>
      <c r="B210" s="81" t="s">
        <v>486</v>
      </c>
      <c r="C210" s="81" t="s">
        <v>594</v>
      </c>
      <c r="D210" s="127" t="s">
        <v>595</v>
      </c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73" t="s">
        <v>485</v>
      </c>
      <c r="AZ210" s="81"/>
      <c r="BA210" s="81"/>
      <c r="BB210" s="81"/>
      <c r="BC210" s="81"/>
      <c r="BD210" s="81"/>
      <c r="BE210" s="81"/>
      <c r="BF210" s="81"/>
      <c r="BG210" s="81"/>
      <c r="BH210" s="127"/>
      <c r="BI210" s="163"/>
    </row>
    <row r="211" spans="1:61" x14ac:dyDescent="0.25">
      <c r="A211" s="225" t="s">
        <v>487</v>
      </c>
      <c r="B211" s="81" t="s">
        <v>488</v>
      </c>
      <c r="C211" s="81" t="s">
        <v>594</v>
      </c>
      <c r="D211" s="127" t="s">
        <v>595</v>
      </c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73" t="s">
        <v>487</v>
      </c>
      <c r="AZ211" s="81"/>
      <c r="BA211" s="81"/>
      <c r="BB211" s="81"/>
      <c r="BC211" s="81"/>
      <c r="BD211" s="81"/>
      <c r="BE211" s="81"/>
      <c r="BF211" s="81"/>
      <c r="BG211" s="81"/>
      <c r="BH211" s="127"/>
      <c r="BI211" s="163"/>
    </row>
    <row r="212" spans="1:61" x14ac:dyDescent="0.25">
      <c r="A212" s="225" t="s">
        <v>489</v>
      </c>
      <c r="B212" s="81" t="s">
        <v>490</v>
      </c>
      <c r="C212" s="81" t="s">
        <v>594</v>
      </c>
      <c r="D212" s="127" t="s">
        <v>595</v>
      </c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73" t="s">
        <v>489</v>
      </c>
      <c r="AZ212" s="81"/>
      <c r="BA212" s="81"/>
      <c r="BB212" s="81"/>
      <c r="BC212" s="81"/>
      <c r="BD212" s="81"/>
      <c r="BE212" s="81"/>
      <c r="BF212" s="81"/>
      <c r="BG212" s="81"/>
      <c r="BH212" s="127"/>
      <c r="BI212" s="163"/>
    </row>
    <row r="213" spans="1:61" x14ac:dyDescent="0.25">
      <c r="A213" s="225" t="s">
        <v>491</v>
      </c>
      <c r="B213" s="81" t="s">
        <v>492</v>
      </c>
      <c r="C213" s="81" t="s">
        <v>594</v>
      </c>
      <c r="D213" s="127" t="s">
        <v>595</v>
      </c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  <c r="AU213" s="163"/>
      <c r="AV213" s="163"/>
      <c r="AW213" s="163"/>
      <c r="AX213" s="163"/>
      <c r="AY213" s="173" t="s">
        <v>491</v>
      </c>
      <c r="AZ213" s="81"/>
      <c r="BA213" s="81"/>
      <c r="BB213" s="81"/>
      <c r="BC213" s="81"/>
      <c r="BD213" s="81"/>
      <c r="BE213" s="81"/>
      <c r="BF213" s="81"/>
      <c r="BG213" s="81"/>
      <c r="BH213" s="127"/>
      <c r="BI213" s="163"/>
    </row>
    <row r="214" spans="1:61" x14ac:dyDescent="0.25">
      <c r="A214" s="225" t="s">
        <v>493</v>
      </c>
      <c r="B214" s="81" t="s">
        <v>494</v>
      </c>
      <c r="C214" s="81" t="s">
        <v>594</v>
      </c>
      <c r="D214" s="127" t="s">
        <v>595</v>
      </c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  <c r="AU214" s="163"/>
      <c r="AV214" s="163"/>
      <c r="AW214" s="163"/>
      <c r="AX214" s="163"/>
      <c r="AY214" s="173" t="s">
        <v>493</v>
      </c>
      <c r="AZ214" s="81"/>
      <c r="BA214" s="81"/>
      <c r="BB214" s="81"/>
      <c r="BC214" s="81"/>
      <c r="BD214" s="81"/>
      <c r="BE214" s="81"/>
      <c r="BF214" s="81"/>
      <c r="BG214" s="81"/>
      <c r="BH214" s="127"/>
      <c r="BI214" s="163"/>
    </row>
    <row r="215" spans="1:61" x14ac:dyDescent="0.25">
      <c r="A215" s="225" t="s">
        <v>26</v>
      </c>
      <c r="B215" s="81" t="s">
        <v>495</v>
      </c>
      <c r="C215" s="81" t="s">
        <v>594</v>
      </c>
      <c r="D215" s="127" t="s">
        <v>595</v>
      </c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  <c r="AU215" s="163"/>
      <c r="AV215" s="163">
        <v>44.430285910205299</v>
      </c>
      <c r="AW215" s="163">
        <v>43.87327512837669</v>
      </c>
      <c r="AX215" s="163">
        <v>36.333095593420403</v>
      </c>
      <c r="AY215" s="173" t="s">
        <v>26</v>
      </c>
      <c r="AZ215" s="81">
        <v>32.240174243430339</v>
      </c>
      <c r="BA215" s="81">
        <v>31.202932597072593</v>
      </c>
      <c r="BB215" s="81">
        <v>29.655398671122001</v>
      </c>
      <c r="BC215" s="81">
        <v>37.642005050776739</v>
      </c>
      <c r="BD215" s="81">
        <v>45.546586496785906</v>
      </c>
      <c r="BE215" s="81">
        <v>44.839519905045336</v>
      </c>
      <c r="BF215" s="81">
        <v>53.483632263970058</v>
      </c>
      <c r="BG215" s="81"/>
      <c r="BH215" s="127"/>
      <c r="BI215" s="163"/>
    </row>
    <row r="216" spans="1:61" x14ac:dyDescent="0.25">
      <c r="A216" s="225" t="s">
        <v>27</v>
      </c>
      <c r="B216" s="81" t="s">
        <v>496</v>
      </c>
      <c r="C216" s="81" t="s">
        <v>594</v>
      </c>
      <c r="D216" s="127" t="s">
        <v>595</v>
      </c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>
        <v>16.581924821171484</v>
      </c>
      <c r="AO216" s="163">
        <v>19.973937805077441</v>
      </c>
      <c r="AP216" s="163">
        <v>20.582153798467512</v>
      </c>
      <c r="AQ216" s="163">
        <v>21.121197185174477</v>
      </c>
      <c r="AR216" s="163">
        <v>21.659431771497118</v>
      </c>
      <c r="AS216" s="163"/>
      <c r="AT216" s="163"/>
      <c r="AU216" s="163"/>
      <c r="AV216" s="163"/>
      <c r="AW216" s="163"/>
      <c r="AX216" s="163"/>
      <c r="AY216" s="173" t="s">
        <v>27</v>
      </c>
      <c r="AZ216" s="81"/>
      <c r="BA216" s="81"/>
      <c r="BB216" s="81"/>
      <c r="BC216" s="81"/>
      <c r="BD216" s="81"/>
      <c r="BE216" s="81"/>
      <c r="BF216" s="81"/>
      <c r="BG216" s="81"/>
      <c r="BH216" s="127"/>
      <c r="BI216" s="163"/>
    </row>
    <row r="217" spans="1:61" x14ac:dyDescent="0.25">
      <c r="A217" s="225" t="s">
        <v>497</v>
      </c>
      <c r="B217" s="81" t="s">
        <v>498</v>
      </c>
      <c r="C217" s="81" t="s">
        <v>594</v>
      </c>
      <c r="D217" s="127" t="s">
        <v>595</v>
      </c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>
        <v>81.418132240934995</v>
      </c>
      <c r="AO217" s="163">
        <v>85.590714405869491</v>
      </c>
      <c r="AP217" s="163">
        <v>82.966887390981157</v>
      </c>
      <c r="AQ217" s="163">
        <v>82.346512578517022</v>
      </c>
      <c r="AR217" s="163">
        <v>72.445789582340936</v>
      </c>
      <c r="AS217" s="163">
        <v>64.906203184562997</v>
      </c>
      <c r="AT217" s="163">
        <v>54.250906933857379</v>
      </c>
      <c r="AU217" s="163">
        <v>51.966554028287746</v>
      </c>
      <c r="AV217" s="163">
        <v>50.551645112543817</v>
      </c>
      <c r="AW217" s="163">
        <v>50.03302894890227</v>
      </c>
      <c r="AX217" s="163">
        <v>50.572858050899924</v>
      </c>
      <c r="AY217" s="173" t="s">
        <v>497</v>
      </c>
      <c r="AZ217" s="81">
        <v>44.250602033312461</v>
      </c>
      <c r="BA217" s="81">
        <v>38.637383141854251</v>
      </c>
      <c r="BB217" s="81">
        <v>39.736108081269364</v>
      </c>
      <c r="BC217" s="81">
        <v>39.720888706705679</v>
      </c>
      <c r="BD217" s="81">
        <v>36.676937517507127</v>
      </c>
      <c r="BE217" s="81">
        <v>36.659258098489374</v>
      </c>
      <c r="BF217" s="81">
        <v>35.289757924446377</v>
      </c>
      <c r="BG217" s="81"/>
      <c r="BH217" s="127"/>
      <c r="BI217" s="163"/>
    </row>
    <row r="218" spans="1:61" x14ac:dyDescent="0.25">
      <c r="A218" s="225" t="s">
        <v>499</v>
      </c>
      <c r="B218" s="81" t="s">
        <v>500</v>
      </c>
      <c r="C218" s="81" t="s">
        <v>594</v>
      </c>
      <c r="D218" s="127" t="s">
        <v>595</v>
      </c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  <c r="AU218" s="163"/>
      <c r="AV218" s="163"/>
      <c r="AW218" s="163"/>
      <c r="AX218" s="163"/>
      <c r="AY218" s="173" t="s">
        <v>499</v>
      </c>
      <c r="AZ218" s="81"/>
      <c r="BA218" s="81"/>
      <c r="BB218" s="81"/>
      <c r="BC218" s="81"/>
      <c r="BD218" s="81"/>
      <c r="BE218" s="81"/>
      <c r="BF218" s="81"/>
      <c r="BG218" s="81"/>
      <c r="BH218" s="127"/>
      <c r="BI218" s="163"/>
    </row>
    <row r="219" spans="1:61" x14ac:dyDescent="0.25">
      <c r="A219" s="225" t="s">
        <v>501</v>
      </c>
      <c r="B219" s="81" t="s">
        <v>502</v>
      </c>
      <c r="C219" s="81" t="s">
        <v>594</v>
      </c>
      <c r="D219" s="127" t="s">
        <v>595</v>
      </c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  <c r="AU219" s="163"/>
      <c r="AV219" s="163"/>
      <c r="AW219" s="163"/>
      <c r="AX219" s="163"/>
      <c r="AY219" s="173" t="s">
        <v>501</v>
      </c>
      <c r="AZ219" s="81"/>
      <c r="BA219" s="81"/>
      <c r="BB219" s="81"/>
      <c r="BC219" s="81"/>
      <c r="BD219" s="81"/>
      <c r="BE219" s="81"/>
      <c r="BF219" s="81"/>
      <c r="BG219" s="81"/>
      <c r="BH219" s="127"/>
      <c r="BI219" s="163"/>
    </row>
    <row r="220" spans="1:61" x14ac:dyDescent="0.25">
      <c r="A220" s="225" t="s">
        <v>503</v>
      </c>
      <c r="B220" s="81" t="s">
        <v>504</v>
      </c>
      <c r="C220" s="81" t="s">
        <v>594</v>
      </c>
      <c r="D220" s="127" t="s">
        <v>595</v>
      </c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  <c r="AU220" s="163"/>
      <c r="AV220" s="163"/>
      <c r="AW220" s="163"/>
      <c r="AX220" s="163"/>
      <c r="AY220" s="173" t="s">
        <v>503</v>
      </c>
      <c r="AZ220" s="81"/>
      <c r="BA220" s="81"/>
      <c r="BB220" s="81">
        <v>176.79000935150026</v>
      </c>
      <c r="BC220" s="81">
        <v>100.33920153624058</v>
      </c>
      <c r="BD220" s="81">
        <v>75.539374284405582</v>
      </c>
      <c r="BE220" s="81">
        <v>78.841886132170771</v>
      </c>
      <c r="BF220" s="81">
        <v>72.992655178809798</v>
      </c>
      <c r="BG220" s="81"/>
      <c r="BH220" s="127"/>
      <c r="BI220" s="163"/>
    </row>
    <row r="221" spans="1:61" x14ac:dyDescent="0.25">
      <c r="A221" s="225" t="s">
        <v>505</v>
      </c>
      <c r="B221" s="81" t="s">
        <v>506</v>
      </c>
      <c r="C221" s="81" t="s">
        <v>594</v>
      </c>
      <c r="D221" s="127" t="s">
        <v>595</v>
      </c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  <c r="AU221" s="163"/>
      <c r="AV221" s="163"/>
      <c r="AW221" s="163"/>
      <c r="AX221" s="163"/>
      <c r="AY221" s="173" t="s">
        <v>505</v>
      </c>
      <c r="AZ221" s="81"/>
      <c r="BA221" s="81"/>
      <c r="BB221" s="81"/>
      <c r="BC221" s="81"/>
      <c r="BD221" s="81"/>
      <c r="BE221" s="81"/>
      <c r="BF221" s="81"/>
      <c r="BG221" s="81"/>
      <c r="BH221" s="127"/>
      <c r="BI221" s="163"/>
    </row>
    <row r="222" spans="1:61" x14ac:dyDescent="0.25">
      <c r="A222" s="225" t="s">
        <v>507</v>
      </c>
      <c r="B222" s="81" t="s">
        <v>508</v>
      </c>
      <c r="C222" s="81" t="s">
        <v>594</v>
      </c>
      <c r="D222" s="127" t="s">
        <v>595</v>
      </c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  <c r="AU222" s="163"/>
      <c r="AV222" s="163"/>
      <c r="AW222" s="163"/>
      <c r="AX222" s="163"/>
      <c r="AY222" s="173" t="s">
        <v>507</v>
      </c>
      <c r="AZ222" s="81"/>
      <c r="BA222" s="81"/>
      <c r="BB222" s="81"/>
      <c r="BC222" s="81"/>
      <c r="BD222" s="81"/>
      <c r="BE222" s="81"/>
      <c r="BF222" s="81"/>
      <c r="BG222" s="81"/>
      <c r="BH222" s="127"/>
      <c r="BI222" s="163"/>
    </row>
    <row r="223" spans="1:61" x14ac:dyDescent="0.25">
      <c r="A223" s="225" t="s">
        <v>509</v>
      </c>
      <c r="B223" s="81" t="s">
        <v>510</v>
      </c>
      <c r="C223" s="81" t="s">
        <v>594</v>
      </c>
      <c r="D223" s="127" t="s">
        <v>595</v>
      </c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  <c r="AU223" s="163"/>
      <c r="AV223" s="163"/>
      <c r="AW223" s="163"/>
      <c r="AX223" s="163"/>
      <c r="AY223" s="173" t="s">
        <v>509</v>
      </c>
      <c r="AZ223" s="81"/>
      <c r="BA223" s="81"/>
      <c r="BB223" s="81"/>
      <c r="BC223" s="81"/>
      <c r="BD223" s="81"/>
      <c r="BE223" s="81"/>
      <c r="BF223" s="81"/>
      <c r="BG223" s="81"/>
      <c r="BH223" s="127"/>
      <c r="BI223" s="163"/>
    </row>
    <row r="224" spans="1:61" x14ac:dyDescent="0.25">
      <c r="A224" s="225" t="s">
        <v>511</v>
      </c>
      <c r="B224" s="81" t="s">
        <v>512</v>
      </c>
      <c r="C224" s="81" t="s">
        <v>594</v>
      </c>
      <c r="D224" s="127" t="s">
        <v>595</v>
      </c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  <c r="AU224" s="163"/>
      <c r="AV224" s="163"/>
      <c r="AW224" s="163"/>
      <c r="AX224" s="163"/>
      <c r="AY224" s="173" t="s">
        <v>511</v>
      </c>
      <c r="AZ224" s="81"/>
      <c r="BA224" s="81"/>
      <c r="BB224" s="81"/>
      <c r="BC224" s="81"/>
      <c r="BD224" s="81"/>
      <c r="BE224" s="81"/>
      <c r="BF224" s="81"/>
      <c r="BG224" s="81"/>
      <c r="BH224" s="127"/>
      <c r="BI224" s="163"/>
    </row>
    <row r="225" spans="1:61" x14ac:dyDescent="0.25">
      <c r="A225" s="225" t="s">
        <v>513</v>
      </c>
      <c r="B225" s="81" t="s">
        <v>514</v>
      </c>
      <c r="C225" s="81" t="s">
        <v>594</v>
      </c>
      <c r="D225" s="127" t="s">
        <v>595</v>
      </c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  <c r="AU225" s="163"/>
      <c r="AV225" s="163">
        <v>28.873962904797729</v>
      </c>
      <c r="AW225" s="163">
        <v>26.143781716736452</v>
      </c>
      <c r="AX225" s="163">
        <v>27.329983971279422</v>
      </c>
      <c r="AY225" s="173" t="s">
        <v>513</v>
      </c>
      <c r="AZ225" s="81">
        <v>26.107690321110212</v>
      </c>
      <c r="BA225" s="81">
        <v>24.479859644299129</v>
      </c>
      <c r="BB225" s="81">
        <v>23.999061832289222</v>
      </c>
      <c r="BC225" s="81">
        <v>28.606964557297747</v>
      </c>
      <c r="BD225" s="81"/>
      <c r="BE225" s="81"/>
      <c r="BF225" s="81"/>
      <c r="BG225" s="81"/>
      <c r="BH225" s="127"/>
      <c r="BI225" s="163"/>
    </row>
    <row r="226" spans="1:61" x14ac:dyDescent="0.25">
      <c r="A226" s="225" t="s">
        <v>515</v>
      </c>
      <c r="B226" s="81" t="s">
        <v>516</v>
      </c>
      <c r="C226" s="81" t="s">
        <v>594</v>
      </c>
      <c r="D226" s="127" t="s">
        <v>595</v>
      </c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>
        <v>151.54417043875364</v>
      </c>
      <c r="AS226" s="163">
        <v>114.07225049496503</v>
      </c>
      <c r="AT226" s="163">
        <v>79.803703367814975</v>
      </c>
      <c r="AU226" s="163"/>
      <c r="AV226" s="163"/>
      <c r="AW226" s="163"/>
      <c r="AX226" s="163"/>
      <c r="AY226" s="173" t="s">
        <v>515</v>
      </c>
      <c r="AZ226" s="81"/>
      <c r="BA226" s="81"/>
      <c r="BB226" s="81"/>
      <c r="BC226" s="81"/>
      <c r="BD226" s="81"/>
      <c r="BE226" s="81"/>
      <c r="BF226" s="81"/>
      <c r="BG226" s="81"/>
      <c r="BH226" s="127"/>
      <c r="BI226" s="163"/>
    </row>
    <row r="227" spans="1:61" x14ac:dyDescent="0.25">
      <c r="A227" s="225" t="s">
        <v>517</v>
      </c>
      <c r="B227" s="81" t="s">
        <v>518</v>
      </c>
      <c r="C227" s="81" t="s">
        <v>594</v>
      </c>
      <c r="D227" s="127" t="s">
        <v>595</v>
      </c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  <c r="AU227" s="163"/>
      <c r="AV227" s="163"/>
      <c r="AW227" s="163"/>
      <c r="AX227" s="163"/>
      <c r="AY227" s="173" t="s">
        <v>517</v>
      </c>
      <c r="AZ227" s="81"/>
      <c r="BA227" s="81"/>
      <c r="BB227" s="81"/>
      <c r="BC227" s="81"/>
      <c r="BD227" s="81"/>
      <c r="BE227" s="81"/>
      <c r="BF227" s="81"/>
      <c r="BG227" s="81"/>
      <c r="BH227" s="127"/>
      <c r="BI227" s="163"/>
    </row>
    <row r="228" spans="1:61" x14ac:dyDescent="0.25">
      <c r="A228" s="225" t="s">
        <v>519</v>
      </c>
      <c r="B228" s="81" t="s">
        <v>520</v>
      </c>
      <c r="C228" s="81" t="s">
        <v>594</v>
      </c>
      <c r="D228" s="127" t="s">
        <v>595</v>
      </c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  <c r="AU228" s="163"/>
      <c r="AV228" s="163"/>
      <c r="AW228" s="163"/>
      <c r="AX228" s="163"/>
      <c r="AY228" s="173" t="s">
        <v>519</v>
      </c>
      <c r="AZ228" s="81"/>
      <c r="BA228" s="81"/>
      <c r="BB228" s="81"/>
      <c r="BC228" s="81"/>
      <c r="BD228" s="81"/>
      <c r="BE228" s="81"/>
      <c r="BF228" s="81"/>
      <c r="BG228" s="81"/>
      <c r="BH228" s="127"/>
      <c r="BI228" s="163"/>
    </row>
    <row r="229" spans="1:61" x14ac:dyDescent="0.25">
      <c r="A229" s="225" t="s">
        <v>521</v>
      </c>
      <c r="B229" s="81" t="s">
        <v>522</v>
      </c>
      <c r="C229" s="81" t="s">
        <v>594</v>
      </c>
      <c r="D229" s="127" t="s">
        <v>595</v>
      </c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  <c r="AU229" s="163"/>
      <c r="AV229" s="163"/>
      <c r="AW229" s="163"/>
      <c r="AX229" s="163"/>
      <c r="AY229" s="173" t="s">
        <v>521</v>
      </c>
      <c r="AZ229" s="81"/>
      <c r="BA229" s="81"/>
      <c r="BB229" s="81"/>
      <c r="BC229" s="81"/>
      <c r="BD229" s="81"/>
      <c r="BE229" s="81"/>
      <c r="BF229" s="81"/>
      <c r="BG229" s="81"/>
      <c r="BH229" s="127"/>
      <c r="BI229" s="163"/>
    </row>
    <row r="230" spans="1:61" x14ac:dyDescent="0.25">
      <c r="A230" s="225" t="s">
        <v>523</v>
      </c>
      <c r="B230" s="81" t="s">
        <v>524</v>
      </c>
      <c r="C230" s="81" t="s">
        <v>594</v>
      </c>
      <c r="D230" s="127" t="s">
        <v>595</v>
      </c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>
        <v>58.844246369929742</v>
      </c>
      <c r="AM230" s="163">
        <v>53.438045100146184</v>
      </c>
      <c r="AN230" s="163">
        <v>51.512282157994719</v>
      </c>
      <c r="AO230" s="163"/>
      <c r="AP230" s="163"/>
      <c r="AQ230" s="163"/>
      <c r="AR230" s="163"/>
      <c r="AS230" s="163"/>
      <c r="AT230" s="163"/>
      <c r="AU230" s="163"/>
      <c r="AV230" s="163"/>
      <c r="AW230" s="163"/>
      <c r="AX230" s="163"/>
      <c r="AY230" s="173" t="s">
        <v>523</v>
      </c>
      <c r="AZ230" s="81">
        <v>16.803218600960751</v>
      </c>
      <c r="BA230" s="81">
        <v>15.927946083692945</v>
      </c>
      <c r="BB230" s="81"/>
      <c r="BC230" s="81"/>
      <c r="BD230" s="81"/>
      <c r="BE230" s="81"/>
      <c r="BF230" s="81"/>
      <c r="BG230" s="81"/>
      <c r="BH230" s="127"/>
      <c r="BI230" s="163"/>
    </row>
    <row r="231" spans="1:61" x14ac:dyDescent="0.25">
      <c r="A231" s="225" t="s">
        <v>525</v>
      </c>
      <c r="B231" s="81" t="s">
        <v>526</v>
      </c>
      <c r="C231" s="81" t="s">
        <v>594</v>
      </c>
      <c r="D231" s="127" t="s">
        <v>595</v>
      </c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>
        <v>54.770380095601766</v>
      </c>
      <c r="AJ231" s="163">
        <v>60.672718808193672</v>
      </c>
      <c r="AK231" s="163">
        <v>55.499131754439723</v>
      </c>
      <c r="AL231" s="163">
        <v>59.30982745686422</v>
      </c>
      <c r="AM231" s="163">
        <v>59.034514158519769</v>
      </c>
      <c r="AN231" s="163">
        <v>57.518267866149031</v>
      </c>
      <c r="AO231" s="163">
        <v>55.296517940030313</v>
      </c>
      <c r="AP231" s="163">
        <v>56.935327806689507</v>
      </c>
      <c r="AQ231" s="163">
        <v>54.281744033833448</v>
      </c>
      <c r="AR231" s="163">
        <v>55.638636380337893</v>
      </c>
      <c r="AS231" s="163">
        <v>56.721468540734477</v>
      </c>
      <c r="AT231" s="163">
        <v>56.467642102278994</v>
      </c>
      <c r="AU231" s="163">
        <v>55.934093989921394</v>
      </c>
      <c r="AV231" s="163">
        <v>55.021160027478352</v>
      </c>
      <c r="AW231" s="163">
        <v>53.837419474440374</v>
      </c>
      <c r="AX231" s="163">
        <v>52.420529722242129</v>
      </c>
      <c r="AY231" s="173" t="s">
        <v>525</v>
      </c>
      <c r="AZ231" s="81">
        <v>48.562318473175011</v>
      </c>
      <c r="BA231" s="81">
        <v>45.789541246128913</v>
      </c>
      <c r="BB231" s="81">
        <v>43.291934906039323</v>
      </c>
      <c r="BC231" s="81">
        <v>42.929792150954718</v>
      </c>
      <c r="BD231" s="81">
        <v>40.31928845724422</v>
      </c>
      <c r="BE231" s="81">
        <v>44.488604041453343</v>
      </c>
      <c r="BF231" s="81">
        <v>44.467733398246772</v>
      </c>
      <c r="BG231" s="81"/>
      <c r="BH231" s="127"/>
      <c r="BI231" s="163"/>
    </row>
    <row r="232" spans="1:61" x14ac:dyDescent="0.25">
      <c r="A232" s="225" t="s">
        <v>527</v>
      </c>
      <c r="B232" s="81" t="s">
        <v>528</v>
      </c>
      <c r="C232" s="81" t="s">
        <v>594</v>
      </c>
      <c r="D232" s="127" t="s">
        <v>595</v>
      </c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  <c r="AU232" s="163"/>
      <c r="AV232" s="163"/>
      <c r="AW232" s="163"/>
      <c r="AX232" s="163"/>
      <c r="AY232" s="173" t="s">
        <v>527</v>
      </c>
      <c r="AZ232" s="81"/>
      <c r="BA232" s="81"/>
      <c r="BB232" s="81">
        <v>43.954343393386047</v>
      </c>
      <c r="BC232" s="81">
        <v>54.016619173893254</v>
      </c>
      <c r="BD232" s="81">
        <v>51.338586849491982</v>
      </c>
      <c r="BE232" s="81">
        <v>46.937527254192887</v>
      </c>
      <c r="BF232" s="81">
        <v>45.144532713921521</v>
      </c>
      <c r="BG232" s="81"/>
      <c r="BH232" s="127"/>
      <c r="BI232" s="163"/>
    </row>
    <row r="233" spans="1:61" x14ac:dyDescent="0.25">
      <c r="A233" s="225" t="s">
        <v>529</v>
      </c>
      <c r="B233" s="81" t="s">
        <v>530</v>
      </c>
      <c r="C233" s="81" t="s">
        <v>594</v>
      </c>
      <c r="D233" s="127" t="s">
        <v>595</v>
      </c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  <c r="AU233" s="163"/>
      <c r="AV233" s="163"/>
      <c r="AW233" s="163"/>
      <c r="AX233" s="163"/>
      <c r="AY233" s="173" t="s">
        <v>529</v>
      </c>
      <c r="AZ233" s="81"/>
      <c r="BA233" s="81"/>
      <c r="BB233" s="81"/>
      <c r="BC233" s="81"/>
      <c r="BD233" s="81"/>
      <c r="BE233" s="81"/>
      <c r="BF233" s="81"/>
      <c r="BG233" s="81"/>
      <c r="BH233" s="127"/>
      <c r="BI233" s="163"/>
    </row>
    <row r="234" spans="1:61" x14ac:dyDescent="0.25">
      <c r="A234" s="225" t="s">
        <v>531</v>
      </c>
      <c r="B234" s="81" t="s">
        <v>532</v>
      </c>
      <c r="C234" s="81" t="s">
        <v>594</v>
      </c>
      <c r="D234" s="127" t="s">
        <v>595</v>
      </c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  <c r="AU234" s="163"/>
      <c r="AV234" s="163"/>
      <c r="AW234" s="163"/>
      <c r="AX234" s="163"/>
      <c r="AY234" s="173" t="s">
        <v>531</v>
      </c>
      <c r="AZ234" s="81"/>
      <c r="BA234" s="81"/>
      <c r="BB234" s="81"/>
      <c r="BC234" s="81"/>
      <c r="BD234" s="81"/>
      <c r="BE234" s="81"/>
      <c r="BF234" s="81"/>
      <c r="BG234" s="81"/>
      <c r="BH234" s="127"/>
      <c r="BI234" s="163"/>
    </row>
    <row r="235" spans="1:61" x14ac:dyDescent="0.25">
      <c r="A235" s="225" t="s">
        <v>533</v>
      </c>
      <c r="B235" s="81" t="s">
        <v>534</v>
      </c>
      <c r="C235" s="81" t="s">
        <v>594</v>
      </c>
      <c r="D235" s="127" t="s">
        <v>595</v>
      </c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  <c r="AU235" s="163"/>
      <c r="AV235" s="163"/>
      <c r="AW235" s="163"/>
      <c r="AX235" s="163"/>
      <c r="AY235" s="173" t="s">
        <v>533</v>
      </c>
      <c r="AZ235" s="81"/>
      <c r="BA235" s="81"/>
      <c r="BB235" s="81"/>
      <c r="BC235" s="81"/>
      <c r="BD235" s="81"/>
      <c r="BE235" s="81"/>
      <c r="BF235" s="81"/>
      <c r="BG235" s="81"/>
      <c r="BH235" s="127"/>
      <c r="BI235" s="163"/>
    </row>
    <row r="236" spans="1:61" x14ac:dyDescent="0.25">
      <c r="A236" s="225" t="s">
        <v>535</v>
      </c>
      <c r="B236" s="81" t="s">
        <v>536</v>
      </c>
      <c r="C236" s="81" t="s">
        <v>594</v>
      </c>
      <c r="D236" s="127" t="s">
        <v>595</v>
      </c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>
        <v>57.046993164030248</v>
      </c>
      <c r="AR236" s="163">
        <v>46.446240836158466</v>
      </c>
      <c r="AS236" s="163">
        <v>42.926588459252145</v>
      </c>
      <c r="AT236" s="163"/>
      <c r="AU236" s="163"/>
      <c r="AV236" s="163"/>
      <c r="AW236" s="163">
        <v>69.342361443854898</v>
      </c>
      <c r="AX236" s="163">
        <v>64.947068967392653</v>
      </c>
      <c r="AY236" s="173" t="s">
        <v>535</v>
      </c>
      <c r="AZ236" s="81">
        <v>57.927747441414148</v>
      </c>
      <c r="BA236" s="81">
        <v>26.492403271305669</v>
      </c>
      <c r="BB236" s="81">
        <v>33.19319989270992</v>
      </c>
      <c r="BC236" s="81">
        <v>28.916395596074786</v>
      </c>
      <c r="BD236" s="81">
        <v>27.549338206203416</v>
      </c>
      <c r="BE236" s="81">
        <v>35.439921813843398</v>
      </c>
      <c r="BF236" s="81">
        <v>33.211795619673154</v>
      </c>
      <c r="BG236" s="81"/>
      <c r="BH236" s="127"/>
      <c r="BI236" s="163"/>
    </row>
    <row r="237" spans="1:61" x14ac:dyDescent="0.25">
      <c r="A237" s="225" t="s">
        <v>537</v>
      </c>
      <c r="B237" s="81" t="s">
        <v>538</v>
      </c>
      <c r="C237" s="81" t="s">
        <v>594</v>
      </c>
      <c r="D237" s="127" t="s">
        <v>595</v>
      </c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>
        <v>60.976448166275269</v>
      </c>
      <c r="AS237" s="163">
        <v>45.287469865349564</v>
      </c>
      <c r="AT237" s="163"/>
      <c r="AU237" s="163"/>
      <c r="AV237" s="163"/>
      <c r="AW237" s="163"/>
      <c r="AX237" s="163"/>
      <c r="AY237" s="173" t="s">
        <v>537</v>
      </c>
      <c r="AZ237" s="81"/>
      <c r="BA237" s="81"/>
      <c r="BB237" s="81">
        <v>13.826704329702045</v>
      </c>
      <c r="BC237" s="81">
        <v>24.875123857906924</v>
      </c>
      <c r="BD237" s="81">
        <v>29.880330953500422</v>
      </c>
      <c r="BE237" s="81">
        <v>27.482759496027281</v>
      </c>
      <c r="BF237" s="81">
        <v>33.703085922733401</v>
      </c>
      <c r="BG237" s="81"/>
      <c r="BH237" s="127"/>
      <c r="BI237" s="163"/>
    </row>
    <row r="238" spans="1:61" x14ac:dyDescent="0.25">
      <c r="A238" s="225" t="s">
        <v>539</v>
      </c>
      <c r="B238" s="81" t="s">
        <v>540</v>
      </c>
      <c r="C238" s="81" t="s">
        <v>594</v>
      </c>
      <c r="D238" s="127" t="s">
        <v>595</v>
      </c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  <c r="AH238" s="163"/>
      <c r="AI238" s="163"/>
      <c r="AJ238" s="163"/>
      <c r="AK238" s="163"/>
      <c r="AL238" s="163"/>
      <c r="AM238" s="163"/>
      <c r="AN238" s="163"/>
      <c r="AO238" s="163"/>
      <c r="AP238" s="163"/>
      <c r="AQ238" s="163"/>
      <c r="AR238" s="163"/>
      <c r="AS238" s="163"/>
      <c r="AT238" s="163"/>
      <c r="AU238" s="163"/>
      <c r="AV238" s="163"/>
      <c r="AW238" s="163"/>
      <c r="AX238" s="163"/>
      <c r="AY238" s="173" t="s">
        <v>539</v>
      </c>
      <c r="AZ238" s="81"/>
      <c r="BA238" s="81"/>
      <c r="BB238" s="81"/>
      <c r="BC238" s="81"/>
      <c r="BD238" s="81"/>
      <c r="BE238" s="81"/>
      <c r="BF238" s="81"/>
      <c r="BG238" s="81"/>
      <c r="BH238" s="127"/>
      <c r="BI238" s="163"/>
    </row>
    <row r="239" spans="1:61" x14ac:dyDescent="0.25">
      <c r="A239" s="225" t="s">
        <v>541</v>
      </c>
      <c r="B239" s="81" t="s">
        <v>542</v>
      </c>
      <c r="C239" s="81" t="s">
        <v>594</v>
      </c>
      <c r="D239" s="127" t="s">
        <v>595</v>
      </c>
      <c r="E239" s="163"/>
      <c r="F239" s="163"/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3"/>
      <c r="AB239" s="163"/>
      <c r="AC239" s="163"/>
      <c r="AD239" s="163"/>
      <c r="AE239" s="163"/>
      <c r="AF239" s="163"/>
      <c r="AG239" s="163"/>
      <c r="AH239" s="163"/>
      <c r="AI239" s="163">
        <v>31.595963036401475</v>
      </c>
      <c r="AJ239" s="163">
        <v>24.590575759141149</v>
      </c>
      <c r="AK239" s="163">
        <v>23.604777319410683</v>
      </c>
      <c r="AL239" s="163">
        <v>21.879143037130174</v>
      </c>
      <c r="AM239" s="163">
        <v>24.530188071809452</v>
      </c>
      <c r="AN239" s="163"/>
      <c r="AO239" s="163"/>
      <c r="AP239" s="163"/>
      <c r="AQ239" s="163"/>
      <c r="AR239" s="163"/>
      <c r="AS239" s="163"/>
      <c r="AT239" s="163">
        <v>40.64333485292476</v>
      </c>
      <c r="AU239" s="163">
        <v>95.267860723246883</v>
      </c>
      <c r="AV239" s="163">
        <v>105.6027808507543</v>
      </c>
      <c r="AW239" s="163">
        <v>85.425594116055365</v>
      </c>
      <c r="AX239" s="163">
        <v>76.114459708002485</v>
      </c>
      <c r="AY239" s="173" t="s">
        <v>541</v>
      </c>
      <c r="AZ239" s="81">
        <v>69.026896347674295</v>
      </c>
      <c r="BA239" s="81">
        <v>58.512060530443563</v>
      </c>
      <c r="BB239" s="81">
        <v>57.252682517609884</v>
      </c>
      <c r="BC239" s="81">
        <v>49.273329213598387</v>
      </c>
      <c r="BD239" s="81">
        <v>44.22270175462512</v>
      </c>
      <c r="BE239" s="81">
        <v>45.351451220949372</v>
      </c>
      <c r="BF239" s="81">
        <v>43.302536515273935</v>
      </c>
      <c r="BG239" s="81"/>
      <c r="BH239" s="127"/>
      <c r="BI239" s="163"/>
    </row>
    <row r="240" spans="1:61" x14ac:dyDescent="0.25">
      <c r="A240" s="225" t="s">
        <v>543</v>
      </c>
      <c r="B240" s="81" t="s">
        <v>544</v>
      </c>
      <c r="C240" s="81" t="s">
        <v>594</v>
      </c>
      <c r="D240" s="127" t="s">
        <v>595</v>
      </c>
      <c r="E240" s="163"/>
      <c r="F240" s="163"/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A240" s="163"/>
      <c r="AB240" s="163"/>
      <c r="AC240" s="163"/>
      <c r="AD240" s="163"/>
      <c r="AE240" s="163"/>
      <c r="AF240" s="163"/>
      <c r="AG240" s="163"/>
      <c r="AH240" s="163"/>
      <c r="AI240" s="163"/>
      <c r="AJ240" s="163"/>
      <c r="AK240" s="163"/>
      <c r="AL240" s="163"/>
      <c r="AM240" s="163"/>
      <c r="AN240" s="163"/>
      <c r="AO240" s="163"/>
      <c r="AP240" s="163"/>
      <c r="AQ240" s="163"/>
      <c r="AR240" s="163"/>
      <c r="AS240" s="163"/>
      <c r="AT240" s="163">
        <v>51.99389483388164</v>
      </c>
      <c r="AU240" s="163">
        <v>53.503006236202481</v>
      </c>
      <c r="AV240" s="163">
        <v>55.968940122512414</v>
      </c>
      <c r="AW240" s="163">
        <v>56.384852114814855</v>
      </c>
      <c r="AX240" s="163">
        <v>56.289554249111376</v>
      </c>
      <c r="AY240" s="173" t="s">
        <v>543</v>
      </c>
      <c r="AZ240" s="81">
        <v>55.2949042313275</v>
      </c>
      <c r="BA240" s="81">
        <v>55.632014483028478</v>
      </c>
      <c r="BB240" s="81">
        <v>64.029945275978349</v>
      </c>
      <c r="BC240" s="81">
        <v>76.313885701100489</v>
      </c>
      <c r="BD240" s="81">
        <v>85.550532959218074</v>
      </c>
      <c r="BE240" s="81">
        <v>90.142845119895526</v>
      </c>
      <c r="BF240" s="81">
        <v>94.280461776095976</v>
      </c>
      <c r="BG240" s="81">
        <v>96.142945158868471</v>
      </c>
      <c r="BH240" s="127"/>
      <c r="BI240" s="163"/>
    </row>
    <row r="241" spans="1:61" x14ac:dyDescent="0.25">
      <c r="A241" s="225" t="s">
        <v>545</v>
      </c>
      <c r="B241" s="81" t="s">
        <v>546</v>
      </c>
      <c r="C241" s="81" t="s">
        <v>594</v>
      </c>
      <c r="D241" s="127" t="s">
        <v>595</v>
      </c>
      <c r="E241" s="163"/>
      <c r="F241" s="163"/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  <c r="AA241" s="163"/>
      <c r="AB241" s="163"/>
      <c r="AC241" s="163"/>
      <c r="AD241" s="163"/>
      <c r="AE241" s="163"/>
      <c r="AF241" s="163"/>
      <c r="AG241" s="163"/>
      <c r="AH241" s="163"/>
      <c r="AI241" s="163"/>
      <c r="AJ241" s="163"/>
      <c r="AK241" s="163"/>
      <c r="AL241" s="163"/>
      <c r="AM241" s="163"/>
      <c r="AN241" s="163"/>
      <c r="AO241" s="163"/>
      <c r="AP241" s="163"/>
      <c r="AQ241" s="163"/>
      <c r="AR241" s="163"/>
      <c r="AS241" s="163"/>
      <c r="AT241" s="163"/>
      <c r="AU241" s="163"/>
      <c r="AV241" s="163"/>
      <c r="AW241" s="163"/>
      <c r="AX241" s="163"/>
      <c r="AY241" s="173" t="s">
        <v>545</v>
      </c>
      <c r="AZ241" s="81"/>
      <c r="BA241" s="81"/>
      <c r="BB241" s="81"/>
      <c r="BC241" s="81"/>
      <c r="BD241" s="81"/>
      <c r="BE241" s="81"/>
      <c r="BF241" s="81"/>
      <c r="BG241" s="81"/>
      <c r="BH241" s="127"/>
      <c r="BI241" s="163"/>
    </row>
    <row r="242" spans="1:61" x14ac:dyDescent="0.25">
      <c r="A242" s="225" t="s">
        <v>547</v>
      </c>
      <c r="B242" s="81" t="s">
        <v>548</v>
      </c>
      <c r="C242" s="81" t="s">
        <v>594</v>
      </c>
      <c r="D242" s="127" t="s">
        <v>595</v>
      </c>
      <c r="E242" s="163"/>
      <c r="F242" s="163"/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  <c r="T242" s="163"/>
      <c r="U242" s="163"/>
      <c r="V242" s="163"/>
      <c r="W242" s="163"/>
      <c r="X242" s="163"/>
      <c r="Y242" s="163"/>
      <c r="Z242" s="163"/>
      <c r="AA242" s="163"/>
      <c r="AB242" s="163"/>
      <c r="AC242" s="163"/>
      <c r="AD242" s="163"/>
      <c r="AE242" s="163"/>
      <c r="AF242" s="163"/>
      <c r="AG242" s="163"/>
      <c r="AH242" s="163"/>
      <c r="AI242" s="163">
        <v>38.231556917557363</v>
      </c>
      <c r="AJ242" s="163">
        <v>37.874958604221497</v>
      </c>
      <c r="AK242" s="163">
        <v>40.088308635504518</v>
      </c>
      <c r="AL242" s="163">
        <v>48.81415874296173</v>
      </c>
      <c r="AM242" s="163">
        <v>51.477641255195728</v>
      </c>
      <c r="AN242" s="163">
        <v>51.410701876302987</v>
      </c>
      <c r="AO242" s="163">
        <v>48.993553479805293</v>
      </c>
      <c r="AP242" s="163">
        <v>46.733814404327113</v>
      </c>
      <c r="AQ242" s="163">
        <v>47.063627017434982</v>
      </c>
      <c r="AR242" s="163">
        <v>61.157984018570602</v>
      </c>
      <c r="AS242" s="163"/>
      <c r="AT242" s="163"/>
      <c r="AU242" s="163"/>
      <c r="AV242" s="163"/>
      <c r="AW242" s="163"/>
      <c r="AX242" s="163"/>
      <c r="AY242" s="173" t="s">
        <v>547</v>
      </c>
      <c r="AZ242" s="81"/>
      <c r="BA242" s="81"/>
      <c r="BB242" s="81"/>
      <c r="BC242" s="81"/>
      <c r="BD242" s="81"/>
      <c r="BE242" s="81"/>
      <c r="BF242" s="81"/>
      <c r="BG242" s="81"/>
      <c r="BH242" s="127"/>
      <c r="BI242" s="163"/>
    </row>
    <row r="243" spans="1:61" x14ac:dyDescent="0.25">
      <c r="A243" s="225" t="s">
        <v>549</v>
      </c>
      <c r="B243" s="81" t="s">
        <v>550</v>
      </c>
      <c r="C243" s="81" t="s">
        <v>594</v>
      </c>
      <c r="D243" s="127" t="s">
        <v>595</v>
      </c>
      <c r="E243" s="163"/>
      <c r="F243" s="163"/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  <c r="AA243" s="163"/>
      <c r="AB243" s="163"/>
      <c r="AC243" s="163"/>
      <c r="AD243" s="163"/>
      <c r="AE243" s="163"/>
      <c r="AF243" s="163"/>
      <c r="AG243" s="163"/>
      <c r="AH243" s="163"/>
      <c r="AI243" s="163"/>
      <c r="AJ243" s="163"/>
      <c r="AK243" s="163"/>
      <c r="AL243" s="163"/>
      <c r="AM243" s="163"/>
      <c r="AN243" s="163"/>
      <c r="AO243" s="163"/>
      <c r="AP243" s="163"/>
      <c r="AQ243" s="163"/>
      <c r="AR243" s="163"/>
      <c r="AS243" s="163"/>
      <c r="AT243" s="163"/>
      <c r="AU243" s="163"/>
      <c r="AV243" s="163"/>
      <c r="AW243" s="163"/>
      <c r="AX243" s="163"/>
      <c r="AY243" s="173" t="s">
        <v>549</v>
      </c>
      <c r="AZ243" s="81"/>
      <c r="BA243" s="81"/>
      <c r="BB243" s="81"/>
      <c r="BC243" s="81"/>
      <c r="BD243" s="81"/>
      <c r="BE243" s="81"/>
      <c r="BF243" s="81"/>
      <c r="BG243" s="81"/>
      <c r="BH243" s="127"/>
      <c r="BI243" s="163"/>
    </row>
    <row r="244" spans="1:61" x14ac:dyDescent="0.25">
      <c r="A244" s="225" t="s">
        <v>551</v>
      </c>
      <c r="B244" s="81" t="s">
        <v>552</v>
      </c>
      <c r="C244" s="81" t="s">
        <v>594</v>
      </c>
      <c r="D244" s="127" t="s">
        <v>595</v>
      </c>
      <c r="E244" s="163"/>
      <c r="F244" s="163"/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  <c r="T244" s="163"/>
      <c r="U244" s="163"/>
      <c r="V244" s="163"/>
      <c r="W244" s="163"/>
      <c r="X244" s="163"/>
      <c r="Y244" s="163"/>
      <c r="Z244" s="163"/>
      <c r="AA244" s="163"/>
      <c r="AB244" s="163"/>
      <c r="AC244" s="163"/>
      <c r="AD244" s="163"/>
      <c r="AE244" s="163"/>
      <c r="AF244" s="163"/>
      <c r="AG244" s="163"/>
      <c r="AH244" s="163"/>
      <c r="AI244" s="163"/>
      <c r="AJ244" s="163"/>
      <c r="AK244" s="163"/>
      <c r="AL244" s="163"/>
      <c r="AM244" s="163"/>
      <c r="AN244" s="163"/>
      <c r="AO244" s="163"/>
      <c r="AP244" s="163"/>
      <c r="AQ244" s="163"/>
      <c r="AR244" s="163"/>
      <c r="AS244" s="163"/>
      <c r="AT244" s="163"/>
      <c r="AU244" s="163"/>
      <c r="AV244" s="163"/>
      <c r="AW244" s="163"/>
      <c r="AX244" s="163"/>
      <c r="AY244" s="173" t="s">
        <v>551</v>
      </c>
      <c r="AZ244" s="81"/>
      <c r="BA244" s="81"/>
      <c r="BB244" s="81"/>
      <c r="BC244" s="81"/>
      <c r="BD244" s="81"/>
      <c r="BE244" s="81"/>
      <c r="BF244" s="81"/>
      <c r="BG244" s="81"/>
      <c r="BH244" s="127"/>
      <c r="BI244" s="163"/>
    </row>
    <row r="245" spans="1:61" x14ac:dyDescent="0.25">
      <c r="A245" s="225" t="s">
        <v>553</v>
      </c>
      <c r="B245" s="81" t="s">
        <v>554</v>
      </c>
      <c r="C245" s="81" t="s">
        <v>594</v>
      </c>
      <c r="D245" s="127" t="s">
        <v>595</v>
      </c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  <c r="T245" s="163"/>
      <c r="U245" s="163"/>
      <c r="V245" s="163"/>
      <c r="W245" s="163"/>
      <c r="X245" s="163"/>
      <c r="Y245" s="163"/>
      <c r="Z245" s="163"/>
      <c r="AA245" s="163"/>
      <c r="AB245" s="163"/>
      <c r="AC245" s="163"/>
      <c r="AD245" s="163"/>
      <c r="AE245" s="163"/>
      <c r="AF245" s="163"/>
      <c r="AG245" s="163"/>
      <c r="AH245" s="163"/>
      <c r="AI245" s="163"/>
      <c r="AJ245" s="163"/>
      <c r="AK245" s="163"/>
      <c r="AL245" s="163"/>
      <c r="AM245" s="163"/>
      <c r="AN245" s="163"/>
      <c r="AO245" s="163"/>
      <c r="AP245" s="163"/>
      <c r="AQ245" s="163"/>
      <c r="AR245" s="163"/>
      <c r="AS245" s="163"/>
      <c r="AT245" s="163"/>
      <c r="AU245" s="163"/>
      <c r="AV245" s="163"/>
      <c r="AW245" s="163"/>
      <c r="AX245" s="163"/>
      <c r="AY245" s="173" t="s">
        <v>553</v>
      </c>
      <c r="AZ245" s="81"/>
      <c r="BA245" s="81"/>
      <c r="BB245" s="81"/>
      <c r="BC245" s="81"/>
      <c r="BD245" s="81"/>
      <c r="BE245" s="81"/>
      <c r="BF245" s="81"/>
      <c r="BG245" s="81"/>
      <c r="BH245" s="127"/>
      <c r="BI245" s="163"/>
    </row>
    <row r="246" spans="1:61" x14ac:dyDescent="0.25">
      <c r="A246" s="225" t="s">
        <v>555</v>
      </c>
      <c r="B246" s="81" t="s">
        <v>556</v>
      </c>
      <c r="C246" s="81" t="s">
        <v>594</v>
      </c>
      <c r="D246" s="127" t="s">
        <v>595</v>
      </c>
      <c r="E246" s="163"/>
      <c r="F246" s="163"/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  <c r="T246" s="163"/>
      <c r="U246" s="163"/>
      <c r="V246" s="163"/>
      <c r="W246" s="163"/>
      <c r="X246" s="163"/>
      <c r="Y246" s="163"/>
      <c r="Z246" s="163"/>
      <c r="AA246" s="163"/>
      <c r="AB246" s="163"/>
      <c r="AC246" s="163"/>
      <c r="AD246" s="163"/>
      <c r="AE246" s="163"/>
      <c r="AF246" s="163"/>
      <c r="AG246" s="163"/>
      <c r="AH246" s="163"/>
      <c r="AI246" s="163">
        <v>24.966562398878224</v>
      </c>
      <c r="AJ246" s="163"/>
      <c r="AK246" s="163"/>
      <c r="AL246" s="163"/>
      <c r="AM246" s="163"/>
      <c r="AN246" s="163">
        <v>25.778896388666439</v>
      </c>
      <c r="AO246" s="163">
        <v>23.814391588477967</v>
      </c>
      <c r="AP246" s="163">
        <v>24.893760539629007</v>
      </c>
      <c r="AQ246" s="163">
        <v>28.402296101411149</v>
      </c>
      <c r="AR246" s="163">
        <v>27.304000925069381</v>
      </c>
      <c r="AS246" s="163"/>
      <c r="AT246" s="163"/>
      <c r="AU246" s="163"/>
      <c r="AV246" s="163"/>
      <c r="AW246" s="163"/>
      <c r="AX246" s="163"/>
      <c r="AY246" s="173" t="s">
        <v>555</v>
      </c>
      <c r="AZ246" s="81"/>
      <c r="BA246" s="81"/>
      <c r="BB246" s="81"/>
      <c r="BC246" s="81"/>
      <c r="BD246" s="81"/>
      <c r="BE246" s="81"/>
      <c r="BF246" s="81"/>
      <c r="BG246" s="81"/>
      <c r="BH246" s="127"/>
      <c r="BI246" s="163"/>
    </row>
    <row r="247" spans="1:61" x14ac:dyDescent="0.25">
      <c r="A247" s="225" t="s">
        <v>557</v>
      </c>
      <c r="B247" s="81" t="s">
        <v>558</v>
      </c>
      <c r="C247" s="81" t="s">
        <v>594</v>
      </c>
      <c r="D247" s="127" t="s">
        <v>595</v>
      </c>
      <c r="E247" s="163"/>
      <c r="F247" s="163"/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  <c r="AA247" s="163"/>
      <c r="AB247" s="163"/>
      <c r="AC247" s="163"/>
      <c r="AD247" s="163"/>
      <c r="AE247" s="163"/>
      <c r="AF247" s="163"/>
      <c r="AG247" s="163"/>
      <c r="AH247" s="163"/>
      <c r="AI247" s="163"/>
      <c r="AJ247" s="163"/>
      <c r="AK247" s="163"/>
      <c r="AL247" s="163"/>
      <c r="AM247" s="163"/>
      <c r="AN247" s="163"/>
      <c r="AO247" s="163"/>
      <c r="AP247" s="163"/>
      <c r="AQ247" s="163"/>
      <c r="AR247" s="163"/>
      <c r="AS247" s="163"/>
      <c r="AT247" s="163"/>
      <c r="AU247" s="163"/>
      <c r="AV247" s="163"/>
      <c r="AW247" s="163"/>
      <c r="AX247" s="163"/>
      <c r="AY247" s="173" t="s">
        <v>557</v>
      </c>
      <c r="AZ247" s="81"/>
      <c r="BA247" s="81"/>
      <c r="BB247" s="81"/>
      <c r="BC247" s="81"/>
      <c r="BD247" s="81"/>
      <c r="BE247" s="81"/>
      <c r="BF247" s="81"/>
      <c r="BG247" s="81"/>
      <c r="BH247" s="127"/>
      <c r="BI247" s="163"/>
    </row>
    <row r="248" spans="1:61" x14ac:dyDescent="0.25">
      <c r="A248" s="225" t="s">
        <v>559</v>
      </c>
      <c r="B248" s="81" t="s">
        <v>560</v>
      </c>
      <c r="C248" s="81" t="s">
        <v>594</v>
      </c>
      <c r="D248" s="127" t="s">
        <v>595</v>
      </c>
      <c r="E248" s="163"/>
      <c r="F248" s="163"/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  <c r="T248" s="163"/>
      <c r="U248" s="163"/>
      <c r="V248" s="163"/>
      <c r="W248" s="163"/>
      <c r="X248" s="163"/>
      <c r="Y248" s="163"/>
      <c r="Z248" s="163"/>
      <c r="AA248" s="163"/>
      <c r="AB248" s="163"/>
      <c r="AC248" s="163"/>
      <c r="AD248" s="163"/>
      <c r="AE248" s="163"/>
      <c r="AF248" s="163"/>
      <c r="AG248" s="163"/>
      <c r="AH248" s="163"/>
      <c r="AI248" s="163"/>
      <c r="AJ248" s="163"/>
      <c r="AK248" s="163"/>
      <c r="AL248" s="163"/>
      <c r="AM248" s="163"/>
      <c r="AN248" s="163"/>
      <c r="AO248" s="163"/>
      <c r="AP248" s="163"/>
      <c r="AQ248" s="163"/>
      <c r="AR248" s="163"/>
      <c r="AS248" s="163"/>
      <c r="AT248" s="163"/>
      <c r="AU248" s="163"/>
      <c r="AV248" s="163"/>
      <c r="AW248" s="163"/>
      <c r="AX248" s="163"/>
      <c r="AY248" s="173" t="s">
        <v>559</v>
      </c>
      <c r="AZ248" s="81"/>
      <c r="BA248" s="81"/>
      <c r="BB248" s="81"/>
      <c r="BC248" s="81"/>
      <c r="BD248" s="81"/>
      <c r="BE248" s="81"/>
      <c r="BF248" s="81"/>
      <c r="BG248" s="81"/>
      <c r="BH248" s="127"/>
      <c r="BI248" s="163"/>
    </row>
    <row r="249" spans="1:61" x14ac:dyDescent="0.25">
      <c r="A249" s="225" t="s">
        <v>561</v>
      </c>
      <c r="B249" s="81" t="s">
        <v>562</v>
      </c>
      <c r="C249" s="81" t="s">
        <v>594</v>
      </c>
      <c r="D249" s="127" t="s">
        <v>595</v>
      </c>
      <c r="E249" s="163"/>
      <c r="F249" s="163"/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  <c r="T249" s="163"/>
      <c r="U249" s="163"/>
      <c r="V249" s="163"/>
      <c r="W249" s="163"/>
      <c r="X249" s="163"/>
      <c r="Y249" s="163"/>
      <c r="Z249" s="163"/>
      <c r="AA249" s="163"/>
      <c r="AB249" s="163"/>
      <c r="AC249" s="163"/>
      <c r="AD249" s="163"/>
      <c r="AE249" s="163"/>
      <c r="AF249" s="163"/>
      <c r="AG249" s="163"/>
      <c r="AH249" s="163"/>
      <c r="AI249" s="163"/>
      <c r="AJ249" s="163"/>
      <c r="AK249" s="163"/>
      <c r="AL249" s="163"/>
      <c r="AM249" s="163"/>
      <c r="AN249" s="163"/>
      <c r="AO249" s="163"/>
      <c r="AP249" s="163"/>
      <c r="AQ249" s="163"/>
      <c r="AR249" s="163"/>
      <c r="AS249" s="163"/>
      <c r="AT249" s="163"/>
      <c r="AU249" s="163"/>
      <c r="AV249" s="163"/>
      <c r="AW249" s="163"/>
      <c r="AX249" s="163"/>
      <c r="AY249" s="173" t="s">
        <v>561</v>
      </c>
      <c r="AZ249" s="81"/>
      <c r="BA249" s="81"/>
      <c r="BB249" s="81"/>
      <c r="BC249" s="81"/>
      <c r="BD249" s="81"/>
      <c r="BE249" s="81"/>
      <c r="BF249" s="81"/>
      <c r="BG249" s="81"/>
      <c r="BH249" s="127"/>
      <c r="BI249" s="163"/>
    </row>
    <row r="250" spans="1:61" x14ac:dyDescent="0.25">
      <c r="A250" s="225" t="s">
        <v>563</v>
      </c>
      <c r="B250" s="81" t="s">
        <v>564</v>
      </c>
      <c r="C250" s="81" t="s">
        <v>594</v>
      </c>
      <c r="D250" s="127" t="s">
        <v>595</v>
      </c>
      <c r="E250" s="163"/>
      <c r="F250" s="163"/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  <c r="T250" s="163"/>
      <c r="U250" s="163"/>
      <c r="V250" s="163"/>
      <c r="W250" s="163"/>
      <c r="X250" s="163"/>
      <c r="Y250" s="163"/>
      <c r="Z250" s="163"/>
      <c r="AA250" s="163"/>
      <c r="AB250" s="163"/>
      <c r="AC250" s="163"/>
      <c r="AD250" s="163"/>
      <c r="AE250" s="163"/>
      <c r="AF250" s="163"/>
      <c r="AG250" s="163"/>
      <c r="AH250" s="163"/>
      <c r="AI250" s="163"/>
      <c r="AJ250" s="163"/>
      <c r="AK250" s="163"/>
      <c r="AL250" s="163"/>
      <c r="AM250" s="163"/>
      <c r="AN250" s="163"/>
      <c r="AO250" s="163"/>
      <c r="AP250" s="163"/>
      <c r="AQ250" s="163"/>
      <c r="AR250" s="163"/>
      <c r="AS250" s="163"/>
      <c r="AT250" s="163"/>
      <c r="AU250" s="163"/>
      <c r="AV250" s="163"/>
      <c r="AW250" s="163"/>
      <c r="AX250" s="163"/>
      <c r="AY250" s="173" t="s">
        <v>563</v>
      </c>
      <c r="AZ250" s="81"/>
      <c r="BA250" s="81"/>
      <c r="BB250" s="81"/>
      <c r="BC250" s="81"/>
      <c r="BD250" s="81"/>
      <c r="BE250" s="81"/>
      <c r="BF250" s="81"/>
      <c r="BG250" s="81"/>
      <c r="BH250" s="127"/>
      <c r="BI250" s="163"/>
    </row>
    <row r="251" spans="1:61" x14ac:dyDescent="0.25">
      <c r="A251" s="225" t="s">
        <v>565</v>
      </c>
      <c r="B251" s="81" t="s">
        <v>566</v>
      </c>
      <c r="C251" s="81" t="s">
        <v>594</v>
      </c>
      <c r="D251" s="127" t="s">
        <v>595</v>
      </c>
      <c r="E251" s="163"/>
      <c r="F251" s="163"/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  <c r="T251" s="163"/>
      <c r="U251" s="163"/>
      <c r="V251" s="163"/>
      <c r="W251" s="163"/>
      <c r="X251" s="163"/>
      <c r="Y251" s="163"/>
      <c r="Z251" s="163"/>
      <c r="AA251" s="163"/>
      <c r="AB251" s="163"/>
      <c r="AC251" s="163"/>
      <c r="AD251" s="163"/>
      <c r="AE251" s="163"/>
      <c r="AF251" s="163"/>
      <c r="AG251" s="163"/>
      <c r="AH251" s="163"/>
      <c r="AI251" s="163"/>
      <c r="AJ251" s="163"/>
      <c r="AK251" s="163"/>
      <c r="AL251" s="163"/>
      <c r="AM251" s="163"/>
      <c r="AN251" s="163"/>
      <c r="AO251" s="163"/>
      <c r="AP251" s="163"/>
      <c r="AQ251" s="163"/>
      <c r="AR251" s="163"/>
      <c r="AS251" s="163">
        <v>44.113241905883726</v>
      </c>
      <c r="AT251" s="163"/>
      <c r="AU251" s="163"/>
      <c r="AV251" s="163"/>
      <c r="AW251" s="163"/>
      <c r="AX251" s="163"/>
      <c r="AY251" s="173" t="s">
        <v>565</v>
      </c>
      <c r="AZ251" s="81"/>
      <c r="BA251" s="81"/>
      <c r="BB251" s="81"/>
      <c r="BC251" s="81"/>
      <c r="BD251" s="81"/>
      <c r="BE251" s="81"/>
      <c r="BF251" s="81"/>
      <c r="BG251" s="81"/>
      <c r="BH251" s="127"/>
      <c r="BI251" s="163"/>
    </row>
    <row r="252" spans="1:61" x14ac:dyDescent="0.25">
      <c r="A252" s="225" t="s">
        <v>567</v>
      </c>
      <c r="B252" s="81" t="s">
        <v>568</v>
      </c>
      <c r="C252" s="81" t="s">
        <v>594</v>
      </c>
      <c r="D252" s="127" t="s">
        <v>595</v>
      </c>
      <c r="E252" s="163"/>
      <c r="F252" s="163"/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  <c r="T252" s="163"/>
      <c r="U252" s="163"/>
      <c r="V252" s="163"/>
      <c r="W252" s="163"/>
      <c r="X252" s="163"/>
      <c r="Y252" s="163"/>
      <c r="Z252" s="163"/>
      <c r="AA252" s="163"/>
      <c r="AB252" s="163"/>
      <c r="AC252" s="163"/>
      <c r="AD252" s="163"/>
      <c r="AE252" s="163"/>
      <c r="AF252" s="163"/>
      <c r="AG252" s="163"/>
      <c r="AH252" s="163"/>
      <c r="AI252" s="163">
        <v>289.84472708486055</v>
      </c>
      <c r="AJ252" s="163">
        <v>113.58466666666661</v>
      </c>
      <c r="AK252" s="163">
        <v>128.44470809792824</v>
      </c>
      <c r="AL252" s="163">
        <v>104.00210747894985</v>
      </c>
      <c r="AM252" s="163">
        <v>169.7866113783285</v>
      </c>
      <c r="AN252" s="163">
        <v>232.93623105490164</v>
      </c>
      <c r="AO252" s="163">
        <v>243.59550626969707</v>
      </c>
      <c r="AP252" s="163">
        <v>152.18700190233753</v>
      </c>
      <c r="AQ252" s="163"/>
      <c r="AR252" s="163"/>
      <c r="AS252" s="163"/>
      <c r="AT252" s="163"/>
      <c r="AU252" s="163"/>
      <c r="AV252" s="163"/>
      <c r="AW252" s="163"/>
      <c r="AX252" s="163"/>
      <c r="AY252" s="173" t="s">
        <v>567</v>
      </c>
      <c r="AZ252" s="81"/>
      <c r="BA252" s="81"/>
      <c r="BB252" s="81"/>
      <c r="BC252" s="81"/>
      <c r="BD252" s="81"/>
      <c r="BE252" s="81"/>
      <c r="BF252" s="81"/>
      <c r="BG252" s="81"/>
      <c r="BH252" s="127"/>
      <c r="BI252" s="163"/>
    </row>
    <row r="253" spans="1:61" x14ac:dyDescent="0.25">
      <c r="A253" s="225" t="s">
        <v>569</v>
      </c>
      <c r="B253" s="81" t="s">
        <v>570</v>
      </c>
      <c r="C253" s="81" t="s">
        <v>594</v>
      </c>
      <c r="D253" s="127" t="s">
        <v>595</v>
      </c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  <c r="T253" s="163"/>
      <c r="U253" s="163"/>
      <c r="V253" s="163"/>
      <c r="W253" s="163"/>
      <c r="X253" s="163"/>
      <c r="Y253" s="163"/>
      <c r="Z253" s="163"/>
      <c r="AA253" s="163"/>
      <c r="AB253" s="163"/>
      <c r="AC253" s="163"/>
      <c r="AD253" s="163"/>
      <c r="AE253" s="163"/>
      <c r="AF253" s="163"/>
      <c r="AG253" s="163"/>
      <c r="AH253" s="163"/>
      <c r="AI253" s="163">
        <v>244.38053643903302</v>
      </c>
      <c r="AJ253" s="163">
        <v>277.53030798650144</v>
      </c>
      <c r="AK253" s="163">
        <v>164.70075355886257</v>
      </c>
      <c r="AL253" s="163">
        <v>161.78607686910544</v>
      </c>
      <c r="AM253" s="163">
        <v>149.20988985848285</v>
      </c>
      <c r="AN253" s="163">
        <v>155.27922461430751</v>
      </c>
      <c r="AO253" s="163">
        <v>175.93449073656404</v>
      </c>
      <c r="AP253" s="163">
        <v>150.0725489427594</v>
      </c>
      <c r="AQ253" s="163">
        <v>161.23215785194779</v>
      </c>
      <c r="AR253" s="163"/>
      <c r="AS253" s="163"/>
      <c r="AT253" s="163"/>
      <c r="AU253" s="163"/>
      <c r="AV253" s="163"/>
      <c r="AW253" s="163"/>
      <c r="AX253" s="163"/>
      <c r="AY253" s="173" t="s">
        <v>569</v>
      </c>
      <c r="AZ253" s="81"/>
      <c r="BA253" s="81"/>
      <c r="BB253" s="81"/>
      <c r="BC253" s="81"/>
      <c r="BD253" s="81"/>
      <c r="BE253" s="81"/>
      <c r="BF253" s="81"/>
      <c r="BG253" s="81"/>
      <c r="BH253" s="127"/>
      <c r="BI253" s="163"/>
    </row>
    <row r="254" spans="1:61" ht="15.75" thickBot="1" x14ac:dyDescent="0.3">
      <c r="A254" s="226" t="s">
        <v>571</v>
      </c>
      <c r="B254" s="227" t="s">
        <v>572</v>
      </c>
      <c r="C254" s="227" t="s">
        <v>594</v>
      </c>
      <c r="D254" s="228" t="s">
        <v>595</v>
      </c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  <c r="T254" s="163"/>
      <c r="U254" s="163"/>
      <c r="V254" s="163"/>
      <c r="W254" s="163"/>
      <c r="X254" s="163"/>
      <c r="Y254" s="163"/>
      <c r="Z254" s="163"/>
      <c r="AA254" s="163"/>
      <c r="AB254" s="163"/>
      <c r="AC254" s="163"/>
      <c r="AD254" s="163"/>
      <c r="AE254" s="163"/>
      <c r="AF254" s="163"/>
      <c r="AG254" s="163"/>
      <c r="AH254" s="163"/>
      <c r="AI254" s="163">
        <v>48.440495699258449</v>
      </c>
      <c r="AJ254" s="163">
        <v>54.903623970536188</v>
      </c>
      <c r="AK254" s="163">
        <v>59.314378092424079</v>
      </c>
      <c r="AL254" s="163">
        <v>58.976718338732567</v>
      </c>
      <c r="AM254" s="163">
        <v>55.434392999030003</v>
      </c>
      <c r="AN254" s="163">
        <v>77.088212828816012</v>
      </c>
      <c r="AO254" s="163">
        <v>62.185106007251434</v>
      </c>
      <c r="AP254" s="163">
        <v>57.40679787261881</v>
      </c>
      <c r="AQ254" s="163"/>
      <c r="AR254" s="163"/>
      <c r="AS254" s="163"/>
      <c r="AT254" s="163"/>
      <c r="AU254" s="163"/>
      <c r="AV254" s="163"/>
      <c r="AW254" s="163"/>
      <c r="AX254" s="163"/>
      <c r="AY254" s="174" t="s">
        <v>571</v>
      </c>
      <c r="AZ254" s="227"/>
      <c r="BA254" s="227"/>
      <c r="BB254" s="227"/>
      <c r="BC254" s="227"/>
      <c r="BD254" s="227"/>
      <c r="BE254" s="227"/>
      <c r="BF254" s="227"/>
      <c r="BG254" s="227"/>
      <c r="BH254" s="228"/>
      <c r="BI254" s="163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AJ66"/>
  <sheetViews>
    <sheetView showGridLines="0" zoomScale="85" zoomScaleNormal="85" workbookViewId="0">
      <selection activeCell="AE37" sqref="AE37"/>
    </sheetView>
  </sheetViews>
  <sheetFormatPr defaultRowHeight="15" x14ac:dyDescent="0.25"/>
  <cols>
    <col min="1" max="1" width="9.140625" customWidth="1"/>
    <col min="2" max="2" width="16.5703125" customWidth="1"/>
    <col min="3" max="3" width="12" bestFit="1" customWidth="1"/>
    <col min="4" max="4" width="12.7109375" customWidth="1"/>
    <col min="5" max="5" width="10.7109375" customWidth="1"/>
    <col min="6" max="6" width="12.7109375" bestFit="1" customWidth="1"/>
    <col min="7" max="7" width="9.140625" customWidth="1"/>
    <col min="8" max="8" width="15" bestFit="1" customWidth="1"/>
    <col min="9" max="9" width="12.7109375" bestFit="1" customWidth="1"/>
    <col min="10" max="10" width="13.5703125" bestFit="1" customWidth="1"/>
    <col min="11" max="11" width="9.5703125" customWidth="1"/>
    <col min="12" max="12" width="12.7109375" customWidth="1"/>
    <col min="13" max="13" width="9.140625" customWidth="1"/>
    <col min="14" max="14" width="15" bestFit="1" customWidth="1"/>
    <col min="15" max="15" width="12.7109375" bestFit="1" customWidth="1"/>
    <col min="16" max="16" width="13.5703125" bestFit="1" customWidth="1"/>
    <col min="17" max="17" width="9.28515625" bestFit="1" customWidth="1"/>
    <col min="18" max="18" width="12.7109375" bestFit="1" customWidth="1"/>
    <col min="19" max="19" width="9.140625" customWidth="1"/>
    <col min="20" max="20" width="15" bestFit="1" customWidth="1"/>
    <col min="21" max="21" width="12.7109375" bestFit="1" customWidth="1"/>
    <col min="22" max="22" width="13.5703125" bestFit="1" customWidth="1"/>
    <col min="23" max="23" width="9.140625" customWidth="1"/>
    <col min="24" max="24" width="12.7109375" bestFit="1" customWidth="1"/>
    <col min="25" max="25" width="9.140625" customWidth="1"/>
    <col min="26" max="26" width="15" bestFit="1" customWidth="1"/>
    <col min="27" max="27" width="12.7109375" bestFit="1" customWidth="1"/>
    <col min="28" max="28" width="13.5703125" bestFit="1" customWidth="1"/>
    <col min="29" max="29" width="9.140625" customWidth="1"/>
    <col min="30" max="30" width="12.7109375" bestFit="1" customWidth="1"/>
    <col min="31" max="31" width="9.140625" customWidth="1"/>
    <col min="32" max="32" width="15" bestFit="1" customWidth="1"/>
    <col min="33" max="33" width="12.7109375" bestFit="1" customWidth="1"/>
    <col min="34" max="34" width="13.5703125" bestFit="1" customWidth="1"/>
    <col min="35" max="35" width="9.140625" customWidth="1"/>
    <col min="36" max="36" width="10.7109375" bestFit="1" customWidth="1"/>
    <col min="37" max="37" width="9.140625" customWidth="1"/>
    <col min="38" max="38" width="15" bestFit="1" customWidth="1"/>
    <col min="39" max="39" width="12.7109375" bestFit="1" customWidth="1"/>
    <col min="40" max="40" width="13.5703125" bestFit="1" customWidth="1"/>
    <col min="41" max="41" width="9.140625" customWidth="1"/>
    <col min="42" max="42" width="10.7109375" bestFit="1" customWidth="1"/>
    <col min="43" max="43" width="9.140625" customWidth="1"/>
  </cols>
  <sheetData>
    <row r="2" spans="2:36" ht="18.75" x14ac:dyDescent="0.3">
      <c r="B2" s="20"/>
      <c r="C2" s="20"/>
      <c r="D2" s="21"/>
      <c r="E2" s="20"/>
      <c r="F2" s="20"/>
      <c r="G2" s="20"/>
      <c r="H2" s="20"/>
      <c r="J2" s="319" t="s">
        <v>5</v>
      </c>
      <c r="K2" s="319"/>
      <c r="L2" s="22">
        <v>15</v>
      </c>
      <c r="N2" s="328" t="s">
        <v>5</v>
      </c>
      <c r="O2" s="319"/>
      <c r="P2" s="22">
        <v>16</v>
      </c>
    </row>
    <row r="3" spans="2:36" ht="19.5" thickBot="1" x14ac:dyDescent="0.35">
      <c r="B3" s="20"/>
      <c r="C3" s="20"/>
      <c r="D3" s="21"/>
      <c r="E3" s="20"/>
      <c r="F3" s="20"/>
      <c r="G3" s="20"/>
      <c r="H3" s="20"/>
      <c r="J3" s="320" t="s">
        <v>6</v>
      </c>
      <c r="K3" s="320"/>
      <c r="L3" s="320"/>
      <c r="N3" s="320" t="s">
        <v>6</v>
      </c>
      <c r="O3" s="320"/>
      <c r="P3" s="320"/>
    </row>
    <row r="4" spans="2:36" ht="15.75" customHeight="1" thickTop="1" x14ac:dyDescent="0.3">
      <c r="B4" s="329" t="s">
        <v>674</v>
      </c>
      <c r="C4" s="329"/>
      <c r="D4" s="329"/>
      <c r="E4" s="329"/>
      <c r="F4" s="329"/>
      <c r="G4" s="329"/>
      <c r="H4" s="329"/>
      <c r="J4" s="28">
        <v>0.2</v>
      </c>
      <c r="K4" s="179" t="s">
        <v>606</v>
      </c>
      <c r="L4" s="29">
        <f>_xlfn.T.INV.2T(J4,$L$2)</f>
        <v>1.3406056078504547</v>
      </c>
      <c r="N4" s="28">
        <v>0.2</v>
      </c>
      <c r="O4" s="179" t="s">
        <v>606</v>
      </c>
      <c r="P4" s="29">
        <f>_xlfn.T.INV.2T(N4,$P$2)</f>
        <v>1.3367571673273144</v>
      </c>
    </row>
    <row r="5" spans="2:36" ht="18.75" x14ac:dyDescent="0.3">
      <c r="B5" s="321"/>
      <c r="C5" s="321"/>
      <c r="D5" s="21"/>
      <c r="E5" s="20"/>
      <c r="F5" s="20"/>
      <c r="G5" s="20"/>
      <c r="H5" s="30"/>
      <c r="J5" s="28">
        <v>0.1</v>
      </c>
      <c r="K5" s="179" t="s">
        <v>607</v>
      </c>
      <c r="L5" s="29">
        <f>_xlfn.T.INV.2T(J5,$L$2)</f>
        <v>1.7530503556925723</v>
      </c>
      <c r="N5" s="28">
        <v>0.1</v>
      </c>
      <c r="O5" s="179" t="s">
        <v>607</v>
      </c>
      <c r="P5" s="29">
        <f>_xlfn.T.INV.2T(N5,$P$2)</f>
        <v>1.7458836762762506</v>
      </c>
    </row>
    <row r="6" spans="2:36" ht="15.75" thickBot="1" x14ac:dyDescent="0.3">
      <c r="B6" s="31"/>
      <c r="D6" s="32"/>
      <c r="E6" s="32"/>
      <c r="F6" s="32"/>
      <c r="G6" s="32"/>
      <c r="H6" s="33"/>
      <c r="J6" s="28">
        <v>0.05</v>
      </c>
      <c r="K6" s="179" t="s">
        <v>608</v>
      </c>
      <c r="L6" s="29">
        <f>_xlfn.T.INV.2T(J6,$L$2)</f>
        <v>2.1314495455597742</v>
      </c>
      <c r="N6" s="28">
        <v>0.05</v>
      </c>
      <c r="O6" s="179" t="s">
        <v>608</v>
      </c>
      <c r="P6" s="29">
        <f>_xlfn.T.INV.2T(N6,$P$2)</f>
        <v>2.119905299221255</v>
      </c>
    </row>
    <row r="7" spans="2:36" ht="15.75" thickTop="1" x14ac:dyDescent="0.25">
      <c r="C7" s="24"/>
      <c r="J7" s="34"/>
      <c r="K7" s="35"/>
      <c r="L7" s="36"/>
    </row>
    <row r="8" spans="2:36" s="37" customFormat="1" ht="15.75" thickBot="1" x14ac:dyDescent="0.3">
      <c r="J8" s="38"/>
      <c r="K8" s="39"/>
    </row>
    <row r="9" spans="2:36" ht="18.75" x14ac:dyDescent="0.3">
      <c r="B9" s="325">
        <v>2008</v>
      </c>
      <c r="C9" s="326"/>
      <c r="D9" s="326"/>
      <c r="E9" s="326"/>
      <c r="F9" s="327"/>
      <c r="H9" s="325">
        <v>2009</v>
      </c>
      <c r="I9" s="326"/>
      <c r="J9" s="326"/>
      <c r="K9" s="326"/>
      <c r="L9" s="327"/>
      <c r="N9" s="325">
        <v>2010</v>
      </c>
      <c r="O9" s="326"/>
      <c r="P9" s="326"/>
      <c r="Q9" s="326"/>
      <c r="R9" s="327"/>
      <c r="T9" s="325">
        <v>2011</v>
      </c>
      <c r="U9" s="326"/>
      <c r="V9" s="326"/>
      <c r="W9" s="326"/>
      <c r="X9" s="327"/>
      <c r="Z9" s="325">
        <v>2012</v>
      </c>
      <c r="AA9" s="326"/>
      <c r="AB9" s="326"/>
      <c r="AC9" s="326"/>
      <c r="AD9" s="327"/>
      <c r="AF9" s="325">
        <v>2013</v>
      </c>
      <c r="AG9" s="326"/>
      <c r="AH9" s="326"/>
      <c r="AI9" s="326"/>
      <c r="AJ9" s="327"/>
    </row>
    <row r="10" spans="2:36" x14ac:dyDescent="0.25">
      <c r="B10" s="159"/>
      <c r="C10" s="40" t="s">
        <v>1</v>
      </c>
      <c r="D10" s="40" t="s">
        <v>642</v>
      </c>
      <c r="E10" s="40" t="s">
        <v>3</v>
      </c>
      <c r="F10" s="166" t="s">
        <v>4</v>
      </c>
      <c r="H10" s="159"/>
      <c r="I10" s="40" t="s">
        <v>1</v>
      </c>
      <c r="J10" s="40" t="s">
        <v>642</v>
      </c>
      <c r="K10" s="40" t="s">
        <v>3</v>
      </c>
      <c r="L10" s="166" t="s">
        <v>4</v>
      </c>
      <c r="N10" s="159"/>
      <c r="O10" s="40" t="s">
        <v>1</v>
      </c>
      <c r="P10" s="40" t="s">
        <v>642</v>
      </c>
      <c r="Q10" s="40" t="s">
        <v>3</v>
      </c>
      <c r="R10" s="166" t="s">
        <v>4</v>
      </c>
      <c r="T10" s="159"/>
      <c r="U10" s="40" t="s">
        <v>1</v>
      </c>
      <c r="V10" s="40" t="s">
        <v>642</v>
      </c>
      <c r="W10" s="40" t="s">
        <v>3</v>
      </c>
      <c r="X10" s="166" t="s">
        <v>4</v>
      </c>
      <c r="Z10" s="159"/>
      <c r="AA10" s="40" t="s">
        <v>1</v>
      </c>
      <c r="AB10" s="40" t="s">
        <v>642</v>
      </c>
      <c r="AC10" s="40" t="s">
        <v>3</v>
      </c>
      <c r="AD10" s="166" t="s">
        <v>4</v>
      </c>
      <c r="AF10" s="159"/>
      <c r="AG10" s="40" t="s">
        <v>1</v>
      </c>
      <c r="AH10" s="40" t="s">
        <v>642</v>
      </c>
      <c r="AI10" s="40" t="s">
        <v>3</v>
      </c>
      <c r="AJ10" s="166" t="s">
        <v>4</v>
      </c>
    </row>
    <row r="11" spans="2:36" x14ac:dyDescent="0.25">
      <c r="B11" s="41" t="s">
        <v>7</v>
      </c>
      <c r="C11" s="81">
        <f>F46</f>
        <v>-0.23947501487506528</v>
      </c>
      <c r="D11" s="81">
        <f>E46</f>
        <v>0.45552009968334872</v>
      </c>
      <c r="E11" s="81">
        <f>D46</f>
        <v>-0.49748342310317767</v>
      </c>
      <c r="F11" s="155">
        <f>C46</f>
        <v>0.12854729191946043</v>
      </c>
      <c r="H11" s="41" t="s">
        <v>7</v>
      </c>
      <c r="I11" s="81">
        <f>L46</f>
        <v>1.5051917873918876</v>
      </c>
      <c r="J11" s="81">
        <f>K46</f>
        <v>0.7458105049664342</v>
      </c>
      <c r="K11" s="81">
        <f>J46</f>
        <v>0.14910285334817125</v>
      </c>
      <c r="L11" s="155">
        <f>I46</f>
        <v>-0.71975504885960451</v>
      </c>
      <c r="N11" s="41" t="s">
        <v>7</v>
      </c>
      <c r="O11" s="81">
        <f>R46</f>
        <v>-3.4230212306705837E-2</v>
      </c>
      <c r="P11" s="81">
        <f>Q46</f>
        <v>0.31846789774990503</v>
      </c>
      <c r="Q11" s="81">
        <f>P46</f>
        <v>0.21293612907503989</v>
      </c>
      <c r="R11" s="155">
        <f>O46</f>
        <v>-0.16726504168963452</v>
      </c>
      <c r="T11" s="41" t="s">
        <v>7</v>
      </c>
      <c r="U11" s="81">
        <f>X46</f>
        <v>-0.27851348932599818</v>
      </c>
      <c r="V11" s="81">
        <f>W46</f>
        <v>-0.4283199396850077</v>
      </c>
      <c r="W11" s="81">
        <f>V46</f>
        <v>0.30348400983296392</v>
      </c>
      <c r="X11" s="155">
        <f>U46</f>
        <v>0.61252577625660287</v>
      </c>
      <c r="Z11" s="41" t="s">
        <v>7</v>
      </c>
      <c r="AA11" s="81">
        <f>AD46</f>
        <v>0.57403496600943538</v>
      </c>
      <c r="AB11" s="81">
        <f>AC46</f>
        <v>0.95002715014890704</v>
      </c>
      <c r="AC11" s="81">
        <f>AB46</f>
        <v>8.4597030043332508E-2</v>
      </c>
      <c r="AD11" s="155">
        <f>AA46</f>
        <v>7.0941365576444718E-2</v>
      </c>
      <c r="AF11" s="41" t="s">
        <v>7</v>
      </c>
      <c r="AG11" s="81">
        <f>AJ46</f>
        <v>-0.29994166605372496</v>
      </c>
      <c r="AH11" s="81">
        <f>AI46</f>
        <v>0.42505715141773082</v>
      </c>
      <c r="AI11" s="81">
        <f>AH46</f>
        <v>0.52977485846783889</v>
      </c>
      <c r="AJ11" s="155">
        <f>AG46</f>
        <v>-0.17891466970117423</v>
      </c>
    </row>
    <row r="12" spans="2:36" x14ac:dyDescent="0.25">
      <c r="B12" s="41" t="s">
        <v>679</v>
      </c>
      <c r="C12" s="81">
        <f>F47</f>
        <v>0.45589425304565878</v>
      </c>
      <c r="D12" s="81">
        <f>E47</f>
        <v>0.37982928429110646</v>
      </c>
      <c r="E12" s="81">
        <f>D47</f>
        <v>0.15321663786823769</v>
      </c>
      <c r="F12" s="155">
        <f>C47</f>
        <v>0.18900956128808541</v>
      </c>
      <c r="H12" s="41" t="s">
        <v>679</v>
      </c>
      <c r="I12" s="81">
        <f>L47</f>
        <v>0.69375285465424952</v>
      </c>
      <c r="J12" s="81">
        <f>K47</f>
        <v>0.50194930770960322</v>
      </c>
      <c r="K12" s="81">
        <f>J47</f>
        <v>0.16740305643194922</v>
      </c>
      <c r="L12" s="155">
        <f>I47</f>
        <v>0.29159648385696046</v>
      </c>
      <c r="N12" s="41" t="s">
        <v>679</v>
      </c>
      <c r="O12" s="81">
        <f>R47</f>
        <v>0.3176008445511655</v>
      </c>
      <c r="P12" s="81">
        <f>Q47</f>
        <v>8.3578370997378054E-2</v>
      </c>
      <c r="Q12" s="81">
        <f>P47</f>
        <v>9.7115170911387508E-2</v>
      </c>
      <c r="R12" s="155">
        <f>O47</f>
        <v>8.1711451868645035E-2</v>
      </c>
      <c r="T12" s="41" t="s">
        <v>679</v>
      </c>
      <c r="U12" s="81">
        <f>X47</f>
        <v>0.5325411817791047</v>
      </c>
      <c r="V12" s="81">
        <f>W47</f>
        <v>0.34372813792998835</v>
      </c>
      <c r="W12" s="81">
        <f>V47</f>
        <v>0.1412184914679922</v>
      </c>
      <c r="X12" s="155">
        <f>U47</f>
        <v>0.2013907877369138</v>
      </c>
      <c r="Z12" s="41" t="s">
        <v>679</v>
      </c>
      <c r="AA12" s="81">
        <f>AD47</f>
        <v>0.37493321239467275</v>
      </c>
      <c r="AB12" s="81">
        <f>AC47</f>
        <v>0.15546813613016286</v>
      </c>
      <c r="AC12" s="81">
        <f>AB47</f>
        <v>0.124335002091126</v>
      </c>
      <c r="AD12" s="155">
        <f>AA47</f>
        <v>0.11476752053905624</v>
      </c>
      <c r="AF12" s="41" t="s">
        <v>679</v>
      </c>
      <c r="AG12" s="81">
        <f>AJ47</f>
        <v>0.34904724393992781</v>
      </c>
      <c r="AH12" s="81">
        <f>AI47</f>
        <v>0.17129060128364751</v>
      </c>
      <c r="AI12" s="81">
        <f>AH47</f>
        <v>0.29015037204970912</v>
      </c>
      <c r="AJ12" s="155">
        <f>AG47</f>
        <v>0.11741810966947361</v>
      </c>
    </row>
    <row r="13" spans="2:36" x14ac:dyDescent="0.25">
      <c r="B13" s="41" t="s">
        <v>8</v>
      </c>
      <c r="C13" s="81">
        <f>C11/C12</f>
        <v>-0.52528632084134075</v>
      </c>
      <c r="D13" s="81">
        <f>D11/D12</f>
        <v>1.1992758813568249</v>
      </c>
      <c r="E13" s="81">
        <f>E11/E12</f>
        <v>-3.2469282058714826</v>
      </c>
      <c r="F13" s="155">
        <f>F11/F12</f>
        <v>0.68010999572413522</v>
      </c>
      <c r="H13" s="41" t="s">
        <v>8</v>
      </c>
      <c r="I13" s="81">
        <f>I11/I12</f>
        <v>2.1696368920053533</v>
      </c>
      <c r="J13" s="81">
        <f>J11/J12</f>
        <v>1.4858283366692357</v>
      </c>
      <c r="K13" s="81">
        <f>K11/K12</f>
        <v>0.89068178637934747</v>
      </c>
      <c r="L13" s="155">
        <f>L11/L12</f>
        <v>-2.4683255413075305</v>
      </c>
      <c r="N13" s="41" t="s">
        <v>8</v>
      </c>
      <c r="O13" s="81">
        <f>O11/O12</f>
        <v>-0.10777745995946604</v>
      </c>
      <c r="P13" s="81">
        <f>P11/P12</f>
        <v>3.8104104441075517</v>
      </c>
      <c r="Q13" s="81">
        <f>Q11/Q12</f>
        <v>2.1926144708053177</v>
      </c>
      <c r="R13" s="155">
        <f>R11/R12</f>
        <v>-2.0470208014235367</v>
      </c>
      <c r="T13" s="41" t="s">
        <v>8</v>
      </c>
      <c r="U13" s="81">
        <f>U11/U12</f>
        <v>-0.52298958062838441</v>
      </c>
      <c r="V13" s="81">
        <f>V11/V12</f>
        <v>-1.2461008931781119</v>
      </c>
      <c r="W13" s="81">
        <f>W11/W12</f>
        <v>2.1490387461173945</v>
      </c>
      <c r="X13" s="155">
        <f>X11/X12</f>
        <v>3.0414786254114756</v>
      </c>
      <c r="Z13" s="41" t="s">
        <v>8</v>
      </c>
      <c r="AA13" s="81">
        <f>AA11/AA12</f>
        <v>1.5310325866922094</v>
      </c>
      <c r="AB13" s="81">
        <f>AB11/AB12</f>
        <v>6.1107515263032042</v>
      </c>
      <c r="AC13" s="81">
        <f>AC11/AC12</f>
        <v>0.6803959353403215</v>
      </c>
      <c r="AD13" s="155">
        <f>AD11/AD12</f>
        <v>0.61813102908590623</v>
      </c>
      <c r="AF13" s="41" t="s">
        <v>8</v>
      </c>
      <c r="AG13" s="81">
        <f>AG11/AG12</f>
        <v>-0.8593153828349549</v>
      </c>
      <c r="AH13" s="81">
        <f>AH11/AH12</f>
        <v>2.4814972230371257</v>
      </c>
      <c r="AI13" s="81">
        <f>AI11/AI12</f>
        <v>1.8258631023815364</v>
      </c>
      <c r="AJ13" s="155">
        <f>AJ11/AJ12</f>
        <v>-1.5237399938119469</v>
      </c>
    </row>
    <row r="14" spans="2:36" x14ac:dyDescent="0.25">
      <c r="B14" s="41" t="s">
        <v>9</v>
      </c>
      <c r="C14" s="81">
        <f>TDIST(ABS(C13),COUNT(C21:C36)-1,2)</f>
        <v>0.60706219033283759</v>
      </c>
      <c r="D14" s="81">
        <f>TDIST(ABS(D13),COUNT(D21:D36)-1,2)</f>
        <v>0.24902282097219383</v>
      </c>
      <c r="E14" s="81">
        <f>TDIST(ABS(E13),COUNT(E21:E36)-1,2)</f>
        <v>5.4172973664565905E-3</v>
      </c>
      <c r="F14" s="155">
        <f>TDIST(ABS(F13),COUNT(F21:F36)-1,2)</f>
        <v>0.50679671072010835</v>
      </c>
      <c r="H14" s="41" t="s">
        <v>9</v>
      </c>
      <c r="I14" s="81">
        <f>TDIST(ABS(I13),COUNT(I21:I37)-1,2)</f>
        <v>4.5439090142292173E-2</v>
      </c>
      <c r="J14" s="81">
        <f>TDIST(ABS(J13),COUNT(J21:J37)-1,2)</f>
        <v>0.1567618414061101</v>
      </c>
      <c r="K14" s="81">
        <f>TDIST(ABS(K13),COUNT(K21:K37)-1,2)</f>
        <v>0.38629757833094591</v>
      </c>
      <c r="L14" s="155">
        <f>TDIST(ABS(L13),COUNT(L21:L37)-1,2)</f>
        <v>2.5229337517688667E-2</v>
      </c>
      <c r="N14" s="41" t="s">
        <v>9</v>
      </c>
      <c r="O14" s="81">
        <f>TDIST(ABS(O13),COUNT(O21:O37)-1,2)</f>
        <v>0.91551217339812341</v>
      </c>
      <c r="P14" s="81">
        <f>TDIST(ABS(P13),COUNT(P21:P37)-1,2)</f>
        <v>1.5385675551083124E-3</v>
      </c>
      <c r="Q14" s="81">
        <f>TDIST(ABS(Q13),COUNT(Q21:Q37)-1,2)</f>
        <v>4.3464145164999066E-2</v>
      </c>
      <c r="R14" s="155">
        <f>TDIST(ABS(R13),COUNT(R21:R37)-1,2)</f>
        <v>5.7446074650379285E-2</v>
      </c>
      <c r="T14" s="41" t="s">
        <v>9</v>
      </c>
      <c r="U14" s="81">
        <f>TDIST(ABS(U13),COUNT(U21:U37)-1,2)</f>
        <v>0.60814866096624587</v>
      </c>
      <c r="V14" s="81">
        <f>TDIST(ABS(V13),COUNT(V21:V37)-1,2)</f>
        <v>0.2306648661141768</v>
      </c>
      <c r="W14" s="81">
        <f>TDIST(ABS(W13),COUNT(W21:W37)-1,2)</f>
        <v>4.7279566085054466E-2</v>
      </c>
      <c r="X14" s="155">
        <f>TDIST(ABS(X13),COUNT(X21:X37)-1,2)</f>
        <v>7.7760300544519522E-3</v>
      </c>
      <c r="Z14" s="41" t="s">
        <v>9</v>
      </c>
      <c r="AA14" s="81">
        <f>TDIST(ABS(AA13),COUNT(AA21:AA37)-1,2)</f>
        <v>0.14529236216046171</v>
      </c>
      <c r="AB14" s="81">
        <f>TDIST(ABS(AB13),COUNT(AB21:AB37)-1,2)</f>
        <v>1.5036467756141576E-5</v>
      </c>
      <c r="AC14" s="81">
        <f>TDIST(ABS(AC13),COUNT(AC21:AC37)-1,2)</f>
        <v>0.5059809396852335</v>
      </c>
      <c r="AD14" s="155">
        <f>TDIST(ABS(AD13),COUNT(AD21:AD37)-1,2)</f>
        <v>0.54518814635962221</v>
      </c>
      <c r="AF14" s="41" t="s">
        <v>9</v>
      </c>
      <c r="AG14" s="81">
        <f>TDIST(ABS(AG13),COUNT(AG21:AG37)-1,2)</f>
        <v>0.40285807980902544</v>
      </c>
      <c r="AH14" s="81">
        <f>TDIST(ABS(AH13),COUNT(AH21:AH37)-1,2)</f>
        <v>2.4571238870764994E-2</v>
      </c>
      <c r="AI14" s="81">
        <f>TDIST(ABS(AI13),COUNT(AI21:AI37)-1,2)</f>
        <v>8.6591910943978376E-2</v>
      </c>
      <c r="AJ14" s="155">
        <f>TDIST(ABS(AJ13),COUNT(AJ21:AJ37)-1,2)</f>
        <v>0.14709369914397441</v>
      </c>
    </row>
    <row r="15" spans="2:36" x14ac:dyDescent="0.25">
      <c r="B15" s="41" t="s">
        <v>10</v>
      </c>
      <c r="C15" s="128" t="str">
        <f>IF(OR(C13&gt;=$L$6, C13&lt;=-$L$6),"***",IF(OR(C13&gt;=$L$5,C13&lt;=-$L$5),"**",IF(OR(C13&gt;=$L$4,C13&lt;=-$L$4),"*"," ")))</f>
        <v xml:space="preserve"> </v>
      </c>
      <c r="D15" s="128" t="str">
        <f>IF(OR(D13&gt;=$L$6, D13&lt;=-$L$6),"***",IF(OR(D13&gt;=$L$5,D13&lt;=-$L$5),"**",IF(OR(D13&gt;=$L$4,D13&lt;=-$L$4),"*"," ")))</f>
        <v xml:space="preserve"> </v>
      </c>
      <c r="E15" s="128" t="str">
        <f>IF(OR(E13&gt;=$L$6, E13&lt;=-$L$6),"***",IF(OR(E13&gt;=$L$5,E13&lt;=-$L$5),"**",IF(OR(E13&gt;=$L$4,E13&lt;=-$L$4),"*"," ")))</f>
        <v>***</v>
      </c>
      <c r="F15" s="156" t="str">
        <f>IF(OR(F13&gt;=$L$6, F13&lt;=-$L$6),"***",IF(OR(F13&gt;=$L$5,F13&lt;=-$L$5),"**",IF(OR(F13&gt;=$L$4,F13&lt;=-$L$4),"*"," ")))</f>
        <v xml:space="preserve"> </v>
      </c>
      <c r="G15" s="43"/>
      <c r="H15" s="41" t="s">
        <v>10</v>
      </c>
      <c r="I15" s="128" t="str">
        <f>IF(OR(I13&gt;=$P$6, I13&lt;=-$P$6),"***",IF(OR(I13&gt;=$P$5,I13&lt;=-$P$5),"**",IF(OR(I13&gt;=$P$4,I13&lt;=-$P$4),"*"," ")))</f>
        <v>***</v>
      </c>
      <c r="J15" s="128" t="str">
        <f>IF(OR(J13&gt;=$P$6, J13&lt;=-$P$6),"***",IF(OR(J13&gt;=$P$5,J13&lt;=-$P$5),"**",IF(OR(J13&gt;=$P$4,J13&lt;=-$P$4),"*"," ")))</f>
        <v>*</v>
      </c>
      <c r="K15" s="128" t="str">
        <f>IF(OR(K13&gt;=$P$6, K13&lt;=-$P$6),"***",IF(OR(K13&gt;=$P$5,K13&lt;=-$P$5),"**",IF(OR(K13&gt;=$P$4,K13&lt;=-$P$4),"*"," ")))</f>
        <v xml:space="preserve"> </v>
      </c>
      <c r="L15" s="156" t="str">
        <f>IF(OR(L13&gt;=$P$6, L13&lt;=-$P$6),"***",IF(OR(L13&gt;=$P$5,L13&lt;=-$P$5),"**",IF(OR(L13&gt;=$P$4,L13&lt;=-$P$4),"*"," ")))</f>
        <v>***</v>
      </c>
      <c r="N15" s="41" t="s">
        <v>10</v>
      </c>
      <c r="O15" s="128" t="str">
        <f>IF(OR(O13&gt;=$P$6, O13&lt;=-$P$6),"***",IF(OR(O13&gt;=$P$5,O13&lt;=-$P$5),"**",IF(OR(O13&gt;=$P$4,O13&lt;=-$P$4),"*"," ")))</f>
        <v xml:space="preserve"> </v>
      </c>
      <c r="P15" s="128" t="str">
        <f>IF(OR(P13&gt;=$P$6, P13&lt;=-$P$6),"***",IF(OR(P13&gt;=$P$5,P13&lt;=-$P$5),"**",IF(OR(P13&gt;=$P$4,P13&lt;=-$P$4),"*"," ")))</f>
        <v>***</v>
      </c>
      <c r="Q15" s="128" t="str">
        <f>IF(OR(Q13&gt;=$P$6, Q13&lt;=-$P$6),"***",IF(OR(Q13&gt;=$P$5,Q13&lt;=-$P$5),"**",IF(OR(Q13&gt;=$P$4,Q13&lt;=-$P$4),"*"," ")))</f>
        <v>***</v>
      </c>
      <c r="R15" s="156" t="str">
        <f>IF(OR(R13&gt;=$P$6, R13&lt;=-$P$6),"***",IF(OR(R13&gt;=$P$5,R13&lt;=-$P$5),"**",IF(OR(R13&gt;=$P$4,R13&lt;=-$P$4),"*"," ")))</f>
        <v>**</v>
      </c>
      <c r="T15" s="41" t="s">
        <v>10</v>
      </c>
      <c r="U15" s="128" t="str">
        <f>IF(OR(U13&gt;=$P$6, U13&lt;=-$P$6),"***",IF(OR(U13&gt;=$P$5,U13&lt;=-$P$5),"**",IF(OR(U13&gt;=$P$4,U13&lt;=-$P$4),"*"," ")))</f>
        <v xml:space="preserve"> </v>
      </c>
      <c r="V15" s="128" t="str">
        <f>IF(OR(V13&gt;=$P$6, V13&lt;=-$P$6),"***",IF(OR(V13&gt;=$P$5,V13&lt;=-$P$5),"**",IF(OR(V13&gt;=$P$4,V13&lt;=-$P$4),"*"," ")))</f>
        <v xml:space="preserve"> </v>
      </c>
      <c r="W15" s="128" t="str">
        <f>IF(OR(W13&gt;=$P$6, W13&lt;=-$P$6),"***",IF(OR(W13&gt;=$P$5,W13&lt;=-$P$5),"**",IF(OR(W13&gt;=$P$4,W13&lt;=-$P$4),"*"," ")))</f>
        <v>***</v>
      </c>
      <c r="X15" s="156" t="str">
        <f>IF(OR(X13&gt;=$P$6, X13&lt;=-$P$6),"***",IF(OR(X13&gt;=$P$5,X13&lt;=-$P$5),"**",IF(OR(X13&gt;=$P$4,X13&lt;=-$P$4),"*"," ")))</f>
        <v>***</v>
      </c>
      <c r="Z15" s="41" t="s">
        <v>10</v>
      </c>
      <c r="AA15" s="128" t="str">
        <f>IF(OR(AA13&gt;=$P$6, AA13&lt;=-$P$6),"***",IF(OR(AA13&gt;=$P$5,AA13&lt;=-$P$5),"**",IF(OR(AA13&gt;=$P$4,AA13&lt;=-$P$4),"*"," ")))</f>
        <v>*</v>
      </c>
      <c r="AB15" s="128" t="str">
        <f>IF(OR(AB13&gt;=$P$6, AB13&lt;=-$P$6),"***",IF(OR(AB13&gt;=$P$5,AB13&lt;=-$P$5),"**",IF(OR(AB13&gt;=$P$4,AB13&lt;=-$P$4),"*"," ")))</f>
        <v>***</v>
      </c>
      <c r="AC15" s="128" t="str">
        <f>IF(OR(AC13&gt;=$P$6, AC13&lt;=-$P$6),"***",IF(OR(AC13&gt;=$P$5,AC13&lt;=-$P$5),"**",IF(OR(AC13&gt;=$P$4,AC13&lt;=-$P$4),"*"," ")))</f>
        <v xml:space="preserve"> </v>
      </c>
      <c r="AD15" s="156" t="str">
        <f>IF(OR(AD13&gt;=$P$6, AD13&lt;=-$P$6),"***",IF(OR(AD13&gt;=$P$5,AD13&lt;=-$P$5),"**",IF(OR(AD13&gt;=$P$4,AD13&lt;=-$P$4),"*"," ")))</f>
        <v xml:space="preserve"> </v>
      </c>
      <c r="AF15" s="41" t="s">
        <v>10</v>
      </c>
      <c r="AG15" s="128" t="str">
        <f>IF(OR(AG13&gt;=$P$6, AG13&lt;=-$P$6),"***",IF(OR(AG13&gt;=$P$5,AG13&lt;=-$P$5),"**",IF(OR(AG13&gt;=$P$4,AG13&lt;=-$P$4),"*"," ")))</f>
        <v xml:space="preserve"> </v>
      </c>
      <c r="AH15" s="128" t="str">
        <f>IF(OR(AH13&gt;=$P$6, AH13&lt;=-$P$6),"***",IF(OR(AH13&gt;=$P$5,AH13&lt;=-$P$5),"**",IF(OR(AH13&gt;=$P$4,AH13&lt;=-$P$4),"*"," ")))</f>
        <v>***</v>
      </c>
      <c r="AI15" s="128" t="str">
        <f>IF(OR(AI13&gt;=$P$6, AI13&lt;=-$P$6),"***",IF(OR(AI13&gt;=$P$5,AI13&lt;=-$P$5),"**",IF(OR(AI13&gt;=$P$4,AI13&lt;=-$P$4),"*"," ")))</f>
        <v>**</v>
      </c>
      <c r="AJ15" s="156" t="str">
        <f>IF(OR(AJ13&gt;=$P$6, AJ13&lt;=-$P$6),"***",IF(OR(AJ13&gt;=$P$5,AJ13&lt;=-$P$5),"**",IF(OR(AJ13&gt;=$P$4,AJ13&lt;=-$P$4),"*"," ")))</f>
        <v>*</v>
      </c>
    </row>
    <row r="16" spans="2:36" ht="15.75" thickBot="1" x14ac:dyDescent="0.3">
      <c r="B16" s="44" t="s">
        <v>11</v>
      </c>
      <c r="C16" s="157">
        <f>1-(D50/D49)/((D50+C50)/(D49+3))</f>
        <v>0.45903996448735462</v>
      </c>
      <c r="D16" s="157"/>
      <c r="E16" s="157"/>
      <c r="F16" s="158"/>
      <c r="H16" s="44" t="s">
        <v>11</v>
      </c>
      <c r="I16" s="157">
        <f>1-(J50/J49)/((J50+I50)/(J49+3))</f>
        <v>0.65913315577911358</v>
      </c>
      <c r="J16" s="157"/>
      <c r="K16" s="157"/>
      <c r="L16" s="158"/>
      <c r="N16" s="44" t="s">
        <v>11</v>
      </c>
      <c r="O16" s="157">
        <f>1-(P50/P49)/((P50+O50)/(P49+3))</f>
        <v>0.67578958105896492</v>
      </c>
      <c r="P16" s="157"/>
      <c r="Q16" s="157"/>
      <c r="R16" s="158"/>
      <c r="T16" s="44" t="s">
        <v>11</v>
      </c>
      <c r="U16" s="157">
        <f>1-(V50/V49)/((V50+U50)/(V49+3))</f>
        <v>0.43089845050866216</v>
      </c>
      <c r="V16" s="157"/>
      <c r="W16" s="157"/>
      <c r="X16" s="158"/>
      <c r="Z16" s="44" t="s">
        <v>11</v>
      </c>
      <c r="AA16" s="157">
        <f>1-(AB50/AB49)/((AB50+AA50)/(AB49+3))</f>
        <v>0.8122378157833906</v>
      </c>
      <c r="AB16" s="157"/>
      <c r="AC16" s="157"/>
      <c r="AD16" s="158"/>
      <c r="AF16" s="44" t="s">
        <v>11</v>
      </c>
      <c r="AG16" s="157">
        <f>1-(AH50/AH49)/((AH50+AG50)/(AH49+3))</f>
        <v>0.62087519326370599</v>
      </c>
      <c r="AH16" s="157"/>
      <c r="AI16" s="157"/>
      <c r="AJ16" s="158"/>
    </row>
    <row r="18" spans="2:36" ht="15.75" thickBot="1" x14ac:dyDescent="0.3"/>
    <row r="19" spans="2:36" ht="21.75" thickBot="1" x14ac:dyDescent="0.4">
      <c r="B19" s="318">
        <v>2008</v>
      </c>
      <c r="C19" s="318"/>
      <c r="D19" s="318"/>
      <c r="E19" s="318"/>
      <c r="F19" s="318"/>
      <c r="H19" s="318">
        <v>2009</v>
      </c>
      <c r="I19" s="318"/>
      <c r="J19" s="318"/>
      <c r="K19" s="318"/>
      <c r="L19" s="318"/>
      <c r="N19" s="318">
        <v>2010</v>
      </c>
      <c r="O19" s="318"/>
      <c r="P19" s="318"/>
      <c r="Q19" s="318"/>
      <c r="R19" s="318"/>
      <c r="T19" s="318">
        <v>2011</v>
      </c>
      <c r="U19" s="318"/>
      <c r="V19" s="318"/>
      <c r="W19" s="318"/>
      <c r="X19" s="318"/>
      <c r="Z19" s="318">
        <v>2012</v>
      </c>
      <c r="AA19" s="318"/>
      <c r="AB19" s="318"/>
      <c r="AC19" s="318"/>
      <c r="AD19" s="318"/>
      <c r="AF19" s="318">
        <v>2013</v>
      </c>
      <c r="AG19" s="318"/>
      <c r="AH19" s="318"/>
      <c r="AI19" s="318"/>
      <c r="AJ19" s="318"/>
    </row>
    <row r="20" spans="2:36" x14ac:dyDescent="0.25">
      <c r="B20" s="122" t="s">
        <v>12</v>
      </c>
      <c r="C20" s="123" t="s">
        <v>665</v>
      </c>
      <c r="D20" s="123" t="s">
        <v>642</v>
      </c>
      <c r="E20" s="123" t="s">
        <v>3</v>
      </c>
      <c r="F20" s="171" t="s">
        <v>4</v>
      </c>
      <c r="H20" s="122" t="s">
        <v>12</v>
      </c>
      <c r="I20" s="123" t="s">
        <v>665</v>
      </c>
      <c r="J20" s="123" t="s">
        <v>642</v>
      </c>
      <c r="K20" s="123" t="s">
        <v>3</v>
      </c>
      <c r="L20" s="171" t="s">
        <v>4</v>
      </c>
      <c r="N20" s="122" t="s">
        <v>12</v>
      </c>
      <c r="O20" s="123" t="s">
        <v>665</v>
      </c>
      <c r="P20" s="123" t="s">
        <v>642</v>
      </c>
      <c r="Q20" s="123" t="s">
        <v>3</v>
      </c>
      <c r="R20" s="171" t="s">
        <v>4</v>
      </c>
      <c r="T20" s="122" t="s">
        <v>12</v>
      </c>
      <c r="U20" s="123" t="s">
        <v>665</v>
      </c>
      <c r="V20" s="123" t="s">
        <v>642</v>
      </c>
      <c r="W20" s="123" t="s">
        <v>3</v>
      </c>
      <c r="X20" s="171" t="s">
        <v>4</v>
      </c>
      <c r="Z20" s="122" t="s">
        <v>12</v>
      </c>
      <c r="AA20" s="123" t="s">
        <v>665</v>
      </c>
      <c r="AB20" s="123" t="s">
        <v>642</v>
      </c>
      <c r="AC20" s="123" t="s">
        <v>3</v>
      </c>
      <c r="AD20" s="171" t="s">
        <v>4</v>
      </c>
      <c r="AF20" s="122" t="s">
        <v>12</v>
      </c>
      <c r="AG20" s="123" t="s">
        <v>665</v>
      </c>
      <c r="AH20" s="123" t="s">
        <v>642</v>
      </c>
      <c r="AI20" s="123" t="s">
        <v>3</v>
      </c>
      <c r="AJ20" s="171" t="s">
        <v>4</v>
      </c>
    </row>
    <row r="21" spans="2:36" x14ac:dyDescent="0.25">
      <c r="B21" s="111" t="s">
        <v>13</v>
      </c>
      <c r="C21" s="81">
        <f>VLOOKUP($B21,'Unemployment_-_Euro_Area'!$A$28:$H$44,3,FALSE)</f>
        <v>-0.60000014305114968</v>
      </c>
      <c r="D21" s="81">
        <f>VLOOKUP($B21,'Unemployment_-_Euro_Area'!$A$28:$H$44,2,FALSE)</f>
        <v>-0.29999971389771041</v>
      </c>
      <c r="E21" s="81">
        <f>VLOOKUP($B21,'CAPB_-_Euro_Area'!$A$27:$J$43,3,FALSE)</f>
        <v>-0.19999999999999996</v>
      </c>
      <c r="F21" s="86">
        <f>VLOOKUP($B21,'CAPB_-_Euro_Area'!$A$27:$J$43,2,FALSE)</f>
        <v>9.9999999999999978E-2</v>
      </c>
      <c r="H21" s="111" t="s">
        <v>13</v>
      </c>
      <c r="I21" s="81">
        <f>VLOOKUP($H21,'Unemployment_-_Euro_Area'!$A$28:$H$44,4,FALSE)</f>
        <v>1.0000002384185795</v>
      </c>
      <c r="J21" s="81">
        <f>VLOOKUP($H21,'Unemployment_-_Euro_Area'!$A$28:$H$44,3,FALSE)</f>
        <v>-0.60000014305114968</v>
      </c>
      <c r="K21" s="81">
        <f>VLOOKUP($H21,'CAPB_-_Euro_Area'!$A$27:$J$43,4,FALSE)</f>
        <v>-1.2000000000000002</v>
      </c>
      <c r="L21" s="86">
        <f>VLOOKUP($H21,'CAPB_-_Euro_Area'!$A$27:$J$43,3,FALSE)</f>
        <v>-0.19999999999999996</v>
      </c>
      <c r="N21" s="111" t="s">
        <v>13</v>
      </c>
      <c r="O21" s="81">
        <f>VLOOKUP($H21,'Unemployment_-_Euro_Area'!$A$28:$H$44,5,FALSE)</f>
        <v>-0.40000009536742986</v>
      </c>
      <c r="P21" s="81">
        <f>VLOOKUP($H21,'Unemployment_-_Euro_Area'!$A$28:$H$44,4,FALSE)</f>
        <v>1.0000002384185795</v>
      </c>
      <c r="Q21" s="81">
        <f>VLOOKUP($H21,'CAPB_-_Euro_Area'!$A$27:$J$43,5,FALSE)</f>
        <v>0.40000000000000013</v>
      </c>
      <c r="R21" s="86">
        <f>VLOOKUP($H21,'CAPB_-_Euro_Area'!$A$27:$J$43,4,FALSE)</f>
        <v>-1.2000000000000002</v>
      </c>
      <c r="T21" s="111" t="s">
        <v>13</v>
      </c>
      <c r="U21" s="81">
        <f>VLOOKUP($H21,'Unemployment_-_Euro_Area'!$A$28:$H$44,6,FALSE)</f>
        <v>-0.30000019073485973</v>
      </c>
      <c r="V21" s="81">
        <f>VLOOKUP($H21,'Unemployment_-_Euro_Area'!$A$28:$H$44,5,FALSE)</f>
        <v>-0.40000009536742986</v>
      </c>
      <c r="W21" s="81">
        <f>VLOOKUP($H21,'CAPB_-_Euro_Area'!$A$27:$J$43,6,FALSE)</f>
        <v>0.79999999999999993</v>
      </c>
      <c r="X21" s="86">
        <f>VLOOKUP($H21,'CAPB_-_Euro_Area'!$A$27:$J$43,5,FALSE)</f>
        <v>0.40000000000000013</v>
      </c>
      <c r="Z21" s="111" t="s">
        <v>13</v>
      </c>
      <c r="AA21" s="81">
        <f>VLOOKUP($H21,'Unemployment_-_Euro_Area'!$A$28:$H$44,7,FALSE)</f>
        <v>0.20000028610228959</v>
      </c>
      <c r="AB21" s="81">
        <f>VLOOKUP($H21,'Unemployment_-_Euro_Area'!$A$28:$H$44,6,FALSE)</f>
        <v>-0.30000019073485973</v>
      </c>
      <c r="AC21" s="81">
        <f>VLOOKUP($H21,'CAPB_-_Euro_Area'!$A$27:$J$43,7,FALSE)</f>
        <v>0.39999999999999997</v>
      </c>
      <c r="AD21" s="86">
        <f>VLOOKUP($H21,'CAPB_-_Euro_Area'!$A$27:$J$43,6,FALSE)</f>
        <v>0.79999999999999993</v>
      </c>
      <c r="AF21" s="111" t="s">
        <v>13</v>
      </c>
      <c r="AG21" s="81">
        <f>VLOOKUP($H21,'Unemployment_-_Euro_Area'!$A$28:$H$44,8,FALSE)</f>
        <v>0.59999990463257014</v>
      </c>
      <c r="AH21" s="81">
        <f>VLOOKUP($H21,'Unemployment_-_Euro_Area'!$A$28:$H$44,7,FALSE)</f>
        <v>0.20000028610228959</v>
      </c>
      <c r="AI21" s="81">
        <f>VLOOKUP($H21,'CAPB_-_Euro_Area'!$A$27:$J$43,8,FALSE)</f>
        <v>1</v>
      </c>
      <c r="AJ21" s="86">
        <f>VLOOKUP($H21,'CAPB_-_Euro_Area'!$A$27:$J$43,7,FALSE)</f>
        <v>0.39999999999999997</v>
      </c>
    </row>
    <row r="22" spans="2:36" x14ac:dyDescent="0.25">
      <c r="B22" s="111" t="s">
        <v>14</v>
      </c>
      <c r="C22" s="81">
        <f>VLOOKUP($B22,'Unemployment_-_Euro_Area'!$A$28:$H$44,3,FALSE)</f>
        <v>-0.5</v>
      </c>
      <c r="D22" s="81">
        <f>VLOOKUP($B22,'Unemployment_-_Euro_Area'!$A$28:$H$44,2,FALSE)</f>
        <v>-0.69999980926514027</v>
      </c>
      <c r="E22" s="81">
        <f>VLOOKUP($B22,'CAPB_-_Euro_Area'!$A$27:$J$43,3,FALSE)</f>
        <v>-1</v>
      </c>
      <c r="F22" s="86">
        <f>VLOOKUP($B22,'CAPB_-_Euro_Area'!$A$27:$J$43,2,FALSE)</f>
        <v>-0.89999999999999991</v>
      </c>
      <c r="H22" s="111" t="s">
        <v>14</v>
      </c>
      <c r="I22" s="81">
        <f>VLOOKUP($H22,'Unemployment_-_Euro_Area'!$A$28:$H$44,4,FALSE)</f>
        <v>0.90000009536742986</v>
      </c>
      <c r="J22" s="81">
        <f>VLOOKUP($H22,'Unemployment_-_Euro_Area'!$A$28:$H$44,3,FALSE)</f>
        <v>-0.5</v>
      </c>
      <c r="K22" s="81">
        <f>VLOOKUP($H22,'CAPB_-_Euro_Area'!$A$27:$J$43,4,FALSE)</f>
        <v>-2.8</v>
      </c>
      <c r="L22" s="86">
        <f>VLOOKUP($H22,'CAPB_-_Euro_Area'!$A$27:$J$43,3,FALSE)</f>
        <v>-1</v>
      </c>
      <c r="N22" s="111" t="s">
        <v>14</v>
      </c>
      <c r="O22" s="81">
        <f>VLOOKUP($H22,'Unemployment_-_Euro_Area'!$A$28:$H$44,5,FALSE)</f>
        <v>0.40000009536742986</v>
      </c>
      <c r="P22" s="81">
        <f>VLOOKUP($H22,'Unemployment_-_Euro_Area'!$A$28:$H$44,4,FALSE)</f>
        <v>0.90000009536742986</v>
      </c>
      <c r="Q22" s="81">
        <f>VLOOKUP($H22,'CAPB_-_Euro_Area'!$A$27:$J$43,5,FALSE)</f>
        <v>0.7</v>
      </c>
      <c r="R22" s="86">
        <f>VLOOKUP($H22,'CAPB_-_Euro_Area'!$A$27:$J$43,4,FALSE)</f>
        <v>-2.8</v>
      </c>
      <c r="T22" s="111" t="s">
        <v>14</v>
      </c>
      <c r="U22" s="81">
        <f>VLOOKUP($H22,'Unemployment_-_Euro_Area'!$A$28:$H$44,6,FALSE)</f>
        <v>-1.2000002861022896</v>
      </c>
      <c r="V22" s="81">
        <f>VLOOKUP($H22,'Unemployment_-_Euro_Area'!$A$28:$H$44,5,FALSE)</f>
        <v>0.40000009536742986</v>
      </c>
      <c r="W22" s="81">
        <f>VLOOKUP($H22,'CAPB_-_Euro_Area'!$A$27:$J$43,6,FALSE)</f>
        <v>-0.20000000000000007</v>
      </c>
      <c r="X22" s="86">
        <f>VLOOKUP($H22,'CAPB_-_Euro_Area'!$A$27:$J$43,5,FALSE)</f>
        <v>0.7</v>
      </c>
      <c r="Z22" s="111" t="s">
        <v>14</v>
      </c>
      <c r="AA22" s="81">
        <f>VLOOKUP($H22,'Unemployment_-_Euro_Area'!$A$28:$H$44,7,FALSE)</f>
        <v>0.40000009536742986</v>
      </c>
      <c r="AB22" s="81">
        <f>VLOOKUP($H22,'Unemployment_-_Euro_Area'!$A$28:$H$44,6,FALSE)</f>
        <v>-1.2000002861022896</v>
      </c>
      <c r="AC22" s="81">
        <f>VLOOKUP($H22,'CAPB_-_Euro_Area'!$A$27:$J$43,7,FALSE)</f>
        <v>0.30000000000000004</v>
      </c>
      <c r="AD22" s="86">
        <f>VLOOKUP($H22,'CAPB_-_Euro_Area'!$A$27:$J$43,6,FALSE)</f>
        <v>-0.20000000000000007</v>
      </c>
      <c r="AF22" s="111" t="s">
        <v>14</v>
      </c>
      <c r="AG22" s="81">
        <f>VLOOKUP($H22,'Unemployment_-_Euro_Area'!$A$28:$H$44,8,FALSE)</f>
        <v>0.89999961853026988</v>
      </c>
      <c r="AH22" s="81">
        <f>VLOOKUP($H22,'Unemployment_-_Euro_Area'!$A$28:$H$44,7,FALSE)</f>
        <v>0.40000009536742986</v>
      </c>
      <c r="AI22" s="81">
        <f>VLOOKUP($H22,'CAPB_-_Euro_Area'!$A$27:$J$43,8,FALSE)</f>
        <v>1.2999999999999998</v>
      </c>
      <c r="AJ22" s="86">
        <f>VLOOKUP($H22,'CAPB_-_Euro_Area'!$A$27:$J$43,7,FALSE)</f>
        <v>0.30000000000000004</v>
      </c>
    </row>
    <row r="23" spans="2:36" x14ac:dyDescent="0.25">
      <c r="B23" s="111" t="s">
        <v>15</v>
      </c>
      <c r="C23" s="81">
        <f>VLOOKUP($B23,'Unemployment_-_Euro_Area'!$A$28:$H$44,3,FALSE)</f>
        <v>-0.5</v>
      </c>
      <c r="D23" s="81">
        <f>VLOOKUP($B23,'Unemployment_-_Euro_Area'!$A$28:$H$44,2,FALSE)</f>
        <v>-0.79999971389771041</v>
      </c>
      <c r="E23" s="81">
        <f>VLOOKUP($B23,'CAPB_-_Euro_Area'!$A$27:$J$43,3,FALSE)</f>
        <v>-0.7</v>
      </c>
      <c r="F23" s="86">
        <f>VLOOKUP($B23,'CAPB_-_Euro_Area'!$A$27:$J$43,2,FALSE)</f>
        <v>-0.30000000000000004</v>
      </c>
      <c r="H23" s="111" t="s">
        <v>15</v>
      </c>
      <c r="I23" s="81">
        <f>VLOOKUP($H23,'Unemployment_-_Euro_Area'!$A$28:$H$44,4,FALSE)</f>
        <v>1.8999996185302805</v>
      </c>
      <c r="J23" s="81">
        <f>VLOOKUP($H23,'Unemployment_-_Euro_Area'!$A$28:$H$44,3,FALSE)</f>
        <v>-0.5</v>
      </c>
      <c r="K23" s="81">
        <f>VLOOKUP($H23,'CAPB_-_Euro_Area'!$A$27:$J$43,4,FALSE)</f>
        <v>-1.2</v>
      </c>
      <c r="L23" s="86">
        <f>VLOOKUP($H23,'CAPB_-_Euro_Area'!$A$27:$J$43,3,FALSE)</f>
        <v>-0.7</v>
      </c>
      <c r="N23" s="111" t="s">
        <v>15</v>
      </c>
      <c r="O23" s="81">
        <f>VLOOKUP($H23,'Unemployment_-_Euro_Area'!$A$28:$H$44,5,FALSE)</f>
        <v>0.19999980926512961</v>
      </c>
      <c r="P23" s="81">
        <f>VLOOKUP($H23,'Unemployment_-_Euro_Area'!$A$28:$H$44,4,FALSE)</f>
        <v>1.8999996185302805</v>
      </c>
      <c r="Q23" s="81">
        <f>VLOOKUP($H23,'CAPB_-_Euro_Area'!$A$27:$J$43,5,FALSE)</f>
        <v>-1</v>
      </c>
      <c r="R23" s="86">
        <f>VLOOKUP($H23,'CAPB_-_Euro_Area'!$A$27:$J$43,4,FALSE)</f>
        <v>-1.2</v>
      </c>
      <c r="T23" s="111" t="s">
        <v>15</v>
      </c>
      <c r="U23" s="81">
        <f>VLOOKUP($H23,'Unemployment_-_Euro_Area'!$A$28:$H$44,6,FALSE)</f>
        <v>-0.69999980926512961</v>
      </c>
      <c r="V23" s="81">
        <f>VLOOKUP($H23,'Unemployment_-_Euro_Area'!$A$28:$H$44,5,FALSE)</f>
        <v>0.19999980926512961</v>
      </c>
      <c r="W23" s="81">
        <f>VLOOKUP($H23,'CAPB_-_Euro_Area'!$A$27:$J$43,6,FALSE)</f>
        <v>0.19999999999999996</v>
      </c>
      <c r="X23" s="86">
        <f>VLOOKUP($H23,'CAPB_-_Euro_Area'!$A$27:$J$43,5,FALSE)</f>
        <v>-1</v>
      </c>
      <c r="Z23" s="111" t="s">
        <v>15</v>
      </c>
      <c r="AA23" s="81">
        <f>VLOOKUP($H23,'Unemployment_-_Euro_Area'!$A$28:$H$44,7,FALSE)</f>
        <v>-9.9999904632570136E-2</v>
      </c>
      <c r="AB23" s="81">
        <f>VLOOKUP($H23,'Unemployment_-_Euro_Area'!$A$28:$H$44,6,FALSE)</f>
        <v>-0.69999980926512961</v>
      </c>
      <c r="AC23" s="81">
        <f>VLOOKUP($H23,'CAPB_-_Euro_Area'!$A$27:$J$43,7,FALSE)</f>
        <v>9.9999999999999978E-2</v>
      </c>
      <c r="AD23" s="86">
        <f>VLOOKUP($H23,'CAPB_-_Euro_Area'!$A$27:$J$43,6,FALSE)</f>
        <v>0.19999999999999996</v>
      </c>
      <c r="AF23" s="111" t="s">
        <v>15</v>
      </c>
      <c r="AG23" s="81">
        <f>VLOOKUP($H23,'Unemployment_-_Euro_Area'!$A$28:$H$44,8,FALSE)</f>
        <v>0.59999990463257014</v>
      </c>
      <c r="AH23" s="81">
        <f>VLOOKUP($H23,'Unemployment_-_Euro_Area'!$A$28:$H$44,7,FALSE)</f>
        <v>-9.9999904632570136E-2</v>
      </c>
      <c r="AI23" s="81">
        <f>VLOOKUP($H23,'CAPB_-_Euro_Area'!$A$27:$J$43,8,FALSE)</f>
        <v>0.4</v>
      </c>
      <c r="AJ23" s="86">
        <f>VLOOKUP($H23,'CAPB_-_Euro_Area'!$A$27:$J$43,7,FALSE)</f>
        <v>9.9999999999999978E-2</v>
      </c>
    </row>
    <row r="24" spans="2:36" x14ac:dyDescent="0.25">
      <c r="B24" s="111" t="s">
        <v>16</v>
      </c>
      <c r="C24" s="81">
        <f>VLOOKUP($B24,'Unemployment_-_Euro_Area'!$A$28:$H$44,3,FALSE)</f>
        <v>-0.59999990463257014</v>
      </c>
      <c r="D24" s="81">
        <f>VLOOKUP($B24,'Unemployment_-_Euro_Area'!$A$28:$H$44,2,FALSE)</f>
        <v>-0.80000019073485973</v>
      </c>
      <c r="E24" s="81">
        <f>VLOOKUP($B24,'CAPB_-_Euro_Area'!$A$27:$J$43,3,FALSE)</f>
        <v>0.19999999999999996</v>
      </c>
      <c r="F24" s="86">
        <f>VLOOKUP($B24,'CAPB_-_Euro_Area'!$A$27:$J$43,2,FALSE)</f>
        <v>-0.5</v>
      </c>
      <c r="H24" s="111" t="s">
        <v>16</v>
      </c>
      <c r="I24" s="81">
        <f>VLOOKUP($H24,'Unemployment_-_Euro_Area'!$A$28:$H$44,4,FALSE)</f>
        <v>1.7000002861023003</v>
      </c>
      <c r="J24" s="81">
        <f>VLOOKUP($H24,'Unemployment_-_Euro_Area'!$A$28:$H$44,3,FALSE)</f>
        <v>-0.59999990463257014</v>
      </c>
      <c r="K24" s="81">
        <f>VLOOKUP($H24,'CAPB_-_Euro_Area'!$A$27:$J$43,4,FALSE)</f>
        <v>-2.2000000000000002</v>
      </c>
      <c r="L24" s="86">
        <f>VLOOKUP($H24,'CAPB_-_Euro_Area'!$A$27:$J$43,3,FALSE)</f>
        <v>0.19999999999999996</v>
      </c>
      <c r="N24" s="111" t="s">
        <v>16</v>
      </c>
      <c r="O24" s="81">
        <f>VLOOKUP($H24,'Unemployment_-_Euro_Area'!$A$28:$H$44,5,FALSE)</f>
        <v>0.19999980926512961</v>
      </c>
      <c r="P24" s="81">
        <f>VLOOKUP($H24,'Unemployment_-_Euro_Area'!$A$28:$H$44,4,FALSE)</f>
        <v>1.7000002861023003</v>
      </c>
      <c r="Q24" s="81">
        <f>VLOOKUP($H24,'CAPB_-_Euro_Area'!$A$27:$J$43,5,FALSE)</f>
        <v>-0.19999999999999973</v>
      </c>
      <c r="R24" s="86">
        <f>VLOOKUP($H24,'CAPB_-_Euro_Area'!$A$27:$J$43,4,FALSE)</f>
        <v>-2.2000000000000002</v>
      </c>
      <c r="T24" s="111" t="s">
        <v>16</v>
      </c>
      <c r="U24" s="81">
        <f>VLOOKUP($H24,'Unemployment_-_Euro_Area'!$A$28:$H$44,6,FALSE)</f>
        <v>-0.10000038146971946</v>
      </c>
      <c r="V24" s="81">
        <f>VLOOKUP($H24,'Unemployment_-_Euro_Area'!$A$28:$H$44,5,FALSE)</f>
        <v>0.19999980926512961</v>
      </c>
      <c r="W24" s="81">
        <f>VLOOKUP($H24,'CAPB_-_Euro_Area'!$A$27:$J$43,6,FALSE)</f>
        <v>1.2999999999999998</v>
      </c>
      <c r="X24" s="86">
        <f>VLOOKUP($H24,'CAPB_-_Euro_Area'!$A$27:$J$43,5,FALSE)</f>
        <v>-0.19999999999999973</v>
      </c>
      <c r="Z24" s="111" t="s">
        <v>16</v>
      </c>
      <c r="AA24" s="81">
        <f>VLOOKUP($H24,'Unemployment_-_Euro_Area'!$A$28:$H$44,7,FALSE)</f>
        <v>0.69999980926512961</v>
      </c>
      <c r="AB24" s="81">
        <f>VLOOKUP($H24,'Unemployment_-_Euro_Area'!$A$28:$H$44,6,FALSE)</f>
        <v>-0.10000038146971946</v>
      </c>
      <c r="AC24" s="81">
        <f>VLOOKUP($H24,'CAPB_-_Euro_Area'!$A$27:$J$43,7,FALSE)</f>
        <v>0.40000000000000013</v>
      </c>
      <c r="AD24" s="86">
        <f>VLOOKUP($H24,'CAPB_-_Euro_Area'!$A$27:$J$43,6,FALSE)</f>
        <v>1.2999999999999998</v>
      </c>
      <c r="AF24" s="111" t="s">
        <v>16</v>
      </c>
      <c r="AG24" s="81">
        <f>VLOOKUP($H24,'Unemployment_-_Euro_Area'!$A$28:$H$44,8,FALSE)</f>
        <v>0.5000000000000302</v>
      </c>
      <c r="AH24" s="81">
        <f>VLOOKUP($H24,'Unemployment_-_Euro_Area'!$A$28:$H$44,7,FALSE)</f>
        <v>0.69999980926512961</v>
      </c>
      <c r="AI24" s="81">
        <f>VLOOKUP($H24,'CAPB_-_Euro_Area'!$A$27:$J$43,8,FALSE)</f>
        <v>0.79999999999999993</v>
      </c>
      <c r="AJ24" s="86">
        <f>VLOOKUP($H24,'CAPB_-_Euro_Area'!$A$27:$J$43,7,FALSE)</f>
        <v>0.40000000000000013</v>
      </c>
    </row>
    <row r="25" spans="2:36" x14ac:dyDescent="0.25">
      <c r="B25" s="111" t="s">
        <v>17</v>
      </c>
      <c r="C25" s="81">
        <f>VLOOKUP($B25,'Unemployment_-_Euro_Area'!$A$28:$H$44,3,FALSE)</f>
        <v>-1.1000003814697301</v>
      </c>
      <c r="D25" s="81">
        <f>VLOOKUP($B25,'Unemployment_-_Euro_Area'!$A$28:$H$44,2,FALSE)</f>
        <v>-1.6999998092651705</v>
      </c>
      <c r="E25" s="81">
        <f>VLOOKUP($B25,'CAPB_-_Euro_Area'!$A$27:$J$43,3,FALSE)</f>
        <v>-0.5</v>
      </c>
      <c r="F25" s="86">
        <f>VLOOKUP($B25,'CAPB_-_Euro_Area'!$A$27:$J$43,2,FALSE)</f>
        <v>0.89999999999999991</v>
      </c>
      <c r="H25" s="111" t="s">
        <v>17</v>
      </c>
      <c r="I25" s="81">
        <f>VLOOKUP($H25,'Unemployment_-_Euro_Area'!$A$28:$H$44,4,FALSE)</f>
        <v>0.19999980926514027</v>
      </c>
      <c r="J25" s="81">
        <f>VLOOKUP($H25,'Unemployment_-_Euro_Area'!$A$28:$H$44,3,FALSE)</f>
        <v>-1.1000003814697301</v>
      </c>
      <c r="K25" s="81">
        <f>VLOOKUP($H25,'CAPB_-_Euro_Area'!$A$27:$J$43,4,FALSE)</f>
        <v>0.19999999999999996</v>
      </c>
      <c r="L25" s="86">
        <f>VLOOKUP($H25,'CAPB_-_Euro_Area'!$A$27:$J$43,3,FALSE)</f>
        <v>-0.5</v>
      </c>
      <c r="N25" s="111" t="s">
        <v>17</v>
      </c>
      <c r="O25" s="81">
        <f>VLOOKUP($H25,'Unemployment_-_Euro_Area'!$A$28:$H$44,5,FALSE)</f>
        <v>-0.59999990463257014</v>
      </c>
      <c r="P25" s="81">
        <f>VLOOKUP($H25,'Unemployment_-_Euro_Area'!$A$28:$H$44,4,FALSE)</f>
        <v>0.19999980926514027</v>
      </c>
      <c r="Q25" s="81">
        <f>VLOOKUP($H25,'CAPB_-_Euro_Area'!$A$27:$J$43,5,FALSE)</f>
        <v>-2.5999999999999996</v>
      </c>
      <c r="R25" s="86">
        <f>VLOOKUP($H25,'CAPB_-_Euro_Area'!$A$27:$J$43,4,FALSE)</f>
        <v>0.19999999999999996</v>
      </c>
      <c r="T25" s="111" t="s">
        <v>17</v>
      </c>
      <c r="U25" s="81">
        <f>VLOOKUP($H25,'Unemployment_-_Euro_Area'!$A$28:$H$44,6,FALSE)</f>
        <v>-1.1999998092651403</v>
      </c>
      <c r="V25" s="81">
        <f>VLOOKUP($H25,'Unemployment_-_Euro_Area'!$A$28:$H$44,5,FALSE)</f>
        <v>-0.59999990463257014</v>
      </c>
      <c r="W25" s="81">
        <f>VLOOKUP($H25,'CAPB_-_Euro_Area'!$A$27:$J$43,6,FALSE)</f>
        <v>7.2</v>
      </c>
      <c r="X25" s="86">
        <f>VLOOKUP($H25,'CAPB_-_Euro_Area'!$A$27:$J$43,5,FALSE)</f>
        <v>-2.5999999999999996</v>
      </c>
      <c r="Z25" s="111" t="s">
        <v>17</v>
      </c>
      <c r="AA25" s="81">
        <f>VLOOKUP($H25,'Unemployment_-_Euro_Area'!$A$28:$H$44,7,FALSE)</f>
        <v>-0.5</v>
      </c>
      <c r="AB25" s="81">
        <f>VLOOKUP($H25,'Unemployment_-_Euro_Area'!$A$28:$H$44,6,FALSE)</f>
        <v>-1.1999998092651403</v>
      </c>
      <c r="AC25" s="81">
        <f>VLOOKUP($H25,'CAPB_-_Euro_Area'!$A$27:$J$43,7,FALSE)</f>
        <v>-4.4000000000000004</v>
      </c>
      <c r="AD25" s="86">
        <f>VLOOKUP($H25,'CAPB_-_Euro_Area'!$A$27:$J$43,6,FALSE)</f>
        <v>7.2</v>
      </c>
      <c r="AF25" s="111" t="s">
        <v>17</v>
      </c>
      <c r="AG25" s="81">
        <f>VLOOKUP($H25,'Unemployment_-_Euro_Area'!$A$28:$H$44,8,FALSE)</f>
        <v>-9.9999904632570136E-2</v>
      </c>
      <c r="AH25" s="81">
        <f>VLOOKUP($H25,'Unemployment_-_Euro_Area'!$A$28:$H$44,7,FALSE)</f>
        <v>-0.5</v>
      </c>
      <c r="AI25" s="81">
        <f>VLOOKUP($H25,'CAPB_-_Euro_Area'!$A$27:$J$43,8,FALSE)</f>
        <v>0.39999999999999991</v>
      </c>
      <c r="AJ25" s="86">
        <f>VLOOKUP($H25,'CAPB_-_Euro_Area'!$A$27:$J$43,7,FALSE)</f>
        <v>-4.4000000000000004</v>
      </c>
    </row>
    <row r="26" spans="2:36" x14ac:dyDescent="0.25">
      <c r="B26" s="111" t="s">
        <v>18</v>
      </c>
      <c r="C26" s="81">
        <f>VLOOKUP($B26,'Unemployment_-_Euro_Area'!$A$28:$H$44,3,FALSE)</f>
        <v>-0.60000038146971946</v>
      </c>
      <c r="D26" s="81">
        <f>VLOOKUP($B26,'Unemployment_-_Euro_Area'!$A$28:$H$44,2,FALSE)</f>
        <v>-0.59999942779541016</v>
      </c>
      <c r="E26" s="81">
        <f>VLOOKUP($B26,'CAPB_-_Euro_Area'!$A$27:$J$43,3,FALSE)</f>
        <v>-3</v>
      </c>
      <c r="F26" s="86">
        <f>VLOOKUP($B26,'CAPB_-_Euro_Area'!$A$27:$J$43,2,FALSE)</f>
        <v>-1.8000000000000003</v>
      </c>
      <c r="H26" s="111" t="s">
        <v>18</v>
      </c>
      <c r="I26" s="81">
        <f>VLOOKUP($H26,'Unemployment_-_Euro_Area'!$A$28:$H$44,4,FALSE)</f>
        <v>1.8000001907348597</v>
      </c>
      <c r="J26" s="81">
        <f>VLOOKUP($H26,'Unemployment_-_Euro_Area'!$A$28:$H$44,3,FALSE)</f>
        <v>-0.60000038146971946</v>
      </c>
      <c r="K26" s="81">
        <f>VLOOKUP($H26,'CAPB_-_Euro_Area'!$A$27:$J$43,4,FALSE)</f>
        <v>-4.7999999999999989</v>
      </c>
      <c r="L26" s="86">
        <f>VLOOKUP($H26,'CAPB_-_Euro_Area'!$A$27:$J$43,3,FALSE)</f>
        <v>-3</v>
      </c>
      <c r="N26" s="111" t="s">
        <v>18</v>
      </c>
      <c r="O26" s="81">
        <f>VLOOKUP($H26,'Unemployment_-_Euro_Area'!$A$28:$H$44,5,FALSE)</f>
        <v>3</v>
      </c>
      <c r="P26" s="81">
        <f>VLOOKUP($H26,'Unemployment_-_Euro_Area'!$A$28:$H$44,4,FALSE)</f>
        <v>1.8000001907348597</v>
      </c>
      <c r="Q26" s="81">
        <f>VLOOKUP($H26,'CAPB_-_Euro_Area'!$A$27:$J$43,5,FALSE)</f>
        <v>7.1999999999999993</v>
      </c>
      <c r="R26" s="86">
        <f>VLOOKUP($H26,'CAPB_-_Euro_Area'!$A$27:$J$43,4,FALSE)</f>
        <v>-4.7999999999999989</v>
      </c>
      <c r="T26" s="111" t="s">
        <v>18</v>
      </c>
      <c r="U26" s="81">
        <f>VLOOKUP($H26,'Unemployment_-_Euro_Area'!$A$28:$H$44,6,FALSE)</f>
        <v>5.2000007629394993</v>
      </c>
      <c r="V26" s="81">
        <f>VLOOKUP($H26,'Unemployment_-_Euro_Area'!$A$28:$H$44,5,FALSE)</f>
        <v>3</v>
      </c>
      <c r="W26" s="81">
        <f>VLOOKUP($H26,'CAPB_-_Euro_Area'!$A$27:$J$43,6,FALSE)</f>
        <v>5</v>
      </c>
      <c r="X26" s="86">
        <f>VLOOKUP($H26,'CAPB_-_Euro_Area'!$A$27:$J$43,5,FALSE)</f>
        <v>7.1999999999999993</v>
      </c>
      <c r="Z26" s="111" t="s">
        <v>18</v>
      </c>
      <c r="AA26" s="81">
        <f>VLOOKUP($H26,'Unemployment_-_Euro_Area'!$A$28:$H$44,7,FALSE)</f>
        <v>6.5</v>
      </c>
      <c r="AB26" s="81">
        <f>VLOOKUP($H26,'Unemployment_-_Euro_Area'!$A$28:$H$44,6,FALSE)</f>
        <v>5.2000007629394993</v>
      </c>
      <c r="AC26" s="81">
        <f>VLOOKUP($H26,'CAPB_-_Euro_Area'!$A$27:$J$43,7,FALSE)</f>
        <v>3.6</v>
      </c>
      <c r="AD26" s="86">
        <f>VLOOKUP($H26,'CAPB_-_Euro_Area'!$A$27:$J$43,6,FALSE)</f>
        <v>5</v>
      </c>
      <c r="AF26" s="111" t="s">
        <v>18</v>
      </c>
      <c r="AG26" s="81">
        <f>VLOOKUP($H26,'Unemployment_-_Euro_Area'!$A$28:$H$44,8,FALSE)</f>
        <v>3.0999984741210014</v>
      </c>
      <c r="AH26" s="81">
        <f>VLOOKUP($H26,'Unemployment_-_Euro_Area'!$A$28:$H$44,7,FALSE)</f>
        <v>6.5</v>
      </c>
      <c r="AI26" s="81">
        <f>VLOOKUP($H26,'CAPB_-_Euro_Area'!$A$27:$J$43,8,FALSE)</f>
        <v>3.1999999999999997</v>
      </c>
      <c r="AJ26" s="86">
        <f>VLOOKUP($H26,'CAPB_-_Euro_Area'!$A$27:$J$43,7,FALSE)</f>
        <v>3.6</v>
      </c>
    </row>
    <row r="27" spans="2:36" x14ac:dyDescent="0.25">
      <c r="B27" s="111" t="s">
        <v>19</v>
      </c>
      <c r="C27" s="81">
        <f>VLOOKUP($B27,'Unemployment_-_Euro_Area'!$A$28:$H$44,3,FALSE)</f>
        <v>1.4000000953674299</v>
      </c>
      <c r="D27" s="81">
        <f>VLOOKUP($B27,'Unemployment_-_Euro_Area'!$A$28:$H$44,2,FALSE)</f>
        <v>0.19999980926514027</v>
      </c>
      <c r="E27" s="81">
        <f>VLOOKUP($B27,'CAPB_-_Euro_Area'!$A$27:$J$43,3,FALSE)</f>
        <v>-3.3000000000000007</v>
      </c>
      <c r="F27" s="86">
        <f>VLOOKUP($B27,'CAPB_-_Euro_Area'!$A$27:$J$43,2,FALSE)</f>
        <v>-4.3</v>
      </c>
      <c r="H27" s="111" t="s">
        <v>19</v>
      </c>
      <c r="I27" s="81">
        <f>VLOOKUP($H27,'Unemployment_-_Euro_Area'!$A$28:$H$44,4,FALSE)</f>
        <v>6</v>
      </c>
      <c r="J27" s="81">
        <f>VLOOKUP($H27,'Unemployment_-_Euro_Area'!$A$28:$H$44,3,FALSE)</f>
        <v>1.4000000953674299</v>
      </c>
      <c r="K27" s="81">
        <f>VLOOKUP($H27,'CAPB_-_Euro_Area'!$A$27:$J$43,4,FALSE)</f>
        <v>2.7000000000000011</v>
      </c>
      <c r="L27" s="86">
        <f>VLOOKUP($H27,'CAPB_-_Euro_Area'!$A$27:$J$43,3,FALSE)</f>
        <v>-3.3000000000000007</v>
      </c>
      <c r="N27" s="111" t="s">
        <v>19</v>
      </c>
      <c r="O27" s="81">
        <f>VLOOKUP($H27,'Unemployment_-_Euro_Area'!$A$28:$H$44,5,FALSE)</f>
        <v>1.8999996185303001</v>
      </c>
      <c r="P27" s="81">
        <f>VLOOKUP($H27,'Unemployment_-_Euro_Area'!$A$28:$H$44,4,FALSE)</f>
        <v>6</v>
      </c>
      <c r="Q27" s="81">
        <f>VLOOKUP($H27,'CAPB_-_Euro_Area'!$A$27:$J$43,5,FALSE)</f>
        <v>3.0999999999999996</v>
      </c>
      <c r="R27" s="86">
        <f>VLOOKUP($H27,'CAPB_-_Euro_Area'!$A$27:$J$43,4,FALSE)</f>
        <v>2.7000000000000011</v>
      </c>
      <c r="T27" s="111" t="s">
        <v>19</v>
      </c>
      <c r="U27" s="81">
        <f>VLOOKUP($H27,'Unemployment_-_Euro_Area'!$A$28:$H$44,6,FALSE)</f>
        <v>0.70000076293939983</v>
      </c>
      <c r="V27" s="81">
        <f>VLOOKUP($H27,'Unemployment_-_Euro_Area'!$A$28:$H$44,5,FALSE)</f>
        <v>1.8999996185303001</v>
      </c>
      <c r="W27" s="81">
        <f>VLOOKUP($H27,'CAPB_-_Euro_Area'!$A$27:$J$43,6,FALSE)</f>
        <v>2.8</v>
      </c>
      <c r="X27" s="86">
        <f>VLOOKUP($H27,'CAPB_-_Euro_Area'!$A$27:$J$43,5,FALSE)</f>
        <v>3.0999999999999996</v>
      </c>
      <c r="Z27" s="111" t="s">
        <v>19</v>
      </c>
      <c r="AA27" s="81">
        <f>VLOOKUP($H27,'Unemployment_-_Euro_Area'!$A$28:$H$44,7,FALSE)</f>
        <v>9.9999427795399498E-2</v>
      </c>
      <c r="AB27" s="81">
        <f>VLOOKUP($H27,'Unemployment_-_Euro_Area'!$A$28:$H$44,6,FALSE)</f>
        <v>0.70000076293939983</v>
      </c>
      <c r="AC27" s="81">
        <f>VLOOKUP($H27,'CAPB_-_Euro_Area'!$A$27:$J$43,7,FALSE)</f>
        <v>2.2000000000000002</v>
      </c>
      <c r="AD27" s="86">
        <f>VLOOKUP($H27,'CAPB_-_Euro_Area'!$A$27:$J$43,6,FALSE)</f>
        <v>2.8</v>
      </c>
      <c r="AF27" s="111" t="s">
        <v>19</v>
      </c>
      <c r="AG27" s="81">
        <f>VLOOKUP($H27,'Unemployment_-_Euro_Area'!$A$28:$H$44,8,FALSE)</f>
        <v>-1.5999994277953995</v>
      </c>
      <c r="AH27" s="81">
        <f>VLOOKUP($H27,'Unemployment_-_Euro_Area'!$A$28:$H$44,7,FALSE)</f>
        <v>9.9999427795399498E-2</v>
      </c>
      <c r="AI27" s="81">
        <f>VLOOKUP($H27,'CAPB_-_Euro_Area'!$A$27:$J$43,8,FALSE)</f>
        <v>1.2</v>
      </c>
      <c r="AJ27" s="86">
        <f>VLOOKUP($H27,'CAPB_-_Euro_Area'!$A$27:$J$43,7,FALSE)</f>
        <v>2.2000000000000002</v>
      </c>
    </row>
    <row r="28" spans="2:36" x14ac:dyDescent="0.25">
      <c r="B28" s="111" t="s">
        <v>20</v>
      </c>
      <c r="C28" s="81">
        <f>VLOOKUP($B28,'Unemployment_-_Euro_Area'!$A$28:$H$44,3,FALSE)</f>
        <v>0.59999990463257014</v>
      </c>
      <c r="D28" s="81">
        <f>VLOOKUP($B28,'Unemployment_-_Euro_Area'!$A$28:$H$44,2,FALSE)</f>
        <v>-0.70000028610228959</v>
      </c>
      <c r="E28" s="81">
        <f>VLOOKUP($B28,'CAPB_-_Euro_Area'!$A$27:$J$43,3,FALSE)</f>
        <v>-0.5</v>
      </c>
      <c r="F28" s="86">
        <f>VLOOKUP($B28,'CAPB_-_Euro_Area'!$A$27:$J$43,2,FALSE)</f>
        <v>1.7000000000000002</v>
      </c>
      <c r="H28" s="111" t="s">
        <v>20</v>
      </c>
      <c r="I28" s="81">
        <f>VLOOKUP($H28,'Unemployment_-_Euro_Area'!$A$28:$H$44,4,FALSE)</f>
        <v>1.1000003814697195</v>
      </c>
      <c r="J28" s="81">
        <f>VLOOKUP($H28,'Unemployment_-_Euro_Area'!$A$28:$H$44,3,FALSE)</f>
        <v>0.59999990463257014</v>
      </c>
      <c r="K28" s="81">
        <f>VLOOKUP($H28,'CAPB_-_Euro_Area'!$A$27:$J$43,4,FALSE)</f>
        <v>-0.70000000000000007</v>
      </c>
      <c r="L28" s="86">
        <f>VLOOKUP($H28,'CAPB_-_Euro_Area'!$A$27:$J$43,3,FALSE)</f>
        <v>-0.5</v>
      </c>
      <c r="N28" s="111" t="s">
        <v>20</v>
      </c>
      <c r="O28" s="81">
        <f>VLOOKUP($H28,'Unemployment_-_Euro_Area'!$A$28:$H$44,5,FALSE)</f>
        <v>0.59999942779541016</v>
      </c>
      <c r="P28" s="81">
        <f>VLOOKUP($H28,'Unemployment_-_Euro_Area'!$A$28:$H$44,4,FALSE)</f>
        <v>1.1000003814697195</v>
      </c>
      <c r="Q28" s="81">
        <f>VLOOKUP($H28,'CAPB_-_Euro_Area'!$A$27:$J$43,5,FALSE)</f>
        <v>0</v>
      </c>
      <c r="R28" s="86">
        <f>VLOOKUP($H28,'CAPB_-_Euro_Area'!$A$27:$J$43,4,FALSE)</f>
        <v>-0.70000000000000007</v>
      </c>
      <c r="T28" s="111" t="s">
        <v>20</v>
      </c>
      <c r="U28" s="81">
        <f>VLOOKUP($H28,'Unemployment_-_Euro_Area'!$A$28:$H$44,6,FALSE)</f>
        <v>0</v>
      </c>
      <c r="V28" s="81">
        <f>VLOOKUP($H28,'Unemployment_-_Euro_Area'!$A$28:$H$44,5,FALSE)</f>
        <v>0.59999942779541016</v>
      </c>
      <c r="W28" s="81">
        <f>VLOOKUP($H28,'CAPB_-_Euro_Area'!$A$27:$J$43,6,FALSE)</f>
        <v>0.70000000000000007</v>
      </c>
      <c r="X28" s="86">
        <f>VLOOKUP($H28,'CAPB_-_Euro_Area'!$A$27:$J$43,5,FALSE)</f>
        <v>0</v>
      </c>
      <c r="Z28" s="111" t="s">
        <v>20</v>
      </c>
      <c r="AA28" s="81">
        <f>VLOOKUP($H28,'Unemployment_-_Euro_Area'!$A$28:$H$44,7,FALSE)</f>
        <v>2.3000001907348295</v>
      </c>
      <c r="AB28" s="81">
        <f>VLOOKUP($H28,'Unemployment_-_Euro_Area'!$A$28:$H$44,6,FALSE)</f>
        <v>0</v>
      </c>
      <c r="AC28" s="81">
        <f>VLOOKUP($H28,'CAPB_-_Euro_Area'!$A$27:$J$43,7,FALSE)</f>
        <v>2.1999999999999997</v>
      </c>
      <c r="AD28" s="86">
        <f>VLOOKUP($H28,'CAPB_-_Euro_Area'!$A$27:$J$43,6,FALSE)</f>
        <v>0.70000000000000007</v>
      </c>
      <c r="AF28" s="111" t="s">
        <v>20</v>
      </c>
      <c r="AG28" s="81">
        <f>VLOOKUP($H28,'Unemployment_-_Euro_Area'!$A$28:$H$44,8,FALSE)</f>
        <v>1.5</v>
      </c>
      <c r="AH28" s="81">
        <f>VLOOKUP($H28,'Unemployment_-_Euro_Area'!$A$28:$H$44,7,FALSE)</f>
        <v>2.3000001907348295</v>
      </c>
      <c r="AI28" s="81">
        <f>VLOOKUP($H28,'CAPB_-_Euro_Area'!$A$27:$J$43,8,FALSE)</f>
        <v>0.60000000000000009</v>
      </c>
      <c r="AJ28" s="86">
        <f>VLOOKUP($H28,'CAPB_-_Euro_Area'!$A$27:$J$43,7,FALSE)</f>
        <v>2.1999999999999997</v>
      </c>
    </row>
    <row r="29" spans="2:36" x14ac:dyDescent="0.25">
      <c r="B29" s="111" t="s">
        <v>21</v>
      </c>
      <c r="C29" s="81">
        <f>VLOOKUP($B29,'Unemployment_-_Euro_Area'!$A$28:$H$44,3,FALSE)</f>
        <v>1.5</v>
      </c>
      <c r="D29" s="81">
        <f>VLOOKUP($B29,'Unemployment_-_Euro_Area'!$A$28:$H$44,2,FALSE)</f>
        <v>-1.2999997138977104</v>
      </c>
      <c r="E29" s="81">
        <f>VLOOKUP($B29,'CAPB_-_Euro_Area'!$A$27:$J$43,3,FALSE)</f>
        <v>-2.2000000000000002</v>
      </c>
      <c r="F29" s="86">
        <f>VLOOKUP($B29,'CAPB_-_Euro_Area'!$A$27:$J$43,2,FALSE)</f>
        <v>-2</v>
      </c>
      <c r="H29" s="111" t="s">
        <v>30</v>
      </c>
      <c r="I29" s="81">
        <f>VLOOKUP($H29,'Unemployment_-_Euro_Area'!$A$28:$H$44,4,FALSE)</f>
        <v>9.7000002861022718</v>
      </c>
      <c r="J29" s="81">
        <f>VLOOKUP($H29,'Unemployment_-_Euro_Area'!$A$28:$H$44,3,FALSE)</f>
        <v>1.4000000953674299</v>
      </c>
      <c r="K29" s="81">
        <f>VLOOKUP($H29,'CAPB_-_Euro_Area'!$A$27:$J$43,4,FALSE)</f>
        <v>5.7000000000000011</v>
      </c>
      <c r="L29" s="86">
        <f>VLOOKUP($H29,'CAPB_-_Euro_Area'!$A$27:$J$43,3,FALSE)</f>
        <v>-7.5000000000000009</v>
      </c>
      <c r="N29" s="111" t="s">
        <v>30</v>
      </c>
      <c r="O29" s="81">
        <f>VLOOKUP($H29,'Unemployment_-_Euro_Area'!$A$28:$H$44,5,FALSE)</f>
        <v>1.6000003814697976</v>
      </c>
      <c r="P29" s="81">
        <f>VLOOKUP($H29,'Unemployment_-_Euro_Area'!$A$28:$H$44,4,FALSE)</f>
        <v>9.7000002861022718</v>
      </c>
      <c r="Q29" s="81">
        <f>VLOOKUP($H29,'CAPB_-_Euro_Area'!$A$27:$J$43,5,FALSE)</f>
        <v>0.30000000000000027</v>
      </c>
      <c r="R29" s="86">
        <f>VLOOKUP($H29,'CAPB_-_Euro_Area'!$A$27:$J$43,4,FALSE)</f>
        <v>5.7000000000000011</v>
      </c>
      <c r="T29" s="111" t="s">
        <v>30</v>
      </c>
      <c r="U29" s="81">
        <f>VLOOKUP($H29,'Unemployment_-_Euro_Area'!$A$28:$H$44,6,FALSE)</f>
        <v>-2.5</v>
      </c>
      <c r="V29" s="81">
        <f>VLOOKUP($H29,'Unemployment_-_Euro_Area'!$A$28:$H$44,5,FALSE)</f>
        <v>1.6000003814697976</v>
      </c>
      <c r="W29" s="81">
        <f>VLOOKUP($H29,'CAPB_-_Euro_Area'!$A$27:$J$43,6,FALSE)</f>
        <v>1.7999999999999998</v>
      </c>
      <c r="X29" s="86">
        <f>VLOOKUP($H29,'CAPB_-_Euro_Area'!$A$27:$J$43,5,FALSE)</f>
        <v>0.30000000000000027</v>
      </c>
      <c r="Z29" s="111" t="s">
        <v>30</v>
      </c>
      <c r="AA29" s="81">
        <f>VLOOKUP($H29,'Unemployment_-_Euro_Area'!$A$28:$H$44,7,FALSE)</f>
        <v>-1.3000011444091992</v>
      </c>
      <c r="AB29" s="81">
        <f>VLOOKUP($H29,'Unemployment_-_Euro_Area'!$A$28:$H$44,6,FALSE)</f>
        <v>-2.5</v>
      </c>
      <c r="AC29" s="81">
        <f>VLOOKUP($H29,'CAPB_-_Euro_Area'!$A$27:$J$43,7,FALSE)</f>
        <v>2.5</v>
      </c>
      <c r="AD29" s="86">
        <f>VLOOKUP($H29,'CAPB_-_Euro_Area'!$A$27:$J$43,6,FALSE)</f>
        <v>1.7999999999999998</v>
      </c>
      <c r="AF29" s="111" t="s">
        <v>30</v>
      </c>
      <c r="AG29" s="81">
        <f>VLOOKUP($H29,'Unemployment_-_Euro_Area'!$A$28:$H$44,8,FALSE)</f>
        <v>-3.7999992370606002</v>
      </c>
      <c r="AH29" s="81">
        <f>VLOOKUP($H29,'Unemployment_-_Euro_Area'!$A$28:$H$44,7,FALSE)</f>
        <v>-1.3000011444091992</v>
      </c>
      <c r="AI29" s="81">
        <f>VLOOKUP($H29,'CAPB_-_Euro_Area'!$A$27:$J$43,8,FALSE)</f>
        <v>-1.8</v>
      </c>
      <c r="AJ29" s="86">
        <f>VLOOKUP($H29,'CAPB_-_Euro_Area'!$A$27:$J$43,7,FALSE)</f>
        <v>2.5</v>
      </c>
    </row>
    <row r="30" spans="2:36" x14ac:dyDescent="0.25">
      <c r="B30" s="111" t="s">
        <v>22</v>
      </c>
      <c r="C30" s="81">
        <f>VLOOKUP($B30,'Unemployment_-_Euro_Area'!$A$28:$H$44,3,FALSE)</f>
        <v>1</v>
      </c>
      <c r="D30" s="81">
        <f>VLOOKUP($B30,'Unemployment_-_Euro_Area'!$A$28:$H$44,2,FALSE)</f>
        <v>-0.59999990463257014</v>
      </c>
      <c r="E30" s="81">
        <f>VLOOKUP($B30,'CAPB_-_Euro_Area'!$A$27:$J$43,3,FALSE)</f>
        <v>-0.6</v>
      </c>
      <c r="F30" s="86">
        <f>VLOOKUP($B30,'CAPB_-_Euro_Area'!$A$27:$J$43,2,FALSE)</f>
        <v>1.1000000000000001</v>
      </c>
      <c r="H30" s="111" t="s">
        <v>21</v>
      </c>
      <c r="I30" s="81">
        <f>VLOOKUP($H30,'Unemployment_-_Euro_Area'!$A$28:$H$44,4,FALSE)</f>
        <v>7.8999996185302397</v>
      </c>
      <c r="J30" s="81">
        <f>VLOOKUP($H30,'Unemployment_-_Euro_Area'!$A$28:$H$44,3,FALSE)</f>
        <v>1.5</v>
      </c>
      <c r="K30" s="81">
        <f>VLOOKUP($H30,'CAPB_-_Euro_Area'!$A$27:$J$43,4,FALSE)</f>
        <v>0.90000000000000036</v>
      </c>
      <c r="L30" s="86">
        <f>VLOOKUP($H30,'CAPB_-_Euro_Area'!$A$27:$J$43,3,FALSE)</f>
        <v>-2.2000000000000002</v>
      </c>
      <c r="N30" s="111" t="s">
        <v>21</v>
      </c>
      <c r="O30" s="81">
        <f>VLOOKUP($H30,'Unemployment_-_Euro_Area'!$A$28:$H$44,5,FALSE)</f>
        <v>4.0999994277954013</v>
      </c>
      <c r="P30" s="81">
        <f>VLOOKUP($H30,'Unemployment_-_Euro_Area'!$A$28:$H$44,4,FALSE)</f>
        <v>7.8999996185302397</v>
      </c>
      <c r="Q30" s="81">
        <f>VLOOKUP($H30,'CAPB_-_Euro_Area'!$A$27:$J$43,5,FALSE)</f>
        <v>2</v>
      </c>
      <c r="R30" s="86">
        <f>VLOOKUP($H30,'CAPB_-_Euro_Area'!$A$27:$J$43,4,FALSE)</f>
        <v>0.90000000000000036</v>
      </c>
      <c r="T30" s="111" t="s">
        <v>21</v>
      </c>
      <c r="U30" s="81">
        <f>VLOOKUP($H30,'Unemployment_-_Euro_Area'!$A$28:$H$44,6,FALSE)</f>
        <v>-2.4999990463256001</v>
      </c>
      <c r="V30" s="81">
        <f>VLOOKUP($H30,'Unemployment_-_Euro_Area'!$A$28:$H$44,5,FALSE)</f>
        <v>4.0999994277954013</v>
      </c>
      <c r="W30" s="81">
        <f>VLOOKUP($H30,'CAPB_-_Euro_Area'!$A$27:$J$43,6,FALSE)</f>
        <v>-2.4000000000000004</v>
      </c>
      <c r="X30" s="86">
        <f>VLOOKUP($H30,'CAPB_-_Euro_Area'!$A$27:$J$43,5,FALSE)</f>
        <v>2</v>
      </c>
      <c r="Z30" s="111" t="s">
        <v>21</v>
      </c>
      <c r="AA30" s="81">
        <f>VLOOKUP($H30,'Unemployment_-_Euro_Area'!$A$28:$H$44,7,FALSE)</f>
        <v>-2.1000003814698012</v>
      </c>
      <c r="AB30" s="81">
        <f>VLOOKUP($H30,'Unemployment_-_Euro_Area'!$A$28:$H$44,6,FALSE)</f>
        <v>-2.4999990463256001</v>
      </c>
      <c r="AC30" s="81">
        <f>VLOOKUP($H30,'CAPB_-_Euro_Area'!$A$27:$J$43,7,FALSE)</f>
        <v>4.6000000000000005</v>
      </c>
      <c r="AD30" s="86">
        <f>VLOOKUP($H30,'CAPB_-_Euro_Area'!$A$27:$J$43,6,FALSE)</f>
        <v>-2.4000000000000004</v>
      </c>
      <c r="AF30" s="111" t="s">
        <v>21</v>
      </c>
      <c r="AG30" s="81">
        <f>VLOOKUP($H30,'Unemployment_-_Euro_Area'!$A$28:$H$44,8,FALSE)</f>
        <v>-1.3999996185301988</v>
      </c>
      <c r="AH30" s="81">
        <f>VLOOKUP($H30,'Unemployment_-_Euro_Area'!$A$28:$H$44,7,FALSE)</f>
        <v>-2.1000003814698012</v>
      </c>
      <c r="AI30" s="81">
        <f>VLOOKUP($H30,'CAPB_-_Euro_Area'!$A$27:$J$43,8,FALSE)</f>
        <v>0.5</v>
      </c>
      <c r="AJ30" s="86">
        <f>VLOOKUP($H30,'CAPB_-_Euro_Area'!$A$27:$J$43,7,FALSE)</f>
        <v>4.6000000000000005</v>
      </c>
    </row>
    <row r="31" spans="2:36" x14ac:dyDescent="0.25">
      <c r="B31" s="111" t="s">
        <v>23</v>
      </c>
      <c r="C31" s="81">
        <f>VLOOKUP($B31,'Unemployment_-_Euro_Area'!$A$28:$H$44,3,FALSE)</f>
        <v>-0.5</v>
      </c>
      <c r="D31" s="81">
        <f>VLOOKUP($B31,'Unemployment_-_Euro_Area'!$A$28:$H$44,2,FALSE)</f>
        <v>-0.40000009536742986</v>
      </c>
      <c r="E31" s="81">
        <f>VLOOKUP($B31,'CAPB_-_Euro_Area'!$A$27:$J$43,3,FALSE)</f>
        <v>-2.7</v>
      </c>
      <c r="F31" s="86">
        <f>VLOOKUP($B31,'CAPB_-_Euro_Area'!$A$27:$J$43,2,FALSE)</f>
        <v>-0.50000000000000011</v>
      </c>
      <c r="H31" s="111" t="s">
        <v>22</v>
      </c>
      <c r="I31" s="81">
        <f>VLOOKUP($H31,'Unemployment_-_Euro_Area'!$A$28:$H$44,4,FALSE)</f>
        <v>0</v>
      </c>
      <c r="J31" s="81">
        <f>VLOOKUP($H31,'Unemployment_-_Euro_Area'!$A$28:$H$44,3,FALSE)</f>
        <v>1</v>
      </c>
      <c r="K31" s="81">
        <f>VLOOKUP($H31,'CAPB_-_Euro_Area'!$A$27:$J$43,4,FALSE)</f>
        <v>-9.9999999999999978E-2</v>
      </c>
      <c r="L31" s="86">
        <f>VLOOKUP($H31,'CAPB_-_Euro_Area'!$A$27:$J$43,3,FALSE)</f>
        <v>-0.6</v>
      </c>
      <c r="N31" s="111" t="s">
        <v>22</v>
      </c>
      <c r="O31" s="81">
        <f>VLOOKUP($H31,'Unemployment_-_Euro_Area'!$A$28:$H$44,5,FALSE)</f>
        <v>-0.69999980926514027</v>
      </c>
      <c r="P31" s="81">
        <f>VLOOKUP($H31,'Unemployment_-_Euro_Area'!$A$28:$H$44,4,FALSE)</f>
        <v>0</v>
      </c>
      <c r="Q31" s="81">
        <f>VLOOKUP($H31,'CAPB_-_Euro_Area'!$A$27:$J$43,5,FALSE)</f>
        <v>-1.6</v>
      </c>
      <c r="R31" s="86">
        <f>VLOOKUP($H31,'CAPB_-_Euro_Area'!$A$27:$J$43,4,FALSE)</f>
        <v>-9.9999999999999978E-2</v>
      </c>
      <c r="T31" s="111" t="s">
        <v>22</v>
      </c>
      <c r="U31" s="81">
        <f>VLOOKUP($H31,'Unemployment_-_Euro_Area'!$A$28:$H$44,6,FALSE)</f>
        <v>0.5</v>
      </c>
      <c r="V31" s="81">
        <f>VLOOKUP($H31,'Unemployment_-_Euro_Area'!$A$28:$H$44,5,FALSE)</f>
        <v>-0.69999980926514027</v>
      </c>
      <c r="W31" s="81">
        <f>VLOOKUP($H31,'CAPB_-_Euro_Area'!$A$27:$J$43,6,FALSE)</f>
        <v>0.4</v>
      </c>
      <c r="X31" s="86">
        <f>VLOOKUP($H31,'CAPB_-_Euro_Area'!$A$27:$J$43,5,FALSE)</f>
        <v>-1.6</v>
      </c>
      <c r="Z31" s="111" t="s">
        <v>22</v>
      </c>
      <c r="AA31" s="81">
        <f>VLOOKUP($H31,'Unemployment_-_Euro_Area'!$A$28:$H$44,7,FALSE)</f>
        <v>0.19999980926514027</v>
      </c>
      <c r="AB31" s="81">
        <f>VLOOKUP($H31,'Unemployment_-_Euro_Area'!$A$28:$H$44,6,FALSE)</f>
        <v>0.5</v>
      </c>
      <c r="AC31" s="81">
        <f>VLOOKUP($H31,'CAPB_-_Euro_Area'!$A$27:$J$43,7,FALSE)</f>
        <v>1</v>
      </c>
      <c r="AD31" s="86">
        <f>VLOOKUP($H31,'CAPB_-_Euro_Area'!$A$27:$J$43,6,FALSE)</f>
        <v>0.4</v>
      </c>
      <c r="AF31" s="111" t="s">
        <v>22</v>
      </c>
      <c r="AG31" s="81">
        <f>VLOOKUP($H31,'Unemployment_-_Euro_Area'!$A$28:$H$44,8,FALSE)</f>
        <v>0.80000019073485973</v>
      </c>
      <c r="AH31" s="81">
        <f>VLOOKUP($H31,'Unemployment_-_Euro_Area'!$A$28:$H$44,7,FALSE)</f>
        <v>0.19999980926514027</v>
      </c>
      <c r="AI31" s="81">
        <f>VLOOKUP($H31,'CAPB_-_Euro_Area'!$A$27:$J$43,8,FALSE)</f>
        <v>0.4</v>
      </c>
      <c r="AJ31" s="86">
        <f>VLOOKUP($H31,'CAPB_-_Euro_Area'!$A$27:$J$43,7,FALSE)</f>
        <v>1</v>
      </c>
    </row>
    <row r="32" spans="2:36" x14ac:dyDescent="0.25">
      <c r="B32" s="111" t="s">
        <v>24</v>
      </c>
      <c r="C32" s="81">
        <f>VLOOKUP($B32,'Unemployment_-_Euro_Area'!$A$28:$H$44,3,FALSE)</f>
        <v>-0.40000009536743963</v>
      </c>
      <c r="D32" s="81">
        <f>VLOOKUP($B32,'Unemployment_-_Euro_Area'!$A$28:$H$44,2,FALSE)</f>
        <v>-0.70000004768371005</v>
      </c>
      <c r="E32" s="81">
        <f>VLOOKUP($B32,'CAPB_-_Euro_Area'!$A$27:$J$43,3,FALSE)</f>
        <v>0</v>
      </c>
      <c r="F32" s="86">
        <f>VLOOKUP($B32,'CAPB_-_Euro_Area'!$A$27:$J$43,2,FALSE)</f>
        <v>-1</v>
      </c>
      <c r="H32" s="111" t="s">
        <v>23</v>
      </c>
      <c r="I32" s="81">
        <f>VLOOKUP($H32,'Unemployment_-_Euro_Area'!$A$28:$H$44,4,FALSE)</f>
        <v>0.90000009536742986</v>
      </c>
      <c r="J32" s="81">
        <f>VLOOKUP($H32,'Unemployment_-_Euro_Area'!$A$28:$H$44,3,FALSE)</f>
        <v>-0.5</v>
      </c>
      <c r="K32" s="81">
        <f>VLOOKUP($H32,'CAPB_-_Euro_Area'!$A$27:$J$43,4,FALSE)</f>
        <v>3</v>
      </c>
      <c r="L32" s="86">
        <f>VLOOKUP($H32,'CAPB_-_Euro_Area'!$A$27:$J$43,3,FALSE)</f>
        <v>-2.7</v>
      </c>
      <c r="N32" s="111" t="s">
        <v>23</v>
      </c>
      <c r="O32" s="81">
        <f>VLOOKUP($H32,'Unemployment_-_Euro_Area'!$A$28:$H$44,5,FALSE)</f>
        <v>0</v>
      </c>
      <c r="P32" s="81">
        <f>VLOOKUP($H32,'Unemployment_-_Euro_Area'!$A$28:$H$44,4,FALSE)</f>
        <v>0.90000009536742986</v>
      </c>
      <c r="Q32" s="81">
        <f>VLOOKUP($H32,'CAPB_-_Euro_Area'!$A$27:$J$43,5,FALSE)</f>
        <v>-0.8</v>
      </c>
      <c r="R32" s="86">
        <f>VLOOKUP($H32,'CAPB_-_Euro_Area'!$A$27:$J$43,4,FALSE)</f>
        <v>3</v>
      </c>
      <c r="T32" s="111" t="s">
        <v>23</v>
      </c>
      <c r="U32" s="81">
        <f>VLOOKUP($H32,'Unemployment_-_Euro_Area'!$A$28:$H$44,6,FALSE)</f>
        <v>-0.40000009536742986</v>
      </c>
      <c r="V32" s="81">
        <f>VLOOKUP($H32,'Unemployment_-_Euro_Area'!$A$28:$H$44,5,FALSE)</f>
        <v>0</v>
      </c>
      <c r="W32" s="81">
        <f>VLOOKUP($H32,'CAPB_-_Euro_Area'!$A$27:$J$43,6,FALSE)</f>
        <v>0.70000000000000007</v>
      </c>
      <c r="X32" s="86">
        <f>VLOOKUP($H32,'CAPB_-_Euro_Area'!$A$27:$J$43,5,FALSE)</f>
        <v>-0.8</v>
      </c>
      <c r="Z32" s="111" t="s">
        <v>23</v>
      </c>
      <c r="AA32" s="81">
        <f>VLOOKUP($H32,'Unemployment_-_Euro_Area'!$A$28:$H$44,7,FALSE)</f>
        <v>-9.9999904632570136E-2</v>
      </c>
      <c r="AB32" s="81">
        <f>VLOOKUP($H32,'Unemployment_-_Euro_Area'!$A$28:$H$44,6,FALSE)</f>
        <v>-0.40000009536742986</v>
      </c>
      <c r="AC32" s="81">
        <f>VLOOKUP($H32,'CAPB_-_Euro_Area'!$A$27:$J$43,7,FALSE)</f>
        <v>-1.4</v>
      </c>
      <c r="AD32" s="86">
        <f>VLOOKUP($H32,'CAPB_-_Euro_Area'!$A$27:$J$43,6,FALSE)</f>
        <v>0.70000000000000007</v>
      </c>
      <c r="AF32" s="111" t="s">
        <v>23</v>
      </c>
      <c r="AG32" s="81">
        <f>VLOOKUP($H32,'Unemployment_-_Euro_Area'!$A$28:$H$44,8,FALSE)</f>
        <v>9.9999904632570136E-2</v>
      </c>
      <c r="AH32" s="81">
        <f>VLOOKUP($H32,'Unemployment_-_Euro_Area'!$A$28:$H$44,7,FALSE)</f>
        <v>-9.9999904632570136E-2</v>
      </c>
      <c r="AI32" s="81">
        <f>VLOOKUP($H32,'CAPB_-_Euro_Area'!$A$27:$J$43,8,FALSE)</f>
        <v>0.7</v>
      </c>
      <c r="AJ32" s="86">
        <f>VLOOKUP($H32,'CAPB_-_Euro_Area'!$A$27:$J$43,7,FALSE)</f>
        <v>-1.4</v>
      </c>
    </row>
    <row r="33" spans="2:36" x14ac:dyDescent="0.25">
      <c r="B33" s="111" t="s">
        <v>25</v>
      </c>
      <c r="C33" s="81">
        <f>VLOOKUP($B33,'Unemployment_-_Euro_Area'!$A$28:$H$44,3,FALSE)</f>
        <v>-0.40000009536742986</v>
      </c>
      <c r="D33" s="81">
        <f>VLOOKUP($B33,'Unemployment_-_Euro_Area'!$A$28:$H$44,2,FALSE)</f>
        <v>0.30000019073485973</v>
      </c>
      <c r="E33" s="81">
        <f>VLOOKUP($B33,'CAPB_-_Euro_Area'!$A$27:$J$43,3,FALSE)</f>
        <v>-0.5</v>
      </c>
      <c r="F33" s="86">
        <f>VLOOKUP($B33,'CAPB_-_Euro_Area'!$A$27:$J$43,2,FALSE)</f>
        <v>-1.6</v>
      </c>
      <c r="H33" s="111" t="s">
        <v>24</v>
      </c>
      <c r="I33" s="81">
        <f>VLOOKUP($H33,'Unemployment_-_Euro_Area'!$A$28:$H$44,4,FALSE)</f>
        <v>0.60000014305114968</v>
      </c>
      <c r="J33" s="81">
        <f>VLOOKUP($H33,'Unemployment_-_Euro_Area'!$A$28:$H$44,3,FALSE)</f>
        <v>-0.40000009536743963</v>
      </c>
      <c r="K33" s="81">
        <f>VLOOKUP($H33,'CAPB_-_Euro_Area'!$A$27:$J$43,4,FALSE)</f>
        <v>-3.7</v>
      </c>
      <c r="L33" s="86">
        <f>VLOOKUP($H33,'CAPB_-_Euro_Area'!$A$27:$J$43,3,FALSE)</f>
        <v>0</v>
      </c>
      <c r="N33" s="111" t="s">
        <v>24</v>
      </c>
      <c r="O33" s="81">
        <f>VLOOKUP($H33,'Unemployment_-_Euro_Area'!$A$28:$H$44,5,FALSE)</f>
        <v>1.0999999046325701</v>
      </c>
      <c r="P33" s="81">
        <f>VLOOKUP($H33,'Unemployment_-_Euro_Area'!$A$28:$H$44,4,FALSE)</f>
        <v>0.60000014305114968</v>
      </c>
      <c r="Q33" s="81">
        <f>VLOOKUP($H33,'CAPB_-_Euro_Area'!$A$27:$J$43,5,FALSE)</f>
        <v>0.29999999999999982</v>
      </c>
      <c r="R33" s="86">
        <f>VLOOKUP($H33,'CAPB_-_Euro_Area'!$A$27:$J$43,4,FALSE)</f>
        <v>-3.7</v>
      </c>
      <c r="T33" s="111" t="s">
        <v>24</v>
      </c>
      <c r="U33" s="81">
        <f>VLOOKUP($H33,'Unemployment_-_Euro_Area'!$A$28:$H$44,6,FALSE)</f>
        <v>-9.9999904632570136E-2</v>
      </c>
      <c r="V33" s="81">
        <f>VLOOKUP($H33,'Unemployment_-_Euro_Area'!$A$28:$H$44,5,FALSE)</f>
        <v>1.0999999046325701</v>
      </c>
      <c r="W33" s="81">
        <f>VLOOKUP($H33,'CAPB_-_Euro_Area'!$A$27:$J$43,6,FALSE)</f>
        <v>0.30000000000000027</v>
      </c>
      <c r="X33" s="86">
        <f>VLOOKUP($H33,'CAPB_-_Euro_Area'!$A$27:$J$43,5,FALSE)</f>
        <v>0.29999999999999982</v>
      </c>
      <c r="Z33" s="111" t="s">
        <v>24</v>
      </c>
      <c r="AA33" s="81">
        <f>VLOOKUP($H33,'Unemployment_-_Euro_Area'!$A$28:$H$44,7,FALSE)</f>
        <v>0.90000009536742986</v>
      </c>
      <c r="AB33" s="81">
        <f>VLOOKUP($H33,'Unemployment_-_Euro_Area'!$A$28:$H$44,6,FALSE)</f>
        <v>-9.9999904632570136E-2</v>
      </c>
      <c r="AC33" s="81">
        <f>VLOOKUP($H33,'CAPB_-_Euro_Area'!$A$27:$J$43,7,FALSE)</f>
        <v>1.4</v>
      </c>
      <c r="AD33" s="86">
        <f>VLOOKUP($H33,'CAPB_-_Euro_Area'!$A$27:$J$43,6,FALSE)</f>
        <v>0.30000000000000027</v>
      </c>
      <c r="AF33" s="111" t="s">
        <v>24</v>
      </c>
      <c r="AG33" s="81">
        <f>VLOOKUP($H33,'Unemployment_-_Euro_Area'!$A$28:$H$44,8,FALSE)</f>
        <v>1.3999996185302805</v>
      </c>
      <c r="AH33" s="81">
        <f>VLOOKUP($H33,'Unemployment_-_Euro_Area'!$A$28:$H$44,7,FALSE)</f>
        <v>0.90000009536742986</v>
      </c>
      <c r="AI33" s="81">
        <f>VLOOKUP($H33,'CAPB_-_Euro_Area'!$A$27:$J$43,8,FALSE)</f>
        <v>2.5</v>
      </c>
      <c r="AJ33" s="86">
        <f>VLOOKUP($H33,'CAPB_-_Euro_Area'!$A$27:$J$43,7,FALSE)</f>
        <v>1.4</v>
      </c>
    </row>
    <row r="34" spans="2:36" x14ac:dyDescent="0.25">
      <c r="B34" s="111" t="s">
        <v>26</v>
      </c>
      <c r="C34" s="81">
        <f>VLOOKUP($B34,'Unemployment_-_Euro_Area'!$A$28:$H$44,3,FALSE)</f>
        <v>-1.3999996185302699</v>
      </c>
      <c r="D34" s="81">
        <f>VLOOKUP($B34,'Unemployment_-_Euro_Area'!$A$28:$H$44,2,FALSE)</f>
        <v>-2.3000001907349006</v>
      </c>
      <c r="E34" s="81">
        <f>VLOOKUP($B34,'CAPB_-_Euro_Area'!$A$27:$J$43,3,FALSE)</f>
        <v>-0.69999999999999973</v>
      </c>
      <c r="F34" s="86">
        <f>VLOOKUP($B34,'CAPB_-_Euro_Area'!$A$27:$J$43,2,FALSE)</f>
        <v>0.10000000000000009</v>
      </c>
      <c r="H34" s="111" t="s">
        <v>25</v>
      </c>
      <c r="I34" s="81">
        <f>VLOOKUP($H34,'Unemployment_-_Euro_Area'!$A$28:$H$44,4,FALSE)</f>
        <v>1.9000000953674299</v>
      </c>
      <c r="J34" s="81">
        <f>VLOOKUP($H34,'Unemployment_-_Euro_Area'!$A$28:$H$44,3,FALSE)</f>
        <v>-0.40000009536742986</v>
      </c>
      <c r="K34" s="81">
        <f>VLOOKUP($H34,'CAPB_-_Euro_Area'!$A$27:$J$43,4,FALSE)</f>
        <v>-4.8000000000000007</v>
      </c>
      <c r="L34" s="86">
        <f>VLOOKUP($H34,'CAPB_-_Euro_Area'!$A$27:$J$43,3,FALSE)</f>
        <v>-0.5</v>
      </c>
      <c r="N34" s="111" t="s">
        <v>25</v>
      </c>
      <c r="O34" s="81">
        <f>VLOOKUP($H34,'Unemployment_-_Euro_Area'!$A$28:$H$44,5,FALSE)</f>
        <v>1.3000001907349006</v>
      </c>
      <c r="P34" s="81">
        <f>VLOOKUP($H34,'Unemployment_-_Euro_Area'!$A$28:$H$44,4,FALSE)</f>
        <v>1.9000000953674299</v>
      </c>
      <c r="Q34" s="81">
        <f>VLOOKUP($H34,'CAPB_-_Euro_Area'!$A$27:$J$43,5,FALSE)</f>
        <v>-1.7999999999999989</v>
      </c>
      <c r="R34" s="86">
        <f>VLOOKUP($H34,'CAPB_-_Euro_Area'!$A$27:$J$43,4,FALSE)</f>
        <v>-4.8000000000000007</v>
      </c>
      <c r="T34" s="111" t="s">
        <v>25</v>
      </c>
      <c r="U34" s="81">
        <f>VLOOKUP($H34,'Unemployment_-_Euro_Area'!$A$28:$H$44,6,FALSE)</f>
        <v>1.8999996185301988</v>
      </c>
      <c r="V34" s="81">
        <f>VLOOKUP($H34,'Unemployment_-_Euro_Area'!$A$28:$H$44,5,FALSE)</f>
        <v>1.3000001907349006</v>
      </c>
      <c r="W34" s="81">
        <f>VLOOKUP($H34,'CAPB_-_Euro_Area'!$A$27:$J$43,6,FALSE)</f>
        <v>5.6</v>
      </c>
      <c r="X34" s="86">
        <f>VLOOKUP($H34,'CAPB_-_Euro_Area'!$A$27:$J$43,5,FALSE)</f>
        <v>-1.7999999999999989</v>
      </c>
      <c r="Z34" s="111" t="s">
        <v>25</v>
      </c>
      <c r="AA34" s="81">
        <f>VLOOKUP($H34,'Unemployment_-_Euro_Area'!$A$28:$H$44,7,FALSE)</f>
        <v>2.9000005722046005</v>
      </c>
      <c r="AB34" s="81">
        <f>VLOOKUP($H34,'Unemployment_-_Euro_Area'!$A$28:$H$44,6,FALSE)</f>
        <v>1.8999996185301988</v>
      </c>
      <c r="AC34" s="81">
        <f>VLOOKUP($H34,'CAPB_-_Euro_Area'!$A$27:$J$43,7,FALSE)</f>
        <v>3.5</v>
      </c>
      <c r="AD34" s="86">
        <f>VLOOKUP($H34,'CAPB_-_Euro_Area'!$A$27:$J$43,6,FALSE)</f>
        <v>5.6</v>
      </c>
      <c r="AF34" s="111" t="s">
        <v>25</v>
      </c>
      <c r="AG34" s="81">
        <f>VLOOKUP($H34,'Unemployment_-_Euro_Area'!$A$28:$H$44,8,FALSE)</f>
        <v>0.89999961853030008</v>
      </c>
      <c r="AH34" s="81">
        <f>VLOOKUP($H34,'Unemployment_-_Euro_Area'!$A$28:$H$44,7,FALSE)</f>
        <v>2.9000005722046005</v>
      </c>
      <c r="AI34" s="81">
        <f>VLOOKUP($H34,'CAPB_-_Euro_Area'!$A$27:$J$43,8,FALSE)</f>
        <v>2.5</v>
      </c>
      <c r="AJ34" s="86">
        <f>VLOOKUP($H34,'CAPB_-_Euro_Area'!$A$27:$J$43,7,FALSE)</f>
        <v>3.5</v>
      </c>
    </row>
    <row r="35" spans="2:36" x14ac:dyDescent="0.25">
      <c r="B35" s="111" t="s">
        <v>27</v>
      </c>
      <c r="C35" s="81">
        <f>VLOOKUP($B35,'Unemployment_-_Euro_Area'!$A$28:$H$44,3,FALSE)</f>
        <v>-0.40000009536742986</v>
      </c>
      <c r="D35" s="81">
        <f>VLOOKUP($B35,'Unemployment_-_Euro_Area'!$A$28:$H$44,2,FALSE)</f>
        <v>-1.1999998092651403</v>
      </c>
      <c r="E35" s="81">
        <f>VLOOKUP($B35,'CAPB_-_Euro_Area'!$A$27:$J$43,3,FALSE)</f>
        <v>-0.60000000000000009</v>
      </c>
      <c r="F35" s="86">
        <f>VLOOKUP($B35,'CAPB_-_Euro_Area'!$A$27:$J$43,2,FALSE)</f>
        <v>-0.49999999999999989</v>
      </c>
      <c r="H35" s="111" t="s">
        <v>26</v>
      </c>
      <c r="I35" s="81">
        <f>VLOOKUP($H35,'Unemployment_-_Euro_Area'!$A$28:$H$44,4,FALSE)</f>
        <v>2.4999999999999698</v>
      </c>
      <c r="J35" s="81">
        <f>VLOOKUP($H35,'Unemployment_-_Euro_Area'!$A$28:$H$44,3,FALSE)</f>
        <v>-1.3999996185302699</v>
      </c>
      <c r="K35" s="81">
        <f>VLOOKUP($H35,'CAPB_-_Euro_Area'!$A$27:$J$43,4,FALSE)</f>
        <v>-2.2000000000000002</v>
      </c>
      <c r="L35" s="86">
        <f>VLOOKUP($H35,'CAPB_-_Euro_Area'!$A$27:$J$43,3,FALSE)</f>
        <v>-0.69999999999999973</v>
      </c>
      <c r="N35" s="111" t="s">
        <v>26</v>
      </c>
      <c r="O35" s="81">
        <f>VLOOKUP($H35,'Unemployment_-_Euro_Area'!$A$28:$H$44,5,FALSE)</f>
        <v>2.2999992370606002</v>
      </c>
      <c r="P35" s="81">
        <f>VLOOKUP($H35,'Unemployment_-_Euro_Area'!$A$28:$H$44,4,FALSE)</f>
        <v>2.4999999999999698</v>
      </c>
      <c r="Q35" s="81">
        <f>VLOOKUP($H35,'CAPB_-_Euro_Area'!$A$27:$J$43,5,FALSE)</f>
        <v>-0.40000000000000036</v>
      </c>
      <c r="R35" s="86">
        <f>VLOOKUP($H35,'CAPB_-_Euro_Area'!$A$27:$J$43,4,FALSE)</f>
        <v>-2.2000000000000002</v>
      </c>
      <c r="T35" s="111" t="s">
        <v>26</v>
      </c>
      <c r="U35" s="81">
        <f>VLOOKUP($H35,'Unemployment_-_Euro_Area'!$A$28:$H$44,6,FALSE)</f>
        <v>-0.89999961853030008</v>
      </c>
      <c r="V35" s="81">
        <f>VLOOKUP($H35,'Unemployment_-_Euro_Area'!$A$28:$H$44,5,FALSE)</f>
        <v>2.2999992370606002</v>
      </c>
      <c r="W35" s="81">
        <f>VLOOKUP($H35,'CAPB_-_Euro_Area'!$A$27:$J$43,6,FALSE)</f>
        <v>3.7</v>
      </c>
      <c r="X35" s="86">
        <f>VLOOKUP($H35,'CAPB_-_Euro_Area'!$A$27:$J$43,5,FALSE)</f>
        <v>-0.40000000000000036</v>
      </c>
      <c r="Z35" s="111" t="s">
        <v>26</v>
      </c>
      <c r="AA35" s="81">
        <f>VLOOKUP($H35,'Unemployment_-_Euro_Area'!$A$28:$H$44,7,FALSE)</f>
        <v>0.39999961853030008</v>
      </c>
      <c r="AB35" s="81">
        <f>VLOOKUP($H35,'Unemployment_-_Euro_Area'!$A$28:$H$44,6,FALSE)</f>
        <v>-0.89999961853030008</v>
      </c>
      <c r="AC35" s="81">
        <f>VLOOKUP($H35,'CAPB_-_Euro_Area'!$A$27:$J$43,7,FALSE)</f>
        <v>0.40000000000000036</v>
      </c>
      <c r="AD35" s="86">
        <f>VLOOKUP($H35,'CAPB_-_Euro_Area'!$A$27:$J$43,6,FALSE)</f>
        <v>3.7</v>
      </c>
      <c r="AF35" s="111" t="s">
        <v>26</v>
      </c>
      <c r="AG35" s="81">
        <f>VLOOKUP($H35,'Unemployment_-_Euro_Area'!$A$28:$H$44,8,FALSE)</f>
        <v>0.30000019073479933</v>
      </c>
      <c r="AH35" s="81">
        <f>VLOOKUP($H35,'Unemployment_-_Euro_Area'!$A$28:$H$44,7,FALSE)</f>
        <v>0.39999961853030008</v>
      </c>
      <c r="AI35" s="81">
        <f>VLOOKUP($H35,'CAPB_-_Euro_Area'!$A$27:$J$43,8,FALSE)</f>
        <v>2.0999999999999996</v>
      </c>
      <c r="AJ35" s="86">
        <f>VLOOKUP($H35,'CAPB_-_Euro_Area'!$A$27:$J$43,7,FALSE)</f>
        <v>0.40000000000000036</v>
      </c>
    </row>
    <row r="36" spans="2:36" ht="15.75" thickBot="1" x14ac:dyDescent="0.3">
      <c r="B36" s="112" t="s">
        <v>28</v>
      </c>
      <c r="C36" s="88">
        <f>VLOOKUP($B36,'Unemployment_-_Euro_Area'!$A$28:$H$44,3,FALSE)</f>
        <v>3.1000003814697301</v>
      </c>
      <c r="D36" s="88">
        <f>VLOOKUP($B36,'Unemployment_-_Euro_Area'!$A$28:$H$44,2,FALSE)</f>
        <v>-0.20000076293946023</v>
      </c>
      <c r="E36" s="88">
        <f>VLOOKUP($B36,'CAPB_-_Euro_Area'!$A$27:$J$43,3,FALSE)</f>
        <v>-6.1</v>
      </c>
      <c r="F36" s="89">
        <f>VLOOKUP($B36,'CAPB_-_Euro_Area'!$A$27:$J$43,2,FALSE)</f>
        <v>-0.89999999999999991</v>
      </c>
      <c r="H36" s="111" t="s">
        <v>27</v>
      </c>
      <c r="I36" s="81">
        <f>VLOOKUP($H36,'Unemployment_-_Euro_Area'!$A$28:$H$44,4,FALSE)</f>
        <v>1.5</v>
      </c>
      <c r="J36" s="81">
        <f>VLOOKUP($H36,'Unemployment_-_Euro_Area'!$A$28:$H$44,3,FALSE)</f>
        <v>-0.40000009536742986</v>
      </c>
      <c r="K36" s="81">
        <f>VLOOKUP($H36,'CAPB_-_Euro_Area'!$A$27:$J$43,4,FALSE)</f>
        <v>-1.2000000000000002</v>
      </c>
      <c r="L36" s="86">
        <f>VLOOKUP($H36,'CAPB_-_Euro_Area'!$A$27:$J$43,3,FALSE)</f>
        <v>-0.60000000000000009</v>
      </c>
      <c r="N36" s="111" t="s">
        <v>27</v>
      </c>
      <c r="O36" s="81">
        <f>VLOOKUP($H36,'Unemployment_-_Euro_Area'!$A$28:$H$44,5,FALSE)</f>
        <v>1.2999997138977104</v>
      </c>
      <c r="P36" s="81">
        <f>VLOOKUP($H36,'Unemployment_-_Euro_Area'!$A$28:$H$44,4,FALSE)</f>
        <v>1.5</v>
      </c>
      <c r="Q36" s="81">
        <f>VLOOKUP($H36,'CAPB_-_Euro_Area'!$A$27:$J$43,5,FALSE)</f>
        <v>-9.9999999999999645E-2</v>
      </c>
      <c r="R36" s="86">
        <f>VLOOKUP($H36,'CAPB_-_Euro_Area'!$A$27:$J$43,4,FALSE)</f>
        <v>-1.2000000000000002</v>
      </c>
      <c r="T36" s="111" t="s">
        <v>27</v>
      </c>
      <c r="U36" s="81">
        <f>VLOOKUP($H36,'Unemployment_-_Euro_Area'!$A$28:$H$44,6,FALSE)</f>
        <v>1</v>
      </c>
      <c r="V36" s="81">
        <f>VLOOKUP($H36,'Unemployment_-_Euro_Area'!$A$28:$H$44,5,FALSE)</f>
        <v>1.2999997138977104</v>
      </c>
      <c r="W36" s="81">
        <f>VLOOKUP($H36,'CAPB_-_Euro_Area'!$A$27:$J$43,6,FALSE)</f>
        <v>0.5</v>
      </c>
      <c r="X36" s="86">
        <f>VLOOKUP($H36,'CAPB_-_Euro_Area'!$A$27:$J$43,5,FALSE)</f>
        <v>-9.9999999999999645E-2</v>
      </c>
      <c r="Z36" s="111" t="s">
        <v>27</v>
      </c>
      <c r="AA36" s="81">
        <f>VLOOKUP($H36,'Unemployment_-_Euro_Area'!$A$28:$H$44,7,FALSE)</f>
        <v>0.60000038146971946</v>
      </c>
      <c r="AB36" s="81">
        <f>VLOOKUP($H36,'Unemployment_-_Euro_Area'!$A$28:$H$44,6,FALSE)</f>
        <v>1</v>
      </c>
      <c r="AC36" s="81">
        <f>VLOOKUP($H36,'CAPB_-_Euro_Area'!$A$27:$J$43,7,FALSE)</f>
        <v>2.2999999999999998</v>
      </c>
      <c r="AD36" s="86">
        <f>VLOOKUP($H36,'CAPB_-_Euro_Area'!$A$27:$J$43,6,FALSE)</f>
        <v>0.5</v>
      </c>
      <c r="AF36" s="111" t="s">
        <v>27</v>
      </c>
      <c r="AG36" s="81">
        <f>VLOOKUP($H36,'Unemployment_-_Euro_Area'!$A$28:$H$44,8,FALSE)</f>
        <v>1.3999996185302397</v>
      </c>
      <c r="AH36" s="81">
        <f>VLOOKUP($H36,'Unemployment_-_Euro_Area'!$A$28:$H$44,7,FALSE)</f>
        <v>0.60000038146971946</v>
      </c>
      <c r="AI36" s="81">
        <f>VLOOKUP($H36,'CAPB_-_Euro_Area'!$A$27:$J$43,8,FALSE)</f>
        <v>0.6</v>
      </c>
      <c r="AJ36" s="86">
        <f>VLOOKUP($H36,'CAPB_-_Euro_Area'!$A$27:$J$43,7,FALSE)</f>
        <v>2.2999999999999998</v>
      </c>
    </row>
    <row r="37" spans="2:36" ht="15.75" thickBot="1" x14ac:dyDescent="0.3">
      <c r="B37" s="110"/>
      <c r="C37" s="81"/>
      <c r="D37" s="81"/>
      <c r="E37" s="81"/>
      <c r="F37" s="81"/>
      <c r="H37" s="112" t="s">
        <v>28</v>
      </c>
      <c r="I37" s="88">
        <f>VLOOKUP($H37,'Unemployment_-_Euro_Area'!$A$28:$H$44,4,FALSE)</f>
        <v>6.6000003814697017</v>
      </c>
      <c r="J37" s="88">
        <f>VLOOKUP($H37,'Unemployment_-_Euro_Area'!$A$28:$H$44,3,FALSE)</f>
        <v>3.1000003814697301</v>
      </c>
      <c r="K37" s="88">
        <f>VLOOKUP($H37,'CAPB_-_Euro_Area'!$A$27:$J$43,4,FALSE)</f>
        <v>-3.6999999999999993</v>
      </c>
      <c r="L37" s="89">
        <f>VLOOKUP($H37,'CAPB_-_Euro_Area'!$A$27:$J$43,3,FALSE)</f>
        <v>-6.1</v>
      </c>
      <c r="N37" s="112" t="s">
        <v>28</v>
      </c>
      <c r="O37" s="88">
        <f>VLOOKUP($H37,'Unemployment_-_Euro_Area'!$A$28:$H$44,5,FALSE)</f>
        <v>2.1000003814697976</v>
      </c>
      <c r="P37" s="88">
        <f>VLOOKUP($H37,'Unemployment_-_Euro_Area'!$A$28:$H$44,4,FALSE)</f>
        <v>6.6000003814697017</v>
      </c>
      <c r="Q37" s="88">
        <f>VLOOKUP($H37,'CAPB_-_Euro_Area'!$A$27:$J$43,5,FALSE)</f>
        <v>1.8999999999999995</v>
      </c>
      <c r="R37" s="89">
        <f>VLOOKUP($H37,'CAPB_-_Euro_Area'!$A$27:$J$43,4,FALSE)</f>
        <v>-3.6999999999999993</v>
      </c>
      <c r="T37" s="112" t="s">
        <v>28</v>
      </c>
      <c r="U37" s="88">
        <f>VLOOKUP($H37,'Unemployment_-_Euro_Area'!$A$28:$H$44,6,FALSE)</f>
        <v>1.5</v>
      </c>
      <c r="V37" s="88">
        <f>VLOOKUP($H37,'Unemployment_-_Euro_Area'!$A$28:$H$44,5,FALSE)</f>
        <v>2.1000003814697976</v>
      </c>
      <c r="W37" s="88">
        <f>VLOOKUP($H37,'CAPB_-_Euro_Area'!$A$27:$J$43,6,FALSE)</f>
        <v>1.2000000000000002</v>
      </c>
      <c r="X37" s="89">
        <f>VLOOKUP($H37,'CAPB_-_Euro_Area'!$A$27:$J$43,5,FALSE)</f>
        <v>1.8999999999999995</v>
      </c>
      <c r="Z37" s="112" t="s">
        <v>28</v>
      </c>
      <c r="AA37" s="88">
        <f>VLOOKUP($H37,'Unemployment_-_Euro_Area'!$A$28:$H$44,7,FALSE)</f>
        <v>3.5</v>
      </c>
      <c r="AB37" s="88">
        <f>VLOOKUP($H37,'Unemployment_-_Euro_Area'!$A$28:$H$44,6,FALSE)</f>
        <v>1.5</v>
      </c>
      <c r="AC37" s="88">
        <f>VLOOKUP($H37,'CAPB_-_Euro_Area'!$A$27:$J$43,7,FALSE)</f>
        <v>3.1999999999999997</v>
      </c>
      <c r="AD37" s="89">
        <f>VLOOKUP($H37,'CAPB_-_Euro_Area'!$A$27:$J$43,6,FALSE)</f>
        <v>1.2000000000000002</v>
      </c>
      <c r="AF37" s="112" t="s">
        <v>28</v>
      </c>
      <c r="AG37" s="88">
        <f>VLOOKUP($H37,'Unemployment_-_Euro_Area'!$A$28:$H$44,8,FALSE)</f>
        <v>1.3999996185302024</v>
      </c>
      <c r="AH37" s="88">
        <f>VLOOKUP($H37,'Unemployment_-_Euro_Area'!$A$28:$H$44,7,FALSE)</f>
        <v>3.5</v>
      </c>
      <c r="AI37" s="88">
        <f>VLOOKUP($H37,'CAPB_-_Euro_Area'!$A$27:$J$43,8,FALSE)</f>
        <v>1.5</v>
      </c>
      <c r="AJ37" s="89">
        <f>VLOOKUP($H37,'CAPB_-_Euro_Area'!$A$27:$J$43,7,FALSE)</f>
        <v>3.1999999999999997</v>
      </c>
    </row>
    <row r="38" spans="2:36" x14ac:dyDescent="0.25">
      <c r="H38" s="1"/>
      <c r="N38" s="1"/>
      <c r="T38" s="1"/>
      <c r="Z38" s="1"/>
      <c r="AF38" s="1"/>
    </row>
    <row r="39" spans="2:36" x14ac:dyDescent="0.25">
      <c r="H39" s="1"/>
      <c r="N39" s="1"/>
      <c r="T39" s="1"/>
      <c r="Z39" s="1"/>
      <c r="AF39" s="1"/>
    </row>
    <row r="40" spans="2:36" x14ac:dyDescent="0.25">
      <c r="H40" s="1"/>
      <c r="N40" s="1"/>
      <c r="T40" s="1"/>
      <c r="Z40" s="1"/>
      <c r="AF40" s="1"/>
    </row>
    <row r="41" spans="2:36" s="48" customFormat="1" x14ac:dyDescent="0.25">
      <c r="H41" s="49"/>
      <c r="N41" s="49"/>
      <c r="T41" s="49"/>
      <c r="Z41" s="49"/>
      <c r="AF41" s="49"/>
    </row>
    <row r="42" spans="2:36" ht="21" x14ac:dyDescent="0.35">
      <c r="B42" s="50" t="s">
        <v>605</v>
      </c>
      <c r="C42" s="50"/>
      <c r="D42" s="163"/>
      <c r="E42" s="163"/>
      <c r="H42" s="1"/>
      <c r="N42" s="1"/>
      <c r="T42" s="1"/>
      <c r="Z42" s="1"/>
      <c r="AF42" s="1"/>
    </row>
    <row r="45" spans="2:36" x14ac:dyDescent="0.25">
      <c r="C45" s="178" t="s">
        <v>4</v>
      </c>
      <c r="D45" s="178" t="s">
        <v>3</v>
      </c>
      <c r="E45" s="178" t="s">
        <v>642</v>
      </c>
      <c r="F45" s="178" t="s">
        <v>1</v>
      </c>
      <c r="I45" s="178" t="s">
        <v>4</v>
      </c>
      <c r="J45" s="178" t="s">
        <v>3</v>
      </c>
      <c r="K45" s="178" t="s">
        <v>642</v>
      </c>
      <c r="L45" s="178" t="s">
        <v>1</v>
      </c>
      <c r="O45" s="178" t="s">
        <v>4</v>
      </c>
      <c r="P45" s="178" t="s">
        <v>3</v>
      </c>
      <c r="Q45" s="178" t="s">
        <v>642</v>
      </c>
      <c r="R45" s="178" t="s">
        <v>1</v>
      </c>
      <c r="U45" s="178" t="s">
        <v>4</v>
      </c>
      <c r="V45" s="178" t="s">
        <v>3</v>
      </c>
      <c r="W45" s="178" t="s">
        <v>642</v>
      </c>
      <c r="X45" s="178" t="s">
        <v>1</v>
      </c>
      <c r="AA45" s="178" t="s">
        <v>4</v>
      </c>
      <c r="AB45" s="178" t="s">
        <v>3</v>
      </c>
      <c r="AC45" s="178" t="s">
        <v>642</v>
      </c>
      <c r="AD45" s="178" t="s">
        <v>1</v>
      </c>
      <c r="AG45" s="178" t="s">
        <v>4</v>
      </c>
      <c r="AH45" s="178" t="s">
        <v>3</v>
      </c>
      <c r="AI45" s="178" t="s">
        <v>642</v>
      </c>
      <c r="AJ45" s="178" t="s">
        <v>1</v>
      </c>
    </row>
    <row r="46" spans="2:36" x14ac:dyDescent="0.25">
      <c r="C46" s="51">
        <f t="array" ref="C46:F50">LINEST(C21:C36,D21:F36,TRUE,TRUE)</f>
        <v>0.12854729191946043</v>
      </c>
      <c r="D46" s="51">
        <v>-0.49748342310317767</v>
      </c>
      <c r="E46" s="51">
        <v>0.45552009968334872</v>
      </c>
      <c r="F46" s="51">
        <v>-0.23947501487506528</v>
      </c>
      <c r="I46" s="51">
        <f t="array" ref="I46:L50">LINEST(I21:I37,J21:L37,TRUE,TRUE)</f>
        <v>-0.71975504885960451</v>
      </c>
      <c r="J46" s="51">
        <v>0.14910285334817125</v>
      </c>
      <c r="K46" s="51">
        <v>0.7458105049664342</v>
      </c>
      <c r="L46" s="51">
        <v>1.5051917873918876</v>
      </c>
      <c r="O46" s="51">
        <f t="array" ref="O46:R50">LINEST(O21:O37,P21:R37,TRUE,TRUE)</f>
        <v>-0.16726504168963452</v>
      </c>
      <c r="P46" s="51">
        <v>0.21293612907503989</v>
      </c>
      <c r="Q46" s="51">
        <v>0.31846789774990503</v>
      </c>
      <c r="R46" s="51">
        <v>-3.4230212306705837E-2</v>
      </c>
      <c r="U46" s="51">
        <f t="array" ref="U46:X50">LINEST(U21:U37,V21:X37,TRUE,TRUE)</f>
        <v>0.61252577625660287</v>
      </c>
      <c r="V46" s="51">
        <v>0.30348400983296392</v>
      </c>
      <c r="W46" s="51">
        <v>-0.4283199396850077</v>
      </c>
      <c r="X46" s="51">
        <v>-0.27851348932599818</v>
      </c>
      <c r="AA46" s="51">
        <f t="array" ref="AA46:AD50">LINEST(AA21:AA37,AB21:AD37,TRUE,TRUE)</f>
        <v>7.0941365576444718E-2</v>
      </c>
      <c r="AB46" s="51">
        <v>8.4597030043332508E-2</v>
      </c>
      <c r="AC46" s="51">
        <v>0.95002715014890704</v>
      </c>
      <c r="AD46" s="51">
        <v>0.57403496600943538</v>
      </c>
      <c r="AG46" s="51">
        <f t="array" ref="AG46:AJ50">LINEST(AG21:AG37,AH21:AJ37,TRUE,TRUE)</f>
        <v>-0.17891466970117423</v>
      </c>
      <c r="AH46" s="51">
        <v>0.52977485846783889</v>
      </c>
      <c r="AI46" s="51">
        <v>0.42505715141773082</v>
      </c>
      <c r="AJ46" s="51">
        <v>-0.29994166605372496</v>
      </c>
    </row>
    <row r="47" spans="2:36" x14ac:dyDescent="0.25">
      <c r="C47" s="51">
        <v>0.18900956128808541</v>
      </c>
      <c r="D47" s="51">
        <v>0.15321663786823769</v>
      </c>
      <c r="E47" s="51">
        <v>0.37982928429110646</v>
      </c>
      <c r="F47" s="51">
        <v>0.45589425304565878</v>
      </c>
      <c r="I47" s="51">
        <v>0.29159648385696046</v>
      </c>
      <c r="J47" s="51">
        <v>0.16740305643194922</v>
      </c>
      <c r="K47" s="51">
        <v>0.50194930770960322</v>
      </c>
      <c r="L47" s="51">
        <v>0.69375285465424952</v>
      </c>
      <c r="O47" s="51">
        <v>8.1711451868645035E-2</v>
      </c>
      <c r="P47" s="51">
        <v>9.7115170911387508E-2</v>
      </c>
      <c r="Q47" s="51">
        <v>8.3578370997378054E-2</v>
      </c>
      <c r="R47" s="51">
        <v>0.3176008445511655</v>
      </c>
      <c r="U47" s="51">
        <v>0.2013907877369138</v>
      </c>
      <c r="V47" s="51">
        <v>0.1412184914679922</v>
      </c>
      <c r="W47" s="51">
        <v>0.34372813792998835</v>
      </c>
      <c r="X47" s="51">
        <v>0.5325411817791047</v>
      </c>
      <c r="AA47" s="51">
        <v>0.11476752053905624</v>
      </c>
      <c r="AB47" s="51">
        <v>0.124335002091126</v>
      </c>
      <c r="AC47" s="51">
        <v>0.15546813613016286</v>
      </c>
      <c r="AD47" s="51">
        <v>0.37493321239467275</v>
      </c>
      <c r="AG47" s="51">
        <v>0.11741810966947361</v>
      </c>
      <c r="AH47" s="51">
        <v>0.29015037204970912</v>
      </c>
      <c r="AI47" s="51">
        <v>0.17129060128364751</v>
      </c>
      <c r="AJ47" s="51">
        <v>0.34904724393992781</v>
      </c>
    </row>
    <row r="48" spans="2:36" x14ac:dyDescent="0.25">
      <c r="C48" s="52">
        <v>0.5672319715898837</v>
      </c>
      <c r="D48">
        <v>0.86271139967724109</v>
      </c>
      <c r="E48" t="e">
        <v>#N/A</v>
      </c>
      <c r="F48" s="53" t="e">
        <v>#N/A</v>
      </c>
      <c r="I48" s="52">
        <v>0.7230456890705298</v>
      </c>
      <c r="J48">
        <v>1.7058208748476409</v>
      </c>
      <c r="K48" t="e">
        <v>#N/A</v>
      </c>
      <c r="L48" s="53" t="e">
        <v>#N/A</v>
      </c>
      <c r="O48" s="52">
        <v>0.73657903461040908</v>
      </c>
      <c r="P48">
        <v>0.7527635573692657</v>
      </c>
      <c r="Q48" t="e">
        <v>#N/A</v>
      </c>
      <c r="R48" s="53" t="e">
        <v>#N/A</v>
      </c>
      <c r="U48" s="52">
        <v>0.53760499103828807</v>
      </c>
      <c r="V48">
        <v>1.3539948789600293</v>
      </c>
      <c r="W48" t="e">
        <v>#N/A</v>
      </c>
      <c r="X48" s="53" t="e">
        <v>#N/A</v>
      </c>
      <c r="AA48" s="52">
        <v>0.84744322532400496</v>
      </c>
      <c r="AB48">
        <v>0.86731550250860101</v>
      </c>
      <c r="AC48" t="e">
        <v>#N/A</v>
      </c>
      <c r="AD48" s="53" t="e">
        <v>#N/A</v>
      </c>
      <c r="AG48" s="52">
        <v>0.69196109452676102</v>
      </c>
      <c r="AH48">
        <v>0.94236065234858113</v>
      </c>
      <c r="AI48" t="e">
        <v>#N/A</v>
      </c>
      <c r="AJ48" s="53" t="e">
        <v>#N/A</v>
      </c>
    </row>
    <row r="49" spans="2:36" x14ac:dyDescent="0.25">
      <c r="C49" s="52">
        <v>5.2428269590408973</v>
      </c>
      <c r="D49">
        <v>12</v>
      </c>
      <c r="E49" t="e">
        <v>#N/A</v>
      </c>
      <c r="F49" s="53" t="e">
        <v>#N/A</v>
      </c>
      <c r="I49" s="52">
        <v>11.313050067562234</v>
      </c>
      <c r="J49">
        <v>13</v>
      </c>
      <c r="K49" t="e">
        <v>#N/A</v>
      </c>
      <c r="L49" s="53" t="e">
        <v>#N/A</v>
      </c>
      <c r="O49" s="52">
        <v>12.116888565005228</v>
      </c>
      <c r="P49">
        <v>13</v>
      </c>
      <c r="Q49" t="e">
        <v>#N/A</v>
      </c>
      <c r="R49" s="53" t="e">
        <v>#N/A</v>
      </c>
      <c r="U49" s="52">
        <v>5.0381634374982687</v>
      </c>
      <c r="V49">
        <v>13</v>
      </c>
      <c r="W49" t="e">
        <v>#N/A</v>
      </c>
      <c r="X49" s="53" t="e">
        <v>#N/A</v>
      </c>
      <c r="AA49" s="52">
        <v>24.071392333793565</v>
      </c>
      <c r="AB49">
        <v>13</v>
      </c>
      <c r="AC49" t="e">
        <v>#N/A</v>
      </c>
      <c r="AD49" s="53" t="e">
        <v>#N/A</v>
      </c>
      <c r="AG49" s="52">
        <v>9.734153780594859</v>
      </c>
      <c r="AH49">
        <v>13</v>
      </c>
      <c r="AI49" t="e">
        <v>#N/A</v>
      </c>
      <c r="AJ49" s="53" t="e">
        <v>#N/A</v>
      </c>
    </row>
    <row r="50" spans="2:36" x14ac:dyDescent="0.25">
      <c r="C50" s="54">
        <v>11.706251548122168</v>
      </c>
      <c r="D50" s="55">
        <v>8.9312515095967733</v>
      </c>
      <c r="E50" s="55" t="e">
        <v>#N/A</v>
      </c>
      <c r="F50" s="56" t="e">
        <v>#N/A</v>
      </c>
      <c r="I50" s="54">
        <v>98.756982887473342</v>
      </c>
      <c r="J50" s="55">
        <v>37.827723141857618</v>
      </c>
      <c r="K50" s="55" t="e">
        <v>#N/A</v>
      </c>
      <c r="L50" s="56" t="e">
        <v>#N/A</v>
      </c>
      <c r="O50" s="54">
        <v>20.598212797632428</v>
      </c>
      <c r="P50" s="55">
        <v>7.3664886529420137</v>
      </c>
      <c r="Q50" s="55" t="e">
        <v>#N/A</v>
      </c>
      <c r="R50" s="56" t="e">
        <v>#N/A</v>
      </c>
      <c r="U50" s="54">
        <v>27.709427317768458</v>
      </c>
      <c r="V50" s="55">
        <v>23.832927719249795</v>
      </c>
      <c r="W50" s="55" t="e">
        <v>#N/A</v>
      </c>
      <c r="X50" s="56" t="e">
        <v>#N/A</v>
      </c>
      <c r="AA50" s="54">
        <v>54.322116713759243</v>
      </c>
      <c r="AB50" s="55">
        <v>9.7790703515927113</v>
      </c>
      <c r="AC50" s="55" t="e">
        <v>#N/A</v>
      </c>
      <c r="AD50" s="56" t="e">
        <v>#N/A</v>
      </c>
      <c r="AG50" s="54">
        <v>25.933058872386404</v>
      </c>
      <c r="AH50" s="55">
        <v>11.544566788232963</v>
      </c>
      <c r="AI50" s="55" t="e">
        <v>#N/A</v>
      </c>
      <c r="AJ50" s="56" t="e">
        <v>#N/A</v>
      </c>
    </row>
    <row r="54" spans="2:36" x14ac:dyDescent="0.25">
      <c r="B54" s="1"/>
      <c r="C54" s="177" t="s">
        <v>609</v>
      </c>
      <c r="D54" s="177"/>
      <c r="E54" s="163"/>
      <c r="F54" s="163"/>
      <c r="G54" s="163"/>
      <c r="H54" s="163"/>
    </row>
    <row r="55" spans="2:36" x14ac:dyDescent="0.25">
      <c r="B55" s="163"/>
      <c r="C55" s="163"/>
      <c r="D55" s="163"/>
      <c r="E55" s="163"/>
      <c r="F55" s="163"/>
      <c r="G55" s="163"/>
      <c r="H55" s="163"/>
    </row>
    <row r="56" spans="2:36" x14ac:dyDescent="0.25">
      <c r="B56" s="163"/>
      <c r="C56" s="165" t="s">
        <v>610</v>
      </c>
      <c r="D56" s="165" t="s">
        <v>611</v>
      </c>
      <c r="E56" s="165" t="s">
        <v>612</v>
      </c>
      <c r="F56" s="165" t="s">
        <v>613</v>
      </c>
      <c r="G56" s="163"/>
      <c r="H56" s="163"/>
    </row>
    <row r="57" spans="2:36" x14ac:dyDescent="0.25">
      <c r="B57" s="163"/>
      <c r="C57" s="165" t="s">
        <v>646</v>
      </c>
      <c r="D57" s="165" t="s">
        <v>647</v>
      </c>
      <c r="E57" s="165" t="s">
        <v>648</v>
      </c>
      <c r="F57" s="165" t="s">
        <v>649</v>
      </c>
      <c r="G57" s="163"/>
      <c r="H57" s="163"/>
    </row>
    <row r="58" spans="2:36" x14ac:dyDescent="0.25">
      <c r="B58" s="163"/>
      <c r="C58" s="57" t="s">
        <v>614</v>
      </c>
      <c r="D58" s="37" t="s">
        <v>650</v>
      </c>
      <c r="E58" s="37"/>
      <c r="F58" s="58"/>
      <c r="G58" s="163"/>
      <c r="H58" s="163"/>
    </row>
    <row r="59" spans="2:36" x14ac:dyDescent="0.25">
      <c r="B59" s="163"/>
      <c r="C59" s="57" t="s">
        <v>615</v>
      </c>
      <c r="D59" s="37" t="s">
        <v>616</v>
      </c>
      <c r="E59" s="37"/>
      <c r="F59" s="58"/>
      <c r="G59" s="163"/>
      <c r="H59" s="163"/>
    </row>
    <row r="60" spans="2:36" x14ac:dyDescent="0.25">
      <c r="B60" s="163"/>
      <c r="C60" s="59" t="s">
        <v>617</v>
      </c>
      <c r="D60" s="60" t="s">
        <v>618</v>
      </c>
      <c r="E60" s="60"/>
      <c r="F60" s="61"/>
      <c r="G60" s="163"/>
      <c r="H60" s="163"/>
    </row>
    <row r="61" spans="2:36" x14ac:dyDescent="0.25">
      <c r="B61" s="163"/>
      <c r="C61" s="163"/>
      <c r="D61" s="163"/>
      <c r="E61" s="163"/>
      <c r="F61" s="163"/>
      <c r="G61" s="163"/>
      <c r="H61" s="163"/>
    </row>
    <row r="62" spans="2:36" x14ac:dyDescent="0.25">
      <c r="B62" s="288"/>
      <c r="C62" s="282" t="s">
        <v>619</v>
      </c>
      <c r="D62" s="282" t="s">
        <v>620</v>
      </c>
      <c r="E62" s="282"/>
      <c r="F62" s="282"/>
      <c r="G62" s="282"/>
      <c r="H62" s="282"/>
      <c r="I62" s="282"/>
      <c r="J62" s="283"/>
    </row>
    <row r="63" spans="2:36" ht="15.75" x14ac:dyDescent="0.25">
      <c r="B63" s="289"/>
      <c r="C63" s="287" t="s">
        <v>621</v>
      </c>
      <c r="D63" s="285" t="s">
        <v>622</v>
      </c>
      <c r="E63" s="285"/>
      <c r="F63" s="285"/>
      <c r="G63" s="285"/>
      <c r="H63" s="285"/>
      <c r="I63" s="285"/>
      <c r="J63" s="286"/>
    </row>
    <row r="66" spans="2:2" x14ac:dyDescent="0.25">
      <c r="B66" s="19"/>
    </row>
  </sheetData>
  <mergeCells count="18">
    <mergeCell ref="Z9:AD9"/>
    <mergeCell ref="AF9:AJ9"/>
    <mergeCell ref="B19:F19"/>
    <mergeCell ref="H19:L19"/>
    <mergeCell ref="N19:R19"/>
    <mergeCell ref="T19:X19"/>
    <mergeCell ref="Z19:AD19"/>
    <mergeCell ref="AF19:AJ19"/>
    <mergeCell ref="B5:C5"/>
    <mergeCell ref="B9:F9"/>
    <mergeCell ref="H9:L9"/>
    <mergeCell ref="N9:R9"/>
    <mergeCell ref="T9:X9"/>
    <mergeCell ref="J2:K2"/>
    <mergeCell ref="N2:O2"/>
    <mergeCell ref="J3:L3"/>
    <mergeCell ref="N3:P3"/>
    <mergeCell ref="B4:H4"/>
  </mergeCells>
  <pageMargins left="0.70000000000000007" right="0.70000000000000007" top="0.75" bottom="0.75" header="0.30000000000000004" footer="0.30000000000000004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D63"/>
  <sheetViews>
    <sheetView showGridLines="0" zoomScale="85" zoomScaleNormal="85" workbookViewId="0">
      <selection activeCell="G14" sqref="G14"/>
    </sheetView>
  </sheetViews>
  <sheetFormatPr defaultRowHeight="15" x14ac:dyDescent="0.25"/>
  <cols>
    <col min="1" max="1" width="5.5703125" style="305" customWidth="1"/>
    <col min="2" max="2" width="15.42578125" customWidth="1"/>
    <col min="3" max="4" width="12" bestFit="1" customWidth="1"/>
    <col min="5" max="5" width="9.140625" customWidth="1"/>
    <col min="6" max="6" width="12.7109375" bestFit="1" customWidth="1"/>
    <col min="7" max="7" width="12.7109375" style="113" customWidth="1"/>
    <col min="8" max="8" width="16.7109375" customWidth="1"/>
    <col min="9" max="9" width="12" bestFit="1" customWidth="1"/>
    <col min="10" max="10" width="12.7109375" bestFit="1" customWidth="1"/>
    <col min="11" max="11" width="9.5703125" customWidth="1"/>
    <col min="12" max="12" width="12.7109375" customWidth="1"/>
    <col min="13" max="13" width="12.7109375" style="113" customWidth="1"/>
    <col min="14" max="14" width="15" bestFit="1" customWidth="1"/>
    <col min="15" max="15" width="9.28515625" bestFit="1" customWidth="1"/>
    <col min="16" max="16" width="12" bestFit="1" customWidth="1"/>
    <col min="17" max="17" width="9.28515625" bestFit="1" customWidth="1"/>
    <col min="18" max="18" width="12.7109375" bestFit="1" customWidth="1"/>
    <col min="19" max="19" width="9.140625" customWidth="1"/>
    <col min="20" max="20" width="15" bestFit="1" customWidth="1"/>
    <col min="21" max="23" width="9.140625" customWidth="1"/>
    <col min="24" max="24" width="12.7109375" bestFit="1" customWidth="1"/>
    <col min="25" max="25" width="9.140625" style="113" customWidth="1"/>
    <col min="26" max="26" width="15" bestFit="1" customWidth="1"/>
    <col min="27" max="27" width="9.140625" customWidth="1"/>
    <col min="28" max="28" width="12.42578125" customWidth="1"/>
    <col min="29" max="29" width="9.140625" customWidth="1"/>
    <col min="30" max="30" width="12.7109375" bestFit="1" customWidth="1"/>
    <col min="31" max="31" width="9.140625" customWidth="1"/>
    <col min="32" max="32" width="15" bestFit="1" customWidth="1"/>
    <col min="33" max="35" width="9.140625" customWidth="1"/>
    <col min="36" max="36" width="10.7109375" bestFit="1" customWidth="1"/>
    <col min="37" max="37" width="9.140625" customWidth="1"/>
    <col min="38" max="38" width="15" bestFit="1" customWidth="1"/>
    <col min="39" max="41" width="9.140625" customWidth="1"/>
    <col min="42" max="42" width="10.7109375" bestFit="1" customWidth="1"/>
    <col min="43" max="43" width="9.140625" customWidth="1"/>
  </cols>
  <sheetData>
    <row r="1" spans="2:30" s="305" customFormat="1" x14ac:dyDescent="0.25"/>
    <row r="2" spans="2:30" ht="18.75" x14ac:dyDescent="0.3">
      <c r="B2" s="20"/>
      <c r="C2" s="20"/>
      <c r="D2" s="21"/>
      <c r="E2" s="20"/>
      <c r="F2" s="20"/>
      <c r="G2" s="20"/>
      <c r="H2" s="20"/>
      <c r="J2" s="319" t="s">
        <v>5</v>
      </c>
      <c r="K2" s="319"/>
      <c r="L2" s="22">
        <v>14</v>
      </c>
      <c r="M2" s="139"/>
      <c r="N2" s="319" t="s">
        <v>5</v>
      </c>
      <c r="O2" s="319"/>
      <c r="P2" s="22">
        <v>15</v>
      </c>
      <c r="Q2" s="163"/>
      <c r="R2" s="163"/>
      <c r="S2" s="163"/>
      <c r="T2" s="163"/>
    </row>
    <row r="3" spans="2:30" ht="17.25" customHeight="1" thickBot="1" x14ac:dyDescent="0.35">
      <c r="B3" s="20"/>
      <c r="C3" s="20"/>
      <c r="D3" s="21"/>
      <c r="E3" s="20"/>
      <c r="F3" s="20"/>
      <c r="G3" s="20"/>
      <c r="H3" s="20"/>
      <c r="J3" s="320" t="s">
        <v>6</v>
      </c>
      <c r="K3" s="320"/>
      <c r="L3" s="320"/>
      <c r="M3" s="140"/>
      <c r="N3" s="320" t="s">
        <v>6</v>
      </c>
      <c r="O3" s="320"/>
      <c r="P3" s="320"/>
      <c r="Q3" s="163"/>
      <c r="R3" s="163"/>
      <c r="S3" s="163"/>
      <c r="T3" s="163"/>
    </row>
    <row r="4" spans="2:30" ht="19.5" thickTop="1" x14ac:dyDescent="0.3">
      <c r="B4" s="23"/>
      <c r="C4" s="24"/>
      <c r="D4" s="25" t="s">
        <v>676</v>
      </c>
      <c r="E4" s="26"/>
      <c r="F4" s="26"/>
      <c r="G4" s="26"/>
      <c r="H4" s="27"/>
      <c r="J4" s="28">
        <v>0.2</v>
      </c>
      <c r="K4" s="179" t="s">
        <v>606</v>
      </c>
      <c r="L4" s="29">
        <f>_xlfn.T.INV.2T(J4,L$2)</f>
        <v>1.3450303744546506</v>
      </c>
      <c r="M4" s="124"/>
      <c r="N4" s="28">
        <v>0.2</v>
      </c>
      <c r="O4" s="179" t="s">
        <v>606</v>
      </c>
      <c r="P4" s="29">
        <f>_xlfn.T.INV.2T(N4,P$2)</f>
        <v>1.3406056078504547</v>
      </c>
      <c r="Q4" s="163"/>
      <c r="R4" s="163"/>
      <c r="S4" s="163"/>
      <c r="T4" s="163"/>
    </row>
    <row r="5" spans="2:30" ht="18.75" x14ac:dyDescent="0.3">
      <c r="B5" s="321"/>
      <c r="C5" s="321"/>
      <c r="D5" s="21"/>
      <c r="E5" s="20"/>
      <c r="F5" s="20"/>
      <c r="G5" s="20"/>
      <c r="H5" s="30"/>
      <c r="J5" s="28">
        <v>0.1</v>
      </c>
      <c r="K5" s="179" t="s">
        <v>607</v>
      </c>
      <c r="L5" s="29">
        <f>_xlfn.T.INV.2T(J5,L$2)</f>
        <v>1.7613101357748921</v>
      </c>
      <c r="M5" s="124"/>
      <c r="N5" s="28">
        <v>0.1</v>
      </c>
      <c r="O5" s="179" t="s">
        <v>607</v>
      </c>
      <c r="P5" s="29">
        <f>_xlfn.T.INV.2T(N5,P$2)</f>
        <v>1.7530503556925723</v>
      </c>
      <c r="Q5" s="163"/>
      <c r="R5" s="163"/>
      <c r="S5" s="163"/>
      <c r="T5" s="163"/>
    </row>
    <row r="6" spans="2:30" ht="15.75" thickBot="1" x14ac:dyDescent="0.3">
      <c r="B6" s="31"/>
      <c r="C6" s="32"/>
      <c r="D6" s="63"/>
      <c r="E6" s="32"/>
      <c r="F6" s="32"/>
      <c r="G6" s="32"/>
      <c r="H6" s="33"/>
      <c r="J6" s="28">
        <v>0.05</v>
      </c>
      <c r="K6" s="179" t="s">
        <v>608</v>
      </c>
      <c r="L6" s="29">
        <f>_xlfn.T.INV.2T(J6,L$2)</f>
        <v>2.1447866879178044</v>
      </c>
      <c r="M6" s="124"/>
      <c r="N6" s="28">
        <v>0.05</v>
      </c>
      <c r="O6" s="179" t="s">
        <v>608</v>
      </c>
      <c r="P6" s="29">
        <f>_xlfn.T.INV.2T(N6,P$2)</f>
        <v>2.1314495455597742</v>
      </c>
      <c r="Q6" s="163"/>
      <c r="R6" s="163"/>
      <c r="S6" s="163"/>
      <c r="T6" s="163"/>
    </row>
    <row r="7" spans="2:30" ht="15.75" thickTop="1" x14ac:dyDescent="0.25">
      <c r="J7" s="34"/>
      <c r="K7" s="35"/>
      <c r="L7" s="36"/>
      <c r="M7" s="36"/>
    </row>
    <row r="8" spans="2:30" s="37" customFormat="1" ht="15.75" thickBot="1" x14ac:dyDescent="0.3">
      <c r="J8" s="38"/>
      <c r="K8" s="39"/>
    </row>
    <row r="9" spans="2:30" ht="18.75" x14ac:dyDescent="0.3">
      <c r="B9" s="330">
        <v>2008</v>
      </c>
      <c r="C9" s="331"/>
      <c r="D9" s="331"/>
      <c r="E9" s="331"/>
      <c r="F9" s="332"/>
      <c r="G9" s="137"/>
      <c r="H9" s="330">
        <v>2009</v>
      </c>
      <c r="I9" s="331"/>
      <c r="J9" s="331"/>
      <c r="K9" s="331"/>
      <c r="L9" s="332"/>
      <c r="M9" s="137"/>
      <c r="N9" s="330">
        <v>2010</v>
      </c>
      <c r="O9" s="331"/>
      <c r="P9" s="331"/>
      <c r="Q9" s="331"/>
      <c r="R9" s="332"/>
      <c r="T9" s="330">
        <v>2011</v>
      </c>
      <c r="U9" s="331"/>
      <c r="V9" s="331"/>
      <c r="W9" s="331"/>
      <c r="X9" s="332"/>
      <c r="Z9" s="330">
        <v>2012</v>
      </c>
      <c r="AA9" s="331"/>
      <c r="AB9" s="331"/>
      <c r="AC9" s="331"/>
      <c r="AD9" s="332"/>
    </row>
    <row r="10" spans="2:30" x14ac:dyDescent="0.25">
      <c r="B10" s="182"/>
      <c r="C10" s="181" t="s">
        <v>1</v>
      </c>
      <c r="D10" s="181" t="s">
        <v>643</v>
      </c>
      <c r="E10" s="181" t="s">
        <v>3</v>
      </c>
      <c r="F10" s="183" t="s">
        <v>4</v>
      </c>
      <c r="G10" s="110"/>
      <c r="H10" s="182"/>
      <c r="I10" s="181" t="s">
        <v>1</v>
      </c>
      <c r="J10" s="181" t="s">
        <v>643</v>
      </c>
      <c r="K10" s="181" t="s">
        <v>3</v>
      </c>
      <c r="L10" s="183" t="s">
        <v>4</v>
      </c>
      <c r="M10" s="110"/>
      <c r="N10" s="182"/>
      <c r="O10" s="181" t="s">
        <v>1</v>
      </c>
      <c r="P10" s="181" t="s">
        <v>643</v>
      </c>
      <c r="Q10" s="181" t="s">
        <v>3</v>
      </c>
      <c r="R10" s="183" t="s">
        <v>4</v>
      </c>
      <c r="T10" s="182"/>
      <c r="U10" s="181" t="s">
        <v>1</v>
      </c>
      <c r="V10" s="181" t="s">
        <v>643</v>
      </c>
      <c r="W10" s="181" t="s">
        <v>3</v>
      </c>
      <c r="X10" s="183" t="s">
        <v>4</v>
      </c>
      <c r="Z10" s="182"/>
      <c r="AA10" s="181" t="s">
        <v>1</v>
      </c>
      <c r="AB10" s="181" t="s">
        <v>643</v>
      </c>
      <c r="AC10" s="181" t="s">
        <v>3</v>
      </c>
      <c r="AD10" s="183" t="s">
        <v>4</v>
      </c>
    </row>
    <row r="11" spans="2:30" x14ac:dyDescent="0.25">
      <c r="B11" s="184" t="s">
        <v>7</v>
      </c>
      <c r="C11" s="121">
        <f>F43</f>
        <v>25.537392089829112</v>
      </c>
      <c r="D11" s="121">
        <f>E43</f>
        <v>10.095001082416195</v>
      </c>
      <c r="E11" s="121">
        <f>D43</f>
        <v>1.5706974533608156E-2</v>
      </c>
      <c r="F11" s="185">
        <f>C43</f>
        <v>-0.71883444097933336</v>
      </c>
      <c r="G11" s="81"/>
      <c r="H11" s="184" t="s">
        <v>7</v>
      </c>
      <c r="I11" s="121">
        <f>L43</f>
        <v>10.880563725597039</v>
      </c>
      <c r="J11" s="121">
        <f>K43</f>
        <v>0.12407171667550414</v>
      </c>
      <c r="K11" s="121">
        <f>J43</f>
        <v>1.6460761363749532</v>
      </c>
      <c r="L11" s="185">
        <f>I43</f>
        <v>-2.5036413375755955</v>
      </c>
      <c r="M11" s="81"/>
      <c r="N11" s="184" t="s">
        <v>7</v>
      </c>
      <c r="O11" s="121">
        <f>R43</f>
        <v>-0.56451785524124798</v>
      </c>
      <c r="P11" s="121">
        <f>Q43</f>
        <v>0.58439616947099504</v>
      </c>
      <c r="Q11" s="121">
        <f>P43</f>
        <v>-1.2952916074243126</v>
      </c>
      <c r="R11" s="185">
        <f>O43</f>
        <v>0.48789396617205588</v>
      </c>
      <c r="T11" s="184" t="s">
        <v>7</v>
      </c>
      <c r="U11" s="121">
        <f>X43</f>
        <v>-0.71742880677980292</v>
      </c>
      <c r="V11" s="121">
        <f>W43</f>
        <v>0.34366200027379862</v>
      </c>
      <c r="W11" s="121">
        <f>V43</f>
        <v>-0.43853937041968349</v>
      </c>
      <c r="X11" s="185">
        <f>U43</f>
        <v>-0.75343231290328927</v>
      </c>
      <c r="Z11" s="184" t="s">
        <v>7</v>
      </c>
      <c r="AA11" s="121">
        <f>AD43</f>
        <v>1.2387312137662079</v>
      </c>
      <c r="AB11" s="121">
        <f>AC43</f>
        <v>-0.46004346024845266</v>
      </c>
      <c r="AC11" s="121">
        <f>AB43</f>
        <v>4.7801966201111687</v>
      </c>
      <c r="AD11" s="185">
        <f>AA43</f>
        <v>3.062122575153063</v>
      </c>
    </row>
    <row r="12" spans="2:30" x14ac:dyDescent="0.25">
      <c r="B12" s="41" t="s">
        <v>679</v>
      </c>
      <c r="C12" s="121">
        <f>F44</f>
        <v>10.084129830337092</v>
      </c>
      <c r="D12" s="121">
        <f>E44</f>
        <v>3.0742062635839145</v>
      </c>
      <c r="E12" s="121">
        <f>D44</f>
        <v>3.8715272781761296</v>
      </c>
      <c r="F12" s="185">
        <f>C44</f>
        <v>4.3456749242313251</v>
      </c>
      <c r="G12" s="81"/>
      <c r="H12" s="41" t="s">
        <v>679</v>
      </c>
      <c r="I12" s="121">
        <f>L44</f>
        <v>5.0232238500281134</v>
      </c>
      <c r="J12" s="121">
        <f>K44</f>
        <v>0.14895783316301447</v>
      </c>
      <c r="K12" s="121">
        <f>J44</f>
        <v>1.5865297334657422</v>
      </c>
      <c r="L12" s="185">
        <f>I44</f>
        <v>2.0714109345570462</v>
      </c>
      <c r="M12" s="81"/>
      <c r="N12" s="41" t="s">
        <v>679</v>
      </c>
      <c r="O12" s="121">
        <f>R44</f>
        <v>1.8601730097044729</v>
      </c>
      <c r="P12" s="121">
        <f>Q44</f>
        <v>0.11398818642065539</v>
      </c>
      <c r="Q12" s="121">
        <f>P44</f>
        <v>0.60129744048923117</v>
      </c>
      <c r="R12" s="185">
        <f>O44</f>
        <v>0.44164839287568952</v>
      </c>
      <c r="T12" s="41" t="s">
        <v>679</v>
      </c>
      <c r="U12" s="121">
        <f>X44</f>
        <v>2.5608528746619306</v>
      </c>
      <c r="V12" s="121">
        <f>W44</f>
        <v>0.20944067358274193</v>
      </c>
      <c r="W12" s="121">
        <f>V44</f>
        <v>0.70543195336384756</v>
      </c>
      <c r="X12" s="185">
        <f>U44</f>
        <v>0.71764799310312</v>
      </c>
      <c r="Z12" s="41" t="s">
        <v>679</v>
      </c>
      <c r="AA12" s="121">
        <f>AD44</f>
        <v>3.4509553845587906</v>
      </c>
      <c r="AB12" s="121">
        <f>AC44</f>
        <v>0.35052521166189188</v>
      </c>
      <c r="AC12" s="121">
        <f>AB44</f>
        <v>1.1068247025095403</v>
      </c>
      <c r="AD12" s="185">
        <f>AA44</f>
        <v>1.0179748920317633</v>
      </c>
    </row>
    <row r="13" spans="2:30" x14ac:dyDescent="0.25">
      <c r="B13" s="184" t="s">
        <v>8</v>
      </c>
      <c r="C13" s="121">
        <f>C11/C12</f>
        <v>2.5324338856687891</v>
      </c>
      <c r="D13" s="121">
        <f>D11/D12</f>
        <v>3.2837748078254925</v>
      </c>
      <c r="E13" s="121">
        <f>E11/E12</f>
        <v>4.0570486541961518E-3</v>
      </c>
      <c r="F13" s="185">
        <f>F11/F12</f>
        <v>-0.16541376276700742</v>
      </c>
      <c r="G13" s="81"/>
      <c r="H13" s="184" t="s">
        <v>8</v>
      </c>
      <c r="I13" s="121">
        <f>I11/I12</f>
        <v>2.1660519320746863</v>
      </c>
      <c r="J13" s="121">
        <f>J11/J12</f>
        <v>0.8329318038597151</v>
      </c>
      <c r="K13" s="121">
        <f>K11/K12</f>
        <v>1.0375324846759304</v>
      </c>
      <c r="L13" s="185">
        <f>L11/L12</f>
        <v>-1.2086647298262805</v>
      </c>
      <c r="M13" s="81"/>
      <c r="N13" s="184" t="s">
        <v>8</v>
      </c>
      <c r="O13" s="121">
        <f>O11/O12</f>
        <v>-0.30347599513387918</v>
      </c>
      <c r="P13" s="121">
        <f>P11/P12</f>
        <v>5.1268134691991092</v>
      </c>
      <c r="Q13" s="121">
        <f>Q11/Q12</f>
        <v>-2.1541611858025371</v>
      </c>
      <c r="R13" s="185">
        <f>R11/R12</f>
        <v>1.1047112907968468</v>
      </c>
      <c r="T13" s="184" t="s">
        <v>8</v>
      </c>
      <c r="U13" s="121">
        <f>U11/U12</f>
        <v>-0.28015229374491646</v>
      </c>
      <c r="V13" s="121">
        <f>V11/V12</f>
        <v>1.6408560686662947</v>
      </c>
      <c r="W13" s="121">
        <f>W11/W12</f>
        <v>-0.62166076873681642</v>
      </c>
      <c r="X13" s="185">
        <f>X11/X12</f>
        <v>-1.0498633315275325</v>
      </c>
      <c r="Z13" s="184" t="s">
        <v>8</v>
      </c>
      <c r="AA13" s="121">
        <f>AA11/AA12</f>
        <v>0.35895312333183971</v>
      </c>
      <c r="AB13" s="121">
        <f>AB11/AB12</f>
        <v>-1.3124404320799596</v>
      </c>
      <c r="AC13" s="121">
        <f>AC11/AC12</f>
        <v>4.3188380321408353</v>
      </c>
      <c r="AD13" s="185">
        <f>AD11/AD12</f>
        <v>3.008053144652135</v>
      </c>
    </row>
    <row r="14" spans="2:30" x14ac:dyDescent="0.25">
      <c r="B14" s="184" t="s">
        <v>9</v>
      </c>
      <c r="C14" s="121">
        <f>TDIST(ABS(C13),COUNT(C21:C35)-1,2)</f>
        <v>2.3917974054783599E-2</v>
      </c>
      <c r="D14" s="121">
        <f>TDIST(ABS(D13),COUNT(D21:D35)-1,2)</f>
        <v>5.4349404651937248E-3</v>
      </c>
      <c r="E14" s="121">
        <f>TDIST(ABS(E13),COUNT(E21:E35)-1,2)</f>
        <v>0.99682019639591002</v>
      </c>
      <c r="F14" s="185">
        <f>TDIST(ABS(F13),COUNT(F21:F35)-1,2)</f>
        <v>0.8709831582440779</v>
      </c>
      <c r="H14" s="184" t="s">
        <v>9</v>
      </c>
      <c r="I14" s="121">
        <f>TDIST(ABS(I13),COUNT(I21:I35)-1,2)</f>
        <v>4.8056967891781155E-2</v>
      </c>
      <c r="J14" s="121">
        <f>TDIST(ABS(J13),COUNT(J21:J35)-1,2)</f>
        <v>0.4188665244100509</v>
      </c>
      <c r="K14" s="121">
        <f>TDIST(ABS(K13),COUNT(K21:K35)-1,2)</f>
        <v>0.31707662452074586</v>
      </c>
      <c r="L14" s="185">
        <f>TDIST(ABS(L13),COUNT(L21:L35)-1,2)</f>
        <v>0.24681043979389461</v>
      </c>
      <c r="N14" s="184" t="s">
        <v>9</v>
      </c>
      <c r="O14" s="121">
        <f>TDIST(ABS(O13),COUNT(O21:O36)-1,2)</f>
        <v>0.76569580263549319</v>
      </c>
      <c r="P14" s="121">
        <f>TDIST(ABS(P13),COUNT(P21:P36)-1,2)</f>
        <v>1.2398820129756204E-4</v>
      </c>
      <c r="Q14" s="121">
        <f>TDIST(ABS(Q13),COUNT(Q21:Q36)-1,2)</f>
        <v>4.7895502628621509E-2</v>
      </c>
      <c r="R14" s="185">
        <f>TDIST(ABS(R13),COUNT(R21:R36)-1,2)</f>
        <v>0.28669051158635722</v>
      </c>
      <c r="T14" s="184" t="s">
        <v>9</v>
      </c>
      <c r="U14" s="121">
        <f>TDIST(ABS(U13),COUNT(U21:U36)-1,2)</f>
        <v>0.78318730001659775</v>
      </c>
      <c r="V14" s="121">
        <f>TDIST(ABS(V13),COUNT(V21:V36)-1,2)</f>
        <v>0.12162333020285351</v>
      </c>
      <c r="W14" s="121">
        <f>TDIST(ABS(W13),COUNT(W21:W36)-1,2)</f>
        <v>0.54349838534103667</v>
      </c>
      <c r="X14" s="185">
        <f>TDIST(ABS(X13),COUNT(X21:X36)-1,2)</f>
        <v>0.31040232705962711</v>
      </c>
      <c r="Z14" s="184" t="s">
        <v>9</v>
      </c>
      <c r="AA14" s="121">
        <f>TDIST(ABS(AA13),COUNT(AA21:AA36)-1,2)</f>
        <v>0.72463263093918895</v>
      </c>
      <c r="AB14" s="121">
        <f>TDIST(ABS(AB13),COUNT(AB21:AB36)-1,2)</f>
        <v>0.20909996173210449</v>
      </c>
      <c r="AC14" s="121">
        <f>TDIST(ABS(AC13),COUNT(AC21:AC36)-1,2)</f>
        <v>6.083197706450743E-4</v>
      </c>
      <c r="AD14" s="185">
        <f>TDIST(ABS(AD13),COUNT(AD21:AD36)-1,2)</f>
        <v>8.8267823776938693E-3</v>
      </c>
    </row>
    <row r="15" spans="2:30" x14ac:dyDescent="0.25">
      <c r="B15" s="184" t="s">
        <v>10</v>
      </c>
      <c r="C15" s="167" t="str">
        <f>IF(OR(C13&gt;=$L$6, C13&lt;=-$L$6),"***",IF(OR(C13&gt;=$L$5,C13&lt;=-$L$5),"**",IF(OR(C13&gt;=$L$4,C13&lt;=-$L$4),"*"," ")))</f>
        <v>***</v>
      </c>
      <c r="D15" s="167" t="str">
        <f>IF(OR(D13&gt;=$L$6, D13&lt;=-$L$6),"***",IF(OR(D13&gt;=$L$5,D13&lt;=-$L$5),"**",IF(OR(D13&gt;=$L$4,D13&lt;=-$L$4),"*"," ")))</f>
        <v>***</v>
      </c>
      <c r="E15" s="167" t="str">
        <f>IF(OR(E13&gt;=$L$6, E13&lt;=-$L$6),"***",IF(OR(E13&gt;=$L$5,E13&lt;=-$L$5),"**",IF(OR(E13&gt;=$L$4,E13&lt;=-$L$4),"*"," ")))</f>
        <v xml:space="preserve"> </v>
      </c>
      <c r="F15" s="186" t="str">
        <f>IF(OR(F13&gt;=$L$6, F13&lt;=-$L$6),"***",IF(OR(F13&gt;=$L$5,F13&lt;=-$L$5),"**",IF(OR(F13&gt;=$L$4,F13&lt;=-$L$4),"*"," ")))</f>
        <v xml:space="preserve"> </v>
      </c>
      <c r="G15" s="128"/>
      <c r="H15" s="184" t="s">
        <v>10</v>
      </c>
      <c r="I15" s="167" t="str">
        <f>IF(OR(I13&gt;=$L$6, I13&lt;=-$L$6),"***",IF(OR(I13&gt;=$L$5,I13&lt;=-$L$5),"**",IF(OR(I13&gt;=$L$4,I13&lt;=-$L$4),"*"," ")))</f>
        <v>***</v>
      </c>
      <c r="J15" s="167" t="str">
        <f>IF(OR(J13&gt;=$P$6, J13&lt;=-$P$6),"***",IF(OR(J13&gt;=$P$5,J13&lt;=-$P$5),"**",IF(OR(J13&gt;=$P$4,J13&lt;=-$P$4),"*"," ")))</f>
        <v xml:space="preserve"> </v>
      </c>
      <c r="K15" s="167" t="str">
        <f>IF(OR(K13&gt;=$P$6, K13&lt;=-$P$6),"***",IF(OR(K13&gt;=$P$5,K13&lt;=-$P$5),"**",IF(OR(K13&gt;=$P$4,K13&lt;=-$P$4),"*"," ")))</f>
        <v xml:space="preserve"> </v>
      </c>
      <c r="L15" s="186" t="str">
        <f>IF(OR(L13&gt;=$P$6, L13&lt;=-$P$6),"***",IF(OR(L13&gt;=$P$5,L13&lt;=-$P$5),"**",IF(OR(L13&gt;=$P$4,L13&lt;=-$P$4),"*"," ")))</f>
        <v xml:space="preserve"> </v>
      </c>
      <c r="M15" s="128"/>
      <c r="N15" s="184" t="s">
        <v>10</v>
      </c>
      <c r="O15" s="167" t="str">
        <f>IF(OR(O13&gt;=$P$6, O13&lt;=-$P$6),"***",IF(OR(O13&gt;=$P$5,O13&lt;=-$P$5),"**",IF(OR(O13&gt;=$P$4,O13&lt;=-$P$4),"*"," ")))</f>
        <v xml:space="preserve"> </v>
      </c>
      <c r="P15" s="167" t="str">
        <f>IF(OR(P13&gt;=$P$6, P13&lt;=-$P$6),"***",IF(OR(P13&gt;=$P$5,P13&lt;=-$P$5),"**",IF(OR(P13&gt;=$P$4,P13&lt;=-$P$4),"*"," ")))</f>
        <v>***</v>
      </c>
      <c r="Q15" s="167" t="str">
        <f>IF(OR(Q13&gt;=$P$6, Q13&lt;=-$P$6),"***",IF(OR(Q13&gt;=$P$5,Q13&lt;=-$P$5),"**",IF(OR(Q13&gt;=$P$4,Q13&lt;=-$P$4),"*"," ")))</f>
        <v>***</v>
      </c>
      <c r="R15" s="186" t="str">
        <f>IF(OR(R13&gt;=$P$6, R13&lt;=-$P$6),"***",IF(OR(R13&gt;=$P$5,R13&lt;=-$P$5),"**",IF(OR(R13&gt;=$P$4,R13&lt;=-$P$4),"*"," ")))</f>
        <v xml:space="preserve"> </v>
      </c>
      <c r="T15" s="184" t="s">
        <v>10</v>
      </c>
      <c r="U15" s="167" t="str">
        <f>IF(OR(U13&gt;=$P$6, U13&lt;=-$P$6),"***",IF(OR(U13&gt;=$P$5,U13&lt;=-$P$5),"**",IF(OR(U13&gt;=$P$4,U13&lt;=-$P$4),"*"," ")))</f>
        <v xml:space="preserve"> </v>
      </c>
      <c r="V15" s="167" t="str">
        <f>IF(OR(V13&gt;=$P$6, V13&lt;=-$P$6),"***",IF(OR(V13&gt;=$P$5,V13&lt;=-$P$5),"**",IF(OR(V13&gt;=$P$4,V13&lt;=-$P$4),"*"," ")))</f>
        <v>*</v>
      </c>
      <c r="W15" s="167" t="str">
        <f>IF(OR(W13&gt;=$P$6, W13&lt;=-$P$6),"***",IF(OR(W13&gt;=$P$5,W13&lt;=-$P$5),"**",IF(OR(W13&gt;=$P$4,W13&lt;=-$P$4),"*"," ")))</f>
        <v xml:space="preserve"> </v>
      </c>
      <c r="X15" s="186" t="str">
        <f>IF(OR(X13&gt;=$P$6, X13&lt;=-$P$6),"***",IF(OR(X13&gt;=$P$5,X13&lt;=-$P$5),"**",IF(OR(X13&gt;=$P$4,X13&lt;=-$P$4),"*"," ")))</f>
        <v xml:space="preserve"> </v>
      </c>
      <c r="Z15" s="184" t="s">
        <v>10</v>
      </c>
      <c r="AA15" s="167" t="str">
        <f>IF(OR(AA13&gt;=$P$6, AA13&lt;=-$P$6),"***",IF(OR(AA13&gt;=$P$5,AA13&lt;=-$P$5),"**",IF(OR(AA13&gt;=$P$4,AA13&lt;=-$P$4),"*"," ")))</f>
        <v xml:space="preserve"> </v>
      </c>
      <c r="AB15" s="167" t="str">
        <f>IF(OR(AB13&gt;=$P$6, AB13&lt;=-$P$6),"***",IF(OR(AB13&gt;=$P$5,AB13&lt;=-$P$5),"**",IF(OR(AB13&gt;=$P$4,AB13&lt;=-$P$4),"*"," ")))</f>
        <v xml:space="preserve"> </v>
      </c>
      <c r="AC15" s="167" t="str">
        <f>IF(OR(AC13&gt;=$P$6, AC13&lt;=-$P$6),"***",IF(OR(AC13&gt;=$P$5,AC13&lt;=-$P$5),"**",IF(OR(AC13&gt;=$P$4,AC13&lt;=-$P$4),"*"," ")))</f>
        <v>***</v>
      </c>
      <c r="AD15" s="186" t="str">
        <f>IF(OR(AD13&gt;=$P$6, AD13&lt;=-$P$6),"***",IF(OR(AD13&gt;=$P$5,AD13&lt;=-$P$5),"**",IF(OR(AD13&gt;=$P$4,AD13&lt;=-$P$4),"*"," ")))</f>
        <v>***</v>
      </c>
    </row>
    <row r="16" spans="2:30" ht="15.75" thickBot="1" x14ac:dyDescent="0.3">
      <c r="B16" s="187" t="s">
        <v>11</v>
      </c>
      <c r="C16" s="188">
        <f>1-(D47/D46)/((D47+C47)/(D46+3))</f>
        <v>0.41860699535079748</v>
      </c>
      <c r="D16" s="188"/>
      <c r="E16" s="188"/>
      <c r="F16" s="189"/>
      <c r="G16" s="81"/>
      <c r="H16" s="187" t="s">
        <v>11</v>
      </c>
      <c r="I16" s="188">
        <f>1-(J47/J46)/((J47+I47)/(J46+3))</f>
        <v>-3.457044951397048E-2</v>
      </c>
      <c r="J16" s="188"/>
      <c r="K16" s="188"/>
      <c r="L16" s="189"/>
      <c r="M16" s="81"/>
      <c r="N16" s="187" t="s">
        <v>11</v>
      </c>
      <c r="O16" s="188">
        <f>1-(P47/P46)/((P47+O47)/(P46+3))</f>
        <v>0.6764077612591689</v>
      </c>
      <c r="P16" s="188"/>
      <c r="Q16" s="188"/>
      <c r="R16" s="189"/>
      <c r="T16" s="187" t="s">
        <v>11</v>
      </c>
      <c r="U16" s="188">
        <f>1-(V47/V46)/((V47+U47)/(V46+3))</f>
        <v>0.12746557080510135</v>
      </c>
      <c r="V16" s="188"/>
      <c r="W16" s="188"/>
      <c r="X16" s="189"/>
      <c r="Z16" s="187" t="s">
        <v>11</v>
      </c>
      <c r="AA16" s="188">
        <f>1-(AB47/AB46)/((AB47+AA47)/(AB46+3))</f>
        <v>0.63729568631175626</v>
      </c>
      <c r="AB16" s="188"/>
      <c r="AC16" s="188"/>
      <c r="AD16" s="189"/>
    </row>
    <row r="18" spans="2:30" ht="15.75" thickBot="1" x14ac:dyDescent="0.3"/>
    <row r="19" spans="2:30" ht="21.75" thickBot="1" x14ac:dyDescent="0.4">
      <c r="B19" s="318">
        <v>2008</v>
      </c>
      <c r="C19" s="318"/>
      <c r="D19" s="318"/>
      <c r="E19" s="318"/>
      <c r="F19" s="318"/>
      <c r="G19" s="131"/>
      <c r="H19" s="318">
        <v>2009</v>
      </c>
      <c r="I19" s="318"/>
      <c r="J19" s="318"/>
      <c r="K19" s="318"/>
      <c r="L19" s="318"/>
      <c r="M19" s="131"/>
      <c r="N19" s="318">
        <v>2010</v>
      </c>
      <c r="O19" s="318"/>
      <c r="P19" s="318"/>
      <c r="Q19" s="318"/>
      <c r="R19" s="318"/>
      <c r="T19" s="318">
        <v>2011</v>
      </c>
      <c r="U19" s="318"/>
      <c r="V19" s="318"/>
      <c r="W19" s="318"/>
      <c r="X19" s="318"/>
      <c r="Z19" s="318">
        <v>2012</v>
      </c>
      <c r="AA19" s="318"/>
      <c r="AB19" s="318"/>
      <c r="AC19" s="318"/>
      <c r="AD19" s="318"/>
    </row>
    <row r="20" spans="2:30" x14ac:dyDescent="0.25">
      <c r="B20" s="122" t="s">
        <v>12</v>
      </c>
      <c r="C20" s="123" t="s">
        <v>666</v>
      </c>
      <c r="D20" s="123" t="s">
        <v>643</v>
      </c>
      <c r="E20" s="123" t="s">
        <v>3</v>
      </c>
      <c r="F20" s="171" t="s">
        <v>4</v>
      </c>
      <c r="H20" s="122" t="s">
        <v>12</v>
      </c>
      <c r="I20" s="123" t="s">
        <v>666</v>
      </c>
      <c r="J20" s="123" t="s">
        <v>643</v>
      </c>
      <c r="K20" s="123" t="s">
        <v>3</v>
      </c>
      <c r="L20" s="171" t="s">
        <v>4</v>
      </c>
      <c r="M20" s="141"/>
      <c r="N20" s="122" t="s">
        <v>12</v>
      </c>
      <c r="O20" s="123" t="s">
        <v>666</v>
      </c>
      <c r="P20" s="123" t="s">
        <v>643</v>
      </c>
      <c r="Q20" s="123" t="s">
        <v>3</v>
      </c>
      <c r="R20" s="171" t="s">
        <v>4</v>
      </c>
      <c r="T20" s="122" t="s">
        <v>12</v>
      </c>
      <c r="U20" s="123" t="s">
        <v>666</v>
      </c>
      <c r="V20" s="123" t="s">
        <v>643</v>
      </c>
      <c r="W20" s="123" t="s">
        <v>3</v>
      </c>
      <c r="X20" s="171" t="s">
        <v>4</v>
      </c>
      <c r="Z20" s="122" t="s">
        <v>12</v>
      </c>
      <c r="AA20" s="123" t="s">
        <v>666</v>
      </c>
      <c r="AB20" s="123" t="s">
        <v>643</v>
      </c>
      <c r="AC20" s="123" t="s">
        <v>3</v>
      </c>
      <c r="AD20" s="171" t="s">
        <v>4</v>
      </c>
    </row>
    <row r="21" spans="2:30" x14ac:dyDescent="0.25">
      <c r="B21" s="111" t="s">
        <v>13</v>
      </c>
      <c r="C21" s="81">
        <f>VLOOKUP($B21,DEBT_Euro_Area!$A$28:$G$44,3,FALSE)</f>
        <v>5.1356610961260003</v>
      </c>
      <c r="D21" s="81">
        <f>VLOOKUP($B21,DEBT_Euro_Area!$A$28:$G$44,2,FALSE)</f>
        <v>-3.0335450940482076</v>
      </c>
      <c r="E21" s="81">
        <f>VLOOKUP($B21,'CAPB_-_Euro_Area'!$A$27:$J$43,3,FALSE)</f>
        <v>-0.19999999999999996</v>
      </c>
      <c r="F21" s="86">
        <f>VLOOKUP($B21,'CAPB_-_Euro_Area'!A27:J43,2,FALSE)</f>
        <v>9.9999999999999978E-2</v>
      </c>
      <c r="H21" s="111" t="s">
        <v>13</v>
      </c>
      <c r="I21" s="81">
        <f>VLOOKUP($H21,DEBT_Euro_Area!$A$28:$G$44,4,FALSE)</f>
        <v>4.8478178579771338</v>
      </c>
      <c r="J21" s="81">
        <f>VLOOKUP($H21,DEBT_Euro_Area!$A$28:$G$44,3,FALSE)</f>
        <v>5.1356610961260003</v>
      </c>
      <c r="K21" s="81">
        <f>VLOOKUP($H21,'CAPB_-_Euro_Area'!$A$27:$J$43,4,FALSE)</f>
        <v>-1.2000000000000002</v>
      </c>
      <c r="L21" s="86">
        <f>VLOOKUP($H21,'CAPB_-_Euro_Area'!$A$27:$J$43,3,FALSE)</f>
        <v>-0.19999999999999996</v>
      </c>
      <c r="M21" s="81"/>
      <c r="N21" s="111" t="s">
        <v>13</v>
      </c>
      <c r="O21" s="81">
        <f>VLOOKUP($N21,DEBT_Euro_Area!$A$28:$G$44,5,FALSE)</f>
        <v>3.1746080956463913</v>
      </c>
      <c r="P21" s="81">
        <f>VLOOKUP($N21,DEBT_Euro_Area!$A$28:$G$44,4,FALSE)</f>
        <v>4.8478178579771338</v>
      </c>
      <c r="Q21" s="81">
        <f>VLOOKUP($N21,'CAPB_-_Euro_Area'!$A$27:$J$43,5,FALSE)</f>
        <v>0.40000000000000013</v>
      </c>
      <c r="R21" s="86">
        <f>VLOOKUP($N21,'CAPB_-_Euro_Area'!$A$27:$J$43,4,FALSE)</f>
        <v>-1.2000000000000002</v>
      </c>
      <c r="T21" s="111" t="s">
        <v>13</v>
      </c>
      <c r="U21" s="81">
        <f>VLOOKUP($N21,DEBT_Euro_Area!$A$28:$G$44,6,FALSE)</f>
        <v>0.95515698322151366</v>
      </c>
      <c r="V21" s="81">
        <f>VLOOKUP($N21,DEBT_Euro_Area!$A$28:$G$44,5,FALSE)</f>
        <v>3.1746080956463913</v>
      </c>
      <c r="W21" s="81">
        <f>VLOOKUP($N21,'CAPB_-_Euro_Area'!$A$27:$J$43,6,FALSE)</f>
        <v>0.79999999999999993</v>
      </c>
      <c r="X21" s="86">
        <f>VLOOKUP($N21,'CAPB_-_Euro_Area'!$A$27:$J$43,5,FALSE)</f>
        <v>0.40000000000000013</v>
      </c>
      <c r="Z21" s="111" t="s">
        <v>13</v>
      </c>
      <c r="AA21" s="81">
        <f>VLOOKUP($Z21,DEBT_Euro_Area!$A$28:$G$44,7,FALSE)</f>
        <v>5.3381656100620347</v>
      </c>
      <c r="AB21" s="81">
        <f>VLOOKUP($Z21,DEBT_Euro_Area!$A$28:$G$44,6,FALSE)</f>
        <v>0.95515698322151366</v>
      </c>
      <c r="AC21" s="81">
        <f>VLOOKUP($Z21,'CAPB_-_Euro_Area'!$A$27:$J$43,7,FALSE)</f>
        <v>0.39999999999999997</v>
      </c>
      <c r="AD21" s="86">
        <f>VLOOKUP($Z21,'CAPB_-_Euro_Area'!$A$27:$J$43,6,FALSE)</f>
        <v>0.79999999999999993</v>
      </c>
    </row>
    <row r="22" spans="2:30" x14ac:dyDescent="0.25">
      <c r="B22" s="111" t="s">
        <v>14</v>
      </c>
      <c r="C22" s="81">
        <f>VLOOKUP($B22,DEBT_Euro_Area!$A$28:$G$44,3,FALSE)</f>
        <v>2.4910768514966293</v>
      </c>
      <c r="D22" s="81">
        <f>VLOOKUP($B22,DEBT_Euro_Area!$A$28:$G$44,2,FALSE)</f>
        <v>-3.0009211428141072</v>
      </c>
      <c r="E22" s="81">
        <f>VLOOKUP($B22,'CAPB_-_Euro_Area'!$A$27:$J$43,3,FALSE)</f>
        <v>-1</v>
      </c>
      <c r="F22" s="86">
        <f>VLOOKUP($B22,'CAPB_-_Euro_Area'!A28:J44,2,FALSE)</f>
        <v>-0.89999999999999991</v>
      </c>
      <c r="H22" s="111" t="s">
        <v>14</v>
      </c>
      <c r="I22" s="81">
        <f>VLOOKUP($H22,DEBT_Euro_Area!$A$28:$G$44,4,FALSE)</f>
        <v>4.3006164325042562</v>
      </c>
      <c r="J22" s="81">
        <f>VLOOKUP($H22,DEBT_Euro_Area!$A$28:$G$44,3,FALSE)</f>
        <v>2.4910768514966293</v>
      </c>
      <c r="K22" s="81">
        <f>VLOOKUP($H22,'CAPB_-_Euro_Area'!$A$27:$J$43,4,FALSE)</f>
        <v>-2.8</v>
      </c>
      <c r="L22" s="86">
        <f>VLOOKUP($H22,'CAPB_-_Euro_Area'!$A$27:$J$43,3,FALSE)</f>
        <v>-1</v>
      </c>
      <c r="M22" s="81"/>
      <c r="N22" s="111" t="s">
        <v>14</v>
      </c>
      <c r="O22" s="81">
        <f>VLOOKUP($N22,DEBT_Euro_Area!$A$28:$G$44,5,FALSE)</f>
        <v>-0.76661016859969777</v>
      </c>
      <c r="P22" s="81">
        <f>VLOOKUP($N22,DEBT_Euro_Area!$A$28:$G$44,4,FALSE)</f>
        <v>4.3006164325042562</v>
      </c>
      <c r="Q22" s="81">
        <f>VLOOKUP($N22,'CAPB_-_Euro_Area'!$A$27:$J$43,5,FALSE)</f>
        <v>0.7</v>
      </c>
      <c r="R22" s="86">
        <f>VLOOKUP($N22,'CAPB_-_Euro_Area'!$A$27:$J$43,4,FALSE)</f>
        <v>-2.8</v>
      </c>
      <c r="T22" s="111" t="s">
        <v>14</v>
      </c>
      <c r="U22" s="81">
        <f>VLOOKUP($N22,DEBT_Euro_Area!$A$28:$G$44,6,FALSE)</f>
        <v>2.3504474841327436</v>
      </c>
      <c r="V22" s="81">
        <f>VLOOKUP($N22,DEBT_Euro_Area!$A$28:$G$44,5,FALSE)</f>
        <v>-0.76661016859969777</v>
      </c>
      <c r="W22" s="81">
        <f>VLOOKUP($N22,'CAPB_-_Euro_Area'!$A$27:$J$43,6,FALSE)</f>
        <v>-0.20000000000000007</v>
      </c>
      <c r="X22" s="86">
        <f>VLOOKUP($N22,'CAPB_-_Euro_Area'!$A$27:$J$43,5,FALSE)</f>
        <v>0.7</v>
      </c>
      <c r="Z22" s="111" t="s">
        <v>14</v>
      </c>
      <c r="AA22" s="81">
        <f>VLOOKUP($Z22,DEBT_Euro_Area!$A$28:$G$44,7,FALSE)</f>
        <v>0.86765885939243503</v>
      </c>
      <c r="AB22" s="81">
        <f>VLOOKUP($Z22,DEBT_Euro_Area!$A$28:$G$44,6,FALSE)</f>
        <v>2.3504474841327436</v>
      </c>
      <c r="AC22" s="81">
        <f>VLOOKUP($Z22,'CAPB_-_Euro_Area'!$A$27:$J$43,7,FALSE)</f>
        <v>0.30000000000000004</v>
      </c>
      <c r="AD22" s="86">
        <f>VLOOKUP($Z22,'CAPB_-_Euro_Area'!$A$27:$J$43,6,FALSE)</f>
        <v>-0.20000000000000007</v>
      </c>
    </row>
    <row r="23" spans="2:30" x14ac:dyDescent="0.25">
      <c r="B23" s="111" t="s">
        <v>15</v>
      </c>
      <c r="C23" s="81">
        <f>VLOOKUP($B23,DEBT_Euro_Area!$A$28:$G$44,3,FALSE)</f>
        <v>-4.0460809978547871</v>
      </c>
      <c r="D23" s="81">
        <f>VLOOKUP($B23,DEBT_Euro_Area!$A$28:$G$44,2,FALSE)</f>
        <v>-3.6770648465042512</v>
      </c>
      <c r="E23" s="81">
        <f>VLOOKUP($B23,'CAPB_-_Euro_Area'!$A$27:$J$43,3,FALSE)</f>
        <v>-0.7</v>
      </c>
      <c r="F23" s="86">
        <f>VLOOKUP($B23,'CAPB_-_Euro_Area'!A29:J45,2,FALSE)</f>
        <v>-0.30000000000000004</v>
      </c>
      <c r="H23" s="111" t="s">
        <v>15</v>
      </c>
      <c r="I23" s="81">
        <f>VLOOKUP($H23,DEBT_Euro_Area!$A$28:$G$44,4,FALSE)</f>
        <v>9.2693142531013351</v>
      </c>
      <c r="J23" s="81">
        <f>VLOOKUP($H23,DEBT_Euro_Area!$A$28:$G$44,3,FALSE)</f>
        <v>-4.0460809978547871</v>
      </c>
      <c r="K23" s="81">
        <f>VLOOKUP($H23,'CAPB_-_Euro_Area'!$A$27:$J$43,4,FALSE)</f>
        <v>-1.2</v>
      </c>
      <c r="L23" s="86">
        <f>VLOOKUP($H23,'CAPB_-_Euro_Area'!$A$27:$J$43,3,FALSE)</f>
        <v>-0.7</v>
      </c>
      <c r="M23" s="81"/>
      <c r="N23" s="111" t="s">
        <v>15</v>
      </c>
      <c r="O23" s="81">
        <f>VLOOKUP($N23,DEBT_Euro_Area!$A$28:$G$44,5,FALSE)</f>
        <v>5.759219315812274</v>
      </c>
      <c r="P23" s="81">
        <f>VLOOKUP($N23,DEBT_Euro_Area!$A$28:$G$44,4,FALSE)</f>
        <v>9.2693142531013351</v>
      </c>
      <c r="Q23" s="81">
        <f>VLOOKUP($N23,'CAPB_-_Euro_Area'!$A$27:$J$43,5,FALSE)</f>
        <v>-1</v>
      </c>
      <c r="R23" s="86">
        <f>VLOOKUP($N23,'CAPB_-_Euro_Area'!$A$27:$J$43,4,FALSE)</f>
        <v>-1.2</v>
      </c>
      <c r="T23" s="111" t="s">
        <v>15</v>
      </c>
      <c r="U23" s="81">
        <f>VLOOKUP($N23,DEBT_Euro_Area!$A$28:$G$44,6,FALSE)</f>
        <v>-1.0382866327134792</v>
      </c>
      <c r="V23" s="81">
        <f>VLOOKUP($N23,DEBT_Euro_Area!$A$28:$G$44,5,FALSE)</f>
        <v>5.759219315812274</v>
      </c>
      <c r="W23" s="81">
        <f>VLOOKUP($N23,'CAPB_-_Euro_Area'!$A$27:$J$43,6,FALSE)</f>
        <v>0.19999999999999996</v>
      </c>
      <c r="X23" s="86">
        <f>VLOOKUP($N23,'CAPB_-_Euro_Area'!$A$27:$J$43,5,FALSE)</f>
        <v>-1</v>
      </c>
      <c r="Z23" s="111" t="s">
        <v>15</v>
      </c>
      <c r="AA23" s="81">
        <f>VLOOKUP($Z23,DEBT_Euro_Area!$A$28:$G$44,7,FALSE)</f>
        <v>4.8601246776340687</v>
      </c>
      <c r="AB23" s="81">
        <f>VLOOKUP($Z23,DEBT_Euro_Area!$A$28:$G$44,6,FALSE)</f>
        <v>-1.0382866327134792</v>
      </c>
      <c r="AC23" s="81">
        <f>VLOOKUP($Z23,'CAPB_-_Euro_Area'!$A$27:$J$43,7,FALSE)</f>
        <v>9.9999999999999978E-2</v>
      </c>
      <c r="AD23" s="86">
        <f>VLOOKUP($Z23,'CAPB_-_Euro_Area'!$A$27:$J$43,6,FALSE)</f>
        <v>0.19999999999999996</v>
      </c>
    </row>
    <row r="24" spans="2:30" x14ac:dyDescent="0.25">
      <c r="B24" s="111" t="s">
        <v>16</v>
      </c>
      <c r="C24" s="81">
        <f>VLOOKUP($B24,DEBT_Euro_Area!$A$28:$G$44,3,FALSE)</f>
        <v>5.6231664596475781</v>
      </c>
      <c r="D24" s="81">
        <f>VLOOKUP($B24,DEBT_Euro_Area!$A$28:$G$44,2,FALSE)</f>
        <v>-1.0791235020303844</v>
      </c>
      <c r="E24" s="81">
        <f>VLOOKUP($B24,'CAPB_-_Euro_Area'!$A$27:$J$43,3,FALSE)</f>
        <v>0.19999999999999996</v>
      </c>
      <c r="F24" s="86">
        <f>VLOOKUP($B24,'CAPB_-_Euro_Area'!A30:J46,2,FALSE)</f>
        <v>-0.5</v>
      </c>
      <c r="H24" s="111" t="s">
        <v>16</v>
      </c>
      <c r="I24" s="81">
        <f>VLOOKUP($H24,DEBT_Euro_Area!$A$28:$G$44,4,FALSE)</f>
        <v>11.692128475976901</v>
      </c>
      <c r="J24" s="81">
        <f>VLOOKUP($H24,DEBT_Euro_Area!$A$28:$G$44,3,FALSE)</f>
        <v>5.6231664596475781</v>
      </c>
      <c r="K24" s="81">
        <f>VLOOKUP($H24,'CAPB_-_Euro_Area'!$A$27:$J$43,4,FALSE)</f>
        <v>-2.2000000000000002</v>
      </c>
      <c r="L24" s="86">
        <f>VLOOKUP($H24,'CAPB_-_Euro_Area'!$A$27:$J$43,3,FALSE)</f>
        <v>0.19999999999999996</v>
      </c>
      <c r="M24" s="81"/>
      <c r="N24" s="111" t="s">
        <v>16</v>
      </c>
      <c r="O24" s="81">
        <f>VLOOKUP($N24,DEBT_Euro_Area!$A$28:$G$44,5,FALSE)</f>
        <v>3.7723164347121951</v>
      </c>
      <c r="P24" s="81">
        <f>VLOOKUP($N24,DEBT_Euro_Area!$A$28:$G$44,4,FALSE)</f>
        <v>11.692128475976901</v>
      </c>
      <c r="Q24" s="81">
        <f>VLOOKUP($N24,'CAPB_-_Euro_Area'!$A$27:$J$43,5,FALSE)</f>
        <v>-0.19999999999999973</v>
      </c>
      <c r="R24" s="86">
        <f>VLOOKUP($N24,'CAPB_-_Euro_Area'!$A$27:$J$43,4,FALSE)</f>
        <v>-2.2000000000000002</v>
      </c>
      <c r="T24" s="111" t="s">
        <v>16</v>
      </c>
      <c r="U24" s="81">
        <f>VLOOKUP($N24,DEBT_Euro_Area!$A$28:$G$44,6,FALSE)</f>
        <v>4.1388220237101478</v>
      </c>
      <c r="V24" s="81">
        <f>VLOOKUP($N24,DEBT_Euro_Area!$A$28:$G$44,5,FALSE)</f>
        <v>3.7723164347121951</v>
      </c>
      <c r="W24" s="81">
        <f>VLOOKUP($N24,'CAPB_-_Euro_Area'!$A$27:$J$43,6,FALSE)</f>
        <v>1.2999999999999998</v>
      </c>
      <c r="X24" s="86">
        <f>VLOOKUP($N24,'CAPB_-_Euro_Area'!$A$27:$J$43,5,FALSE)</f>
        <v>-0.19999999999999973</v>
      </c>
      <c r="Z24" s="111" t="s">
        <v>16</v>
      </c>
      <c r="AA24" s="81">
        <f>VLOOKUP($Z24,DEBT_Euro_Area!$A$28:$G$44,7,FALSE)</f>
        <v>10.450415969306505</v>
      </c>
      <c r="AB24" s="81">
        <f>VLOOKUP($Z24,DEBT_Euro_Area!$A$28:$G$44,6,FALSE)</f>
        <v>4.1388220237101478</v>
      </c>
      <c r="AC24" s="81">
        <f>VLOOKUP($Z24,'CAPB_-_Euro_Area'!$A$27:$J$43,7,FALSE)</f>
        <v>0.40000000000000013</v>
      </c>
      <c r="AD24" s="86">
        <f>VLOOKUP($Z24,'CAPB_-_Euro_Area'!$A$27:$J$43,6,FALSE)</f>
        <v>1.2999999999999998</v>
      </c>
    </row>
    <row r="25" spans="2:30" x14ac:dyDescent="0.25">
      <c r="B25" s="111" t="s">
        <v>17</v>
      </c>
      <c r="C25" s="81">
        <f>VLOOKUP($B25,DEBT_Euro_Area!$A$28:$G$44,3,FALSE)</f>
        <v>2.293099245100521</v>
      </c>
      <c r="D25" s="81">
        <f>VLOOKUP($B25,DEBT_Euro_Area!$A$28:$G$44,2,FALSE)</f>
        <v>-2.6649608101230555</v>
      </c>
      <c r="E25" s="81">
        <f>VLOOKUP($B25,'CAPB_-_Euro_Area'!$A$27:$J$43,3,FALSE)</f>
        <v>-0.5</v>
      </c>
      <c r="F25" s="86">
        <f>VLOOKUP($B25,'CAPB_-_Euro_Area'!A31:J47,2,FALSE)</f>
        <v>0.89999999999999991</v>
      </c>
      <c r="H25" s="111" t="s">
        <v>17</v>
      </c>
      <c r="I25" s="81">
        <f>VLOOKUP($H25,DEBT_Euro_Area!$A$28:$G$44,4,FALSE)</f>
        <v>4.3083732120840139</v>
      </c>
      <c r="J25" s="81">
        <f>VLOOKUP($H25,DEBT_Euro_Area!$A$28:$G$44,3,FALSE)</f>
        <v>2.293099245100521</v>
      </c>
      <c r="K25" s="81">
        <f>VLOOKUP($H25,'CAPB_-_Euro_Area'!$A$27:$J$43,4,FALSE)</f>
        <v>0.19999999999999996</v>
      </c>
      <c r="L25" s="86">
        <f>VLOOKUP($H25,'CAPB_-_Euro_Area'!$A$27:$J$43,3,FALSE)</f>
        <v>-0.5</v>
      </c>
      <c r="M25" s="81"/>
      <c r="N25" s="111" t="s">
        <v>17</v>
      </c>
      <c r="O25" s="81">
        <f>VLOOKUP($N25,DEBT_Euro_Area!$A$28:$G$44,5,FALSE)</f>
        <v>7.7031234502837833</v>
      </c>
      <c r="P25" s="81">
        <f>VLOOKUP($N25,DEBT_Euro_Area!$A$28:$G$44,4,FALSE)</f>
        <v>4.3083732120840139</v>
      </c>
      <c r="Q25" s="81">
        <f>VLOOKUP($N25,'CAPB_-_Euro_Area'!$A$27:$J$43,5,FALSE)</f>
        <v>-2.5999999999999996</v>
      </c>
      <c r="R25" s="86">
        <f>VLOOKUP($N25,'CAPB_-_Euro_Area'!$A$27:$J$43,4,FALSE)</f>
        <v>0.19999999999999996</v>
      </c>
      <c r="T25" s="111" t="s">
        <v>17</v>
      </c>
      <c r="U25" s="81">
        <f>VLOOKUP($N25,DEBT_Euro_Area!$A$28:$G$44,6,FALSE)</f>
        <v>-0.42312567139502022</v>
      </c>
      <c r="V25" s="81">
        <f>VLOOKUP($N25,DEBT_Euro_Area!$A$28:$G$44,5,FALSE)</f>
        <v>7.7031234502837833</v>
      </c>
      <c r="W25" s="81">
        <f>VLOOKUP($N25,'CAPB_-_Euro_Area'!$A$27:$J$43,6,FALSE)</f>
        <v>7.2</v>
      </c>
      <c r="X25" s="86">
        <f>VLOOKUP($N25,'CAPB_-_Euro_Area'!$A$27:$J$43,5,FALSE)</f>
        <v>-2.5999999999999996</v>
      </c>
      <c r="Z25" s="111" t="s">
        <v>17</v>
      </c>
      <c r="AA25" s="81">
        <f>VLOOKUP($Z25,DEBT_Euro_Area!$A$28:$G$44,7,FALSE)</f>
        <v>1.8663767321421929</v>
      </c>
      <c r="AB25" s="81">
        <f>VLOOKUP($Z25,DEBT_Euro_Area!$A$28:$G$44,6,FALSE)</f>
        <v>-0.42312567139502022</v>
      </c>
      <c r="AC25" s="81">
        <f>VLOOKUP($Z25,'CAPB_-_Euro_Area'!$A$27:$J$43,7,FALSE)</f>
        <v>-4.4000000000000004</v>
      </c>
      <c r="AD25" s="86">
        <f>VLOOKUP($Z25,'CAPB_-_Euro_Area'!$A$27:$J$43,6,FALSE)</f>
        <v>7.2</v>
      </c>
    </row>
    <row r="26" spans="2:30" x14ac:dyDescent="0.25">
      <c r="B26" s="111" t="s">
        <v>18</v>
      </c>
      <c r="C26" s="81">
        <f>VLOOKUP($B26,DEBT_Euro_Area!$A$28:$G$44,3,FALSE)</f>
        <v>-3.5813703236133989</v>
      </c>
      <c r="D26" s="81">
        <f>VLOOKUP($B26,DEBT_Euro_Area!$A$28:$G$44,2,FALSE)</f>
        <v>-2.6459038678901408</v>
      </c>
      <c r="E26" s="81">
        <f>VLOOKUP($B26,'CAPB_-_Euro_Area'!$A$27:$J$43,3,FALSE)</f>
        <v>-3</v>
      </c>
      <c r="F26" s="86">
        <f>VLOOKUP($B26,'CAPB_-_Euro_Area'!A32:J48,2,FALSE)</f>
        <v>-1.8000000000000003</v>
      </c>
      <c r="H26" s="111" t="s">
        <v>18</v>
      </c>
      <c r="I26" s="81">
        <f>VLOOKUP($H26,DEBT_Euro_Area!$A$28:$G$44,4,FALSE)</f>
        <v>16.436232746010646</v>
      </c>
      <c r="J26" s="81">
        <f>VLOOKUP($H26,DEBT_Euro_Area!$A$28:$G$44,3,FALSE)</f>
        <v>-3.5813703236133989</v>
      </c>
      <c r="K26" s="81">
        <f>VLOOKUP($H26,'CAPB_-_Euro_Area'!$A$27:$J$43,4,FALSE)</f>
        <v>-4.7999999999999989</v>
      </c>
      <c r="L26" s="86">
        <f>VLOOKUP($H26,'CAPB_-_Euro_Area'!$A$27:$J$43,3,FALSE)</f>
        <v>-3</v>
      </c>
      <c r="M26" s="81"/>
      <c r="N26" s="111" t="s">
        <v>18</v>
      </c>
      <c r="O26" s="81">
        <f>VLOOKUP($N26,DEBT_Euro_Area!$A$28:$G$44,5,FALSE)</f>
        <v>-6.3161465416668818</v>
      </c>
      <c r="P26" s="81">
        <f>VLOOKUP($N26,DEBT_Euro_Area!$A$28:$G$44,4,FALSE)</f>
        <v>16.436232746010646</v>
      </c>
      <c r="Q26" s="81">
        <f>VLOOKUP($N26,'CAPB_-_Euro_Area'!$A$27:$J$43,5,FALSE)</f>
        <v>7.1999999999999993</v>
      </c>
      <c r="R26" s="86">
        <f>VLOOKUP($N26,'CAPB_-_Euro_Area'!$A$27:$J$43,4,FALSE)</f>
        <v>-4.7999999999999989</v>
      </c>
      <c r="T26" s="111" t="s">
        <v>18</v>
      </c>
      <c r="U26" s="81">
        <f>VLOOKUP($N26,DEBT_Euro_Area!$A$28:$G$44,6,FALSE)</f>
        <v>-18.231922760039197</v>
      </c>
      <c r="V26" s="81">
        <f>VLOOKUP($N26,DEBT_Euro_Area!$A$28:$G$44,5,FALSE)</f>
        <v>-6.3161465416668818</v>
      </c>
      <c r="W26" s="81">
        <f>VLOOKUP($N26,'CAPB_-_Euro_Area'!$A$27:$J$43,6,FALSE)</f>
        <v>5</v>
      </c>
      <c r="X26" s="86">
        <f>VLOOKUP($N26,'CAPB_-_Euro_Area'!$A$27:$J$43,5,FALSE)</f>
        <v>7.1999999999999993</v>
      </c>
      <c r="Z26" s="111" t="s">
        <v>18</v>
      </c>
      <c r="AA26" s="81">
        <f>VLOOKUP($Z26,DEBT_Euro_Area!$A$28:$G$44,7,FALSE)</f>
        <v>54.858500721473177</v>
      </c>
      <c r="AB26" s="81">
        <f>VLOOKUP($Z26,DEBT_Euro_Area!$A$28:$G$44,6,FALSE)</f>
        <v>-18.231922760039197</v>
      </c>
      <c r="AC26" s="81">
        <f>VLOOKUP($Z26,'CAPB_-_Euro_Area'!$A$27:$J$43,7,FALSE)</f>
        <v>3.6</v>
      </c>
      <c r="AD26" s="86">
        <f>VLOOKUP($Z26,'CAPB_-_Euro_Area'!$A$27:$J$43,6,FALSE)</f>
        <v>5</v>
      </c>
    </row>
    <row r="27" spans="2:30" x14ac:dyDescent="0.25">
      <c r="B27" s="111" t="s">
        <v>19</v>
      </c>
      <c r="C27" s="81">
        <f>VLOOKUP($B27,DEBT_Euro_Area!$A$28:$G$44,3,FALSE)</f>
        <v>19.205570765305918</v>
      </c>
      <c r="D27" s="81">
        <f>VLOOKUP($B27,DEBT_Euro_Area!$A$28:$G$44,2,FALSE)</f>
        <v>-0.55757218032178457</v>
      </c>
      <c r="E27" s="81">
        <f>VLOOKUP($B27,'CAPB_-_Euro_Area'!$A$27:$J$43,3,FALSE)</f>
        <v>-3.3000000000000007</v>
      </c>
      <c r="F27" s="86">
        <f>VLOOKUP($B27,'CAPB_-_Euro_Area'!A33:J49,2,FALSE)</f>
        <v>-4.3</v>
      </c>
      <c r="H27" s="111" t="s">
        <v>19</v>
      </c>
      <c r="I27" s="81">
        <f>VLOOKUP($H27,DEBT_Euro_Area!$A$28:$G$44,4,FALSE)</f>
        <v>20.102611050343555</v>
      </c>
      <c r="J27" s="81">
        <f>VLOOKUP($H27,DEBT_Euro_Area!$A$28:$G$44,3,FALSE)</f>
        <v>19.205570765305918</v>
      </c>
      <c r="K27" s="81">
        <f>VLOOKUP($H27,'CAPB_-_Euro_Area'!$A$27:$J$43,4,FALSE)</f>
        <v>2.7000000000000011</v>
      </c>
      <c r="L27" s="86">
        <f>VLOOKUP($H27,'CAPB_-_Euro_Area'!$A$27:$J$43,3,FALSE)</f>
        <v>-3.3000000000000007</v>
      </c>
      <c r="M27" s="81"/>
      <c r="N27" s="111" t="s">
        <v>19</v>
      </c>
      <c r="O27" s="81">
        <f>VLOOKUP($N27,DEBT_Euro_Area!$A$28:$G$44,5,FALSE)</f>
        <v>16.759094699186889</v>
      </c>
      <c r="P27" s="81">
        <f>VLOOKUP($N27,DEBT_Euro_Area!$A$28:$G$44,4,FALSE)</f>
        <v>20.102611050343555</v>
      </c>
      <c r="Q27" s="81">
        <f>VLOOKUP($N27,'CAPB_-_Euro_Area'!$A$27:$J$43,5,FALSE)</f>
        <v>3.0999999999999996</v>
      </c>
      <c r="R27" s="86">
        <f>VLOOKUP($N27,'CAPB_-_Euro_Area'!$A$27:$J$43,4,FALSE)</f>
        <v>2.7000000000000011</v>
      </c>
      <c r="T27" s="111" t="s">
        <v>19</v>
      </c>
      <c r="U27" s="81">
        <f>VLOOKUP($N27,DEBT_Euro_Area!$A$28:$G$44,6,FALSE)</f>
        <v>14.095106406138569</v>
      </c>
      <c r="V27" s="81">
        <f>VLOOKUP($N27,DEBT_Euro_Area!$A$28:$G$44,5,FALSE)</f>
        <v>16.759094699186889</v>
      </c>
      <c r="W27" s="81">
        <f>VLOOKUP($N27,'CAPB_-_Euro_Area'!$A$27:$J$43,6,FALSE)</f>
        <v>2.8</v>
      </c>
      <c r="X27" s="86">
        <f>VLOOKUP($N27,'CAPB_-_Euro_Area'!$A$27:$J$43,5,FALSE)</f>
        <v>3.0999999999999996</v>
      </c>
      <c r="Z27" s="111" t="s">
        <v>19</v>
      </c>
      <c r="AA27" s="81">
        <f>VLOOKUP($Z27,DEBT_Euro_Area!$A$28:$G$44,7,FALSE)</f>
        <v>22.661806924859917</v>
      </c>
      <c r="AB27" s="81">
        <f>VLOOKUP($Z27,DEBT_Euro_Area!$A$28:$G$44,6,FALSE)</f>
        <v>14.095106406138569</v>
      </c>
      <c r="AC27" s="81">
        <f>VLOOKUP($Z27,'CAPB_-_Euro_Area'!$A$27:$J$43,7,FALSE)</f>
        <v>2.2000000000000002</v>
      </c>
      <c r="AD27" s="86">
        <f>VLOOKUP($Z27,'CAPB_-_Euro_Area'!$A$27:$J$43,6,FALSE)</f>
        <v>2.8</v>
      </c>
    </row>
    <row r="28" spans="2:30" x14ac:dyDescent="0.25">
      <c r="B28" s="111" t="s">
        <v>20</v>
      </c>
      <c r="C28" s="81">
        <f>VLOOKUP($B28,DEBT_Euro_Area!$A$28:$G$44,3,FALSE)</f>
        <v>2.778748078705064</v>
      </c>
      <c r="D28" s="81">
        <f>VLOOKUP($B28,DEBT_Euro_Area!$A$28:$G$44,2,FALSE)</f>
        <v>-4.5108353921496018</v>
      </c>
      <c r="E28" s="81">
        <f>VLOOKUP($B28,'CAPB_-_Euro_Area'!$A$27:$J$43,3,FALSE)</f>
        <v>-0.5</v>
      </c>
      <c r="F28" s="86">
        <f>VLOOKUP($B28,'CAPB_-_Euro_Area'!A34:J50,2,FALSE)</f>
        <v>1.7000000000000002</v>
      </c>
      <c r="H28" s="111" t="s">
        <v>20</v>
      </c>
      <c r="I28" s="81">
        <f>VLOOKUP($H28,DEBT_Euro_Area!$A$28:$G$44,4,FALSE)</f>
        <v>13.719723190922835</v>
      </c>
      <c r="J28" s="81">
        <f>VLOOKUP($H28,DEBT_Euro_Area!$A$28:$G$44,3,FALSE)</f>
        <v>2.778748078705064</v>
      </c>
      <c r="K28" s="81">
        <f>VLOOKUP($H28,'CAPB_-_Euro_Area'!$A$27:$J$43,4,FALSE)</f>
        <v>-0.70000000000000007</v>
      </c>
      <c r="L28" s="86">
        <f>VLOOKUP($H28,'CAPB_-_Euro_Area'!$A$27:$J$43,3,FALSE)</f>
        <v>-0.5</v>
      </c>
      <c r="M28" s="81"/>
      <c r="N28" s="111" t="s">
        <v>20</v>
      </c>
      <c r="O28" s="81">
        <f>VLOOKUP($N28,DEBT_Euro_Area!$A$28:$G$44,5,FALSE)</f>
        <v>-1.2716899230726568</v>
      </c>
      <c r="P28" s="81">
        <f>VLOOKUP($N28,DEBT_Euro_Area!$A$28:$G$44,4,FALSE)</f>
        <v>13.719723190922835</v>
      </c>
      <c r="Q28" s="81">
        <f>VLOOKUP($N28,'CAPB_-_Euro_Area'!$A$27:$J$43,5,FALSE)</f>
        <v>0</v>
      </c>
      <c r="R28" s="86">
        <f>VLOOKUP($N28,'CAPB_-_Euro_Area'!$A$27:$J$43,4,FALSE)</f>
        <v>-0.70000000000000007</v>
      </c>
      <c r="T28" s="111" t="s">
        <v>20</v>
      </c>
      <c r="U28" s="81">
        <f>VLOOKUP($N28,DEBT_Euro_Area!$A$28:$G$44,6,FALSE)</f>
        <v>-6.9461600332868301</v>
      </c>
      <c r="V28" s="81">
        <f>VLOOKUP($N28,DEBT_Euro_Area!$A$28:$G$44,5,FALSE)</f>
        <v>-1.2716899230726568</v>
      </c>
      <c r="W28" s="81">
        <f>VLOOKUP($N28,'CAPB_-_Euro_Area'!$A$27:$J$43,6,FALSE)</f>
        <v>0.70000000000000007</v>
      </c>
      <c r="X28" s="86">
        <f>VLOOKUP($N28,'CAPB_-_Euro_Area'!$A$27:$J$43,5,FALSE)</f>
        <v>0</v>
      </c>
      <c r="Z28" s="111" t="s">
        <v>20</v>
      </c>
      <c r="AA28" s="81">
        <f>VLOOKUP($Z28,DEBT_Euro_Area!$A$28:$G$44,7,FALSE)</f>
        <v>18.270807445049073</v>
      </c>
      <c r="AB28" s="81">
        <f>VLOOKUP($Z28,DEBT_Euro_Area!$A$28:$G$44,6,FALSE)</f>
        <v>-6.9461600332868301</v>
      </c>
      <c r="AC28" s="81">
        <f>VLOOKUP($Z28,'CAPB_-_Euro_Area'!$A$27:$J$43,7,FALSE)</f>
        <v>2.1999999999999997</v>
      </c>
      <c r="AD28" s="86">
        <f>VLOOKUP($Z28,'CAPB_-_Euro_Area'!$A$27:$J$43,6,FALSE)</f>
        <v>0.70000000000000007</v>
      </c>
    </row>
    <row r="29" spans="2:30" x14ac:dyDescent="0.25">
      <c r="B29" s="111" t="s">
        <v>21</v>
      </c>
      <c r="C29" s="81">
        <f>VLOOKUP($B29,DEBT_Euro_Area!$A$28:$G$44,3,FALSE)</f>
        <v>-4.9520731904435351</v>
      </c>
      <c r="D29" s="81">
        <f>VLOOKUP($B29,DEBT_Euro_Area!$A$28:$G$44,2,FALSE)</f>
        <v>-4.6583941020311954</v>
      </c>
      <c r="E29" s="81">
        <f>VLOOKUP($B29,'CAPB_-_Euro_Area'!$A$27:$J$43,3,FALSE)</f>
        <v>-2.2000000000000002</v>
      </c>
      <c r="F29" s="86">
        <f>VLOOKUP($B29,'CAPB_-_Euro_Area'!A35:J51,2,FALSE)</f>
        <v>-2</v>
      </c>
      <c r="H29" s="111" t="s">
        <v>21</v>
      </c>
      <c r="I29" s="81">
        <f>VLOOKUP($H29,DEBT_Euro_Area!$A$28:$G$44,4,FALSE)</f>
        <v>53.595139751870313</v>
      </c>
      <c r="J29" s="81">
        <f>VLOOKUP($H29,DEBT_Euro_Area!$A$28:$G$44,3,FALSE)</f>
        <v>-4.9520731904435351</v>
      </c>
      <c r="K29" s="81">
        <f>VLOOKUP($H29,'CAPB_-_Euro_Area'!$A$27:$J$43,4,FALSE)</f>
        <v>0.90000000000000036</v>
      </c>
      <c r="L29" s="86">
        <f>VLOOKUP($H29,'CAPB_-_Euro_Area'!$A$27:$J$43,3,FALSE)</f>
        <v>-2.2000000000000002</v>
      </c>
      <c r="M29" s="81"/>
      <c r="N29" s="111" t="s">
        <v>30</v>
      </c>
      <c r="O29" s="81">
        <f>VLOOKUP($N29,DEBT_Euro_Area!$A$28:$G$44,5,FALSE)</f>
        <v>5.9489604514882259</v>
      </c>
      <c r="P29" s="81">
        <f>VLOOKUP($N29,DEBT_Euro_Area!$A$28:$G$44,4,FALSE)</f>
        <v>14.129628671309357</v>
      </c>
      <c r="Q29" s="81">
        <f>VLOOKUP($N29,'CAPB_-_Euro_Area'!$A$27:$J$43,5,FALSE)</f>
        <v>0.30000000000000027</v>
      </c>
      <c r="R29" s="86">
        <f>VLOOKUP($N29,'CAPB_-_Euro_Area'!$A$27:$J$43,4,FALSE)</f>
        <v>5.7000000000000011</v>
      </c>
      <c r="T29" s="111" t="s">
        <v>30</v>
      </c>
      <c r="U29" s="81">
        <f>VLOOKUP($N29,DEBT_Euro_Area!$A$28:$G$44,6,FALSE)</f>
        <v>-5.4910120201747539</v>
      </c>
      <c r="V29" s="81">
        <f>VLOOKUP($N29,DEBT_Euro_Area!$A$28:$G$44,5,FALSE)</f>
        <v>5.9489604514882259</v>
      </c>
      <c r="W29" s="81">
        <f>VLOOKUP($N29,'CAPB_-_Euro_Area'!$A$27:$J$43,6,FALSE)</f>
        <v>1.7999999999999998</v>
      </c>
      <c r="X29" s="86">
        <f>VLOOKUP($N29,'CAPB_-_Euro_Area'!$A$27:$J$43,5,FALSE)</f>
        <v>0.30000000000000027</v>
      </c>
      <c r="Z29" s="111" t="s">
        <v>30</v>
      </c>
      <c r="AA29" s="81">
        <f>VLOOKUP($Z29,DEBT_Euro_Area!$A$28:$G$44,7,FALSE)</f>
        <v>-1.0761489954991674</v>
      </c>
      <c r="AB29" s="81">
        <f>VLOOKUP($Z29,DEBT_Euro_Area!$A$28:$G$44,6,FALSE)</f>
        <v>-5.4910120201747539</v>
      </c>
      <c r="AC29" s="81">
        <f>VLOOKUP($Z29,'CAPB_-_Euro_Area'!$A$27:$J$43,7,FALSE)</f>
        <v>2.5</v>
      </c>
      <c r="AD29" s="86">
        <f>VLOOKUP($Z29,'CAPB_-_Euro_Area'!$A$27:$J$43,6,FALSE)</f>
        <v>1.7999999999999998</v>
      </c>
    </row>
    <row r="30" spans="2:30" x14ac:dyDescent="0.25">
      <c r="B30" s="111" t="s">
        <v>22</v>
      </c>
      <c r="C30" s="81">
        <f>VLOOKUP($B30,DEBT_Euro_Area!$A$28:$G$44,3,FALSE)</f>
        <v>7.5476255908645644</v>
      </c>
      <c r="D30" s="81">
        <f>VLOOKUP($B30,DEBT_Euro_Area!$A$28:$G$44,2,FALSE)</f>
        <v>0.35311723719043808</v>
      </c>
      <c r="E30" s="81">
        <f>VLOOKUP($B30,'CAPB_-_Euro_Area'!$A$27:$J$43,3,FALSE)</f>
        <v>-0.6</v>
      </c>
      <c r="F30" s="86">
        <f>VLOOKUP($B30,'CAPB_-_Euro_Area'!A36:J52,2,FALSE)</f>
        <v>1.1000000000000001</v>
      </c>
      <c r="H30" s="111" t="s">
        <v>22</v>
      </c>
      <c r="I30" s="81">
        <f>VLOOKUP($H30,DEBT_Euro_Area!$A$28:$G$44,4,FALSE)</f>
        <v>0.95972729674019774</v>
      </c>
      <c r="J30" s="81">
        <f>VLOOKUP($H30,DEBT_Euro_Area!$A$28:$G$44,3,FALSE)</f>
        <v>7.5476255908645644</v>
      </c>
      <c r="K30" s="81">
        <f>VLOOKUP($H30,'CAPB_-_Euro_Area'!$A$27:$J$43,4,FALSE)</f>
        <v>-9.9999999999999978E-2</v>
      </c>
      <c r="L30" s="86">
        <f>VLOOKUP($H30,'CAPB_-_Euro_Area'!$A$27:$J$43,3,FALSE)</f>
        <v>-0.6</v>
      </c>
      <c r="M30" s="81"/>
      <c r="N30" s="111" t="s">
        <v>21</v>
      </c>
      <c r="O30" s="81">
        <f>VLOOKUP($N30,DEBT_Euro_Area!$A$28:$G$44,5,FALSE)</f>
        <v>30.319889126182815</v>
      </c>
      <c r="P30" s="81">
        <f>VLOOKUP($N30,DEBT_Euro_Area!$A$28:$G$44,4,FALSE)</f>
        <v>53.595139751870313</v>
      </c>
      <c r="Q30" s="81">
        <f>VLOOKUP($N30,'CAPB_-_Euro_Area'!$A$27:$J$43,5,FALSE)</f>
        <v>2</v>
      </c>
      <c r="R30" s="86">
        <f>VLOOKUP($N30,'CAPB_-_Euro_Area'!$A$27:$J$43,4,FALSE)</f>
        <v>0.90000000000000036</v>
      </c>
      <c r="T30" s="111" t="s">
        <v>21</v>
      </c>
      <c r="U30" s="81">
        <f>VLOOKUP($N30,DEBT_Euro_Area!$A$28:$G$44,6,FALSE)</f>
        <v>1.6957582743974626</v>
      </c>
      <c r="V30" s="81">
        <f>VLOOKUP($N30,DEBT_Euro_Area!$A$28:$G$44,5,FALSE)</f>
        <v>30.319889126182815</v>
      </c>
      <c r="W30" s="81">
        <f>VLOOKUP($N30,'CAPB_-_Euro_Area'!$A$27:$J$43,6,FALSE)</f>
        <v>-2.4000000000000004</v>
      </c>
      <c r="X30" s="86">
        <f>VLOOKUP($N30,'CAPB_-_Euro_Area'!$A$27:$J$43,5,FALSE)</f>
        <v>2</v>
      </c>
      <c r="Z30" s="111" t="s">
        <v>21</v>
      </c>
      <c r="AA30" s="81">
        <f>VLOOKUP($Z30,DEBT_Euro_Area!$A$28:$G$44,7,FALSE)</f>
        <v>20.55949745242475</v>
      </c>
      <c r="AB30" s="81">
        <f>VLOOKUP($Z30,DEBT_Euro_Area!$A$28:$G$44,6,FALSE)</f>
        <v>1.6957582743974626</v>
      </c>
      <c r="AC30" s="81">
        <f>VLOOKUP($Z30,'CAPB_-_Euro_Area'!$A$27:$J$43,7,FALSE)</f>
        <v>4.6000000000000005</v>
      </c>
      <c r="AD30" s="86">
        <f>VLOOKUP($Z30,'CAPB_-_Euro_Area'!$A$27:$J$43,6,FALSE)</f>
        <v>-2.4000000000000004</v>
      </c>
    </row>
    <row r="31" spans="2:30" x14ac:dyDescent="0.25">
      <c r="B31" s="111" t="s">
        <v>23</v>
      </c>
      <c r="C31" s="81">
        <f>VLOOKUP($B31,DEBT_Euro_Area!$A$28:$G$44,3,FALSE)</f>
        <v>-95.068435138871564</v>
      </c>
      <c r="D31" s="81">
        <f>VLOOKUP($B31,DEBT_Euro_Area!$A$28:$G$44,2,FALSE)</f>
        <v>-7.3741537013313234</v>
      </c>
      <c r="E31" s="81">
        <f>VLOOKUP($B31,'CAPB_-_Euro_Area'!$A$27:$J$43,3,FALSE)</f>
        <v>-2.7</v>
      </c>
      <c r="F31" s="86">
        <f>VLOOKUP($B31,'CAPB_-_Euro_Area'!A37:J53,2,FALSE)</f>
        <v>-0.50000000000000011</v>
      </c>
      <c r="H31" s="111" t="s">
        <v>23</v>
      </c>
      <c r="I31" s="81">
        <f>VLOOKUP($H31,DEBT_Euro_Area!$A$28:$G$44,4,FALSE)</f>
        <v>6.0899157980321377</v>
      </c>
      <c r="J31" s="81">
        <f>VLOOKUP($H31,DEBT_Euro_Area!$A$28:$G$44,3,FALSE)</f>
        <v>-95.068435138871564</v>
      </c>
      <c r="K31" s="81">
        <f>VLOOKUP($H31,'CAPB_-_Euro_Area'!$A$27:$J$43,4,FALSE)</f>
        <v>3</v>
      </c>
      <c r="L31" s="86">
        <f>VLOOKUP($H31,'CAPB_-_Euro_Area'!$A$27:$J$43,3,FALSE)</f>
        <v>-2.7</v>
      </c>
      <c r="M31" s="81"/>
      <c r="N31" s="111" t="s">
        <v>22</v>
      </c>
      <c r="O31" s="81">
        <f>VLOOKUP($N31,DEBT_Euro_Area!$A$28:$G$44,5,FALSE)</f>
        <v>4.216807901113377</v>
      </c>
      <c r="P31" s="81">
        <f>VLOOKUP($N31,DEBT_Euro_Area!$A$28:$G$44,4,FALSE)</f>
        <v>0.95972729674019774</v>
      </c>
      <c r="Q31" s="81">
        <f>VLOOKUP($N31,'CAPB_-_Euro_Area'!$A$27:$J$43,5,FALSE)</f>
        <v>-1.6</v>
      </c>
      <c r="R31" s="86">
        <f>VLOOKUP($N31,'CAPB_-_Euro_Area'!$A$27:$J$43,4,FALSE)</f>
        <v>-9.9999999999999978E-2</v>
      </c>
      <c r="T31" s="111" t="s">
        <v>22</v>
      </c>
      <c r="U31" s="81">
        <f>VLOOKUP($N31,DEBT_Euro_Area!$A$28:$G$44,6,FALSE)</f>
        <v>-0.58887358500125586</v>
      </c>
      <c r="V31" s="81">
        <f>VLOOKUP($N31,DEBT_Euro_Area!$A$28:$G$44,5,FALSE)</f>
        <v>4.216807901113377</v>
      </c>
      <c r="W31" s="81">
        <f>VLOOKUP($N31,'CAPB_-_Euro_Area'!$A$27:$J$43,6,FALSE)</f>
        <v>0.4</v>
      </c>
      <c r="X31" s="86">
        <f>VLOOKUP($N31,'CAPB_-_Euro_Area'!$A$27:$J$43,5,FALSE)</f>
        <v>-1.6</v>
      </c>
      <c r="Z31" s="111" t="s">
        <v>22</v>
      </c>
      <c r="AA31" s="81">
        <f>VLOOKUP($Z31,DEBT_Euro_Area!$A$28:$G$44,7,FALSE)</f>
        <v>3.1146261076622785</v>
      </c>
      <c r="AB31" s="81">
        <f>VLOOKUP($Z31,DEBT_Euro_Area!$A$28:$G$44,6,FALSE)</f>
        <v>-0.58887358500125586</v>
      </c>
      <c r="AC31" s="81">
        <f>VLOOKUP($Z31,'CAPB_-_Euro_Area'!$A$27:$J$43,7,FALSE)</f>
        <v>1</v>
      </c>
      <c r="AD31" s="86">
        <f>VLOOKUP($Z31,'CAPB_-_Euro_Area'!$A$27:$J$43,6,FALSE)</f>
        <v>0.4</v>
      </c>
    </row>
    <row r="32" spans="2:30" x14ac:dyDescent="0.25">
      <c r="B32" s="111" t="s">
        <v>24</v>
      </c>
      <c r="C32" s="81">
        <f>VLOOKUP($B32,DEBT_Euro_Area!$A$28:$G$44,3,FALSE)</f>
        <v>11.528263955271697</v>
      </c>
      <c r="D32" s="81">
        <f>VLOOKUP($B32,DEBT_Euro_Area!$A$28:$G$44,2,FALSE)</f>
        <v>-2.576009683293691</v>
      </c>
      <c r="E32" s="81">
        <f>VLOOKUP($B32,'CAPB_-_Euro_Area'!$A$27:$J$43,3,FALSE)</f>
        <v>0</v>
      </c>
      <c r="F32" s="86">
        <f>VLOOKUP($B32,'CAPB_-_Euro_Area'!A38:J54,2,FALSE)</f>
        <v>-1</v>
      </c>
      <c r="H32" s="111" t="s">
        <v>24</v>
      </c>
      <c r="I32" s="81">
        <f>VLOOKUP($H32,DEBT_Euro_Area!$A$28:$G$44,4,FALSE)</f>
        <v>1.8326240033471066</v>
      </c>
      <c r="J32" s="81">
        <f>VLOOKUP($H32,DEBT_Euro_Area!$A$28:$G$44,3,FALSE)</f>
        <v>11.528263955271697</v>
      </c>
      <c r="K32" s="81">
        <f>VLOOKUP($H32,'CAPB_-_Euro_Area'!$A$27:$J$43,4,FALSE)</f>
        <v>-3.7</v>
      </c>
      <c r="L32" s="86">
        <f>VLOOKUP($H32,'CAPB_-_Euro_Area'!$A$27:$J$43,3,FALSE)</f>
        <v>0</v>
      </c>
      <c r="M32" s="81"/>
      <c r="N32" s="111" t="s">
        <v>23</v>
      </c>
      <c r="O32" s="81">
        <f>VLOOKUP($N32,DEBT_Euro_Area!$A$28:$G$44,5,FALSE)</f>
        <v>1.0060734922898291</v>
      </c>
      <c r="P32" s="81">
        <f>VLOOKUP($N32,DEBT_Euro_Area!$A$28:$G$44,4,FALSE)</f>
        <v>6.0899157980321377</v>
      </c>
      <c r="Q32" s="81">
        <f>VLOOKUP($N32,'CAPB_-_Euro_Area'!$A$27:$J$43,5,FALSE)</f>
        <v>-0.8</v>
      </c>
      <c r="R32" s="86">
        <f>VLOOKUP($N32,'CAPB_-_Euro_Area'!$A$27:$J$43,4,FALSE)</f>
        <v>3</v>
      </c>
      <c r="T32" s="111" t="s">
        <v>23</v>
      </c>
      <c r="U32" s="81">
        <f>VLOOKUP($N32,DEBT_Euro_Area!$A$28:$G$44,6,FALSE)</f>
        <v>-0.17154312457840604</v>
      </c>
      <c r="V32" s="81">
        <f>VLOOKUP($N32,DEBT_Euro_Area!$A$28:$G$44,5,FALSE)</f>
        <v>1.0060734922898291</v>
      </c>
      <c r="W32" s="81">
        <f>VLOOKUP($N32,'CAPB_-_Euro_Area'!$A$27:$J$43,6,FALSE)</f>
        <v>0.70000000000000007</v>
      </c>
      <c r="X32" s="86">
        <f>VLOOKUP($N32,'CAPB_-_Euro_Area'!$A$27:$J$43,5,FALSE)</f>
        <v>-0.8</v>
      </c>
      <c r="Z32" s="111" t="s">
        <v>23</v>
      </c>
      <c r="AA32" s="81">
        <f>VLOOKUP($Z32,DEBT_Euro_Area!$A$28:$G$44,7,FALSE)</f>
        <v>3.1653617853887823</v>
      </c>
      <c r="AB32" s="81">
        <f>VLOOKUP($Z32,DEBT_Euro_Area!$A$28:$G$44,6,FALSE)</f>
        <v>-0.17154312457840604</v>
      </c>
      <c r="AC32" s="81">
        <f>VLOOKUP($Z32,'CAPB_-_Euro_Area'!$A$27:$J$43,7,FALSE)</f>
        <v>-1.4</v>
      </c>
      <c r="AD32" s="86">
        <f>VLOOKUP($Z32,'CAPB_-_Euro_Area'!$A$27:$J$43,6,FALSE)</f>
        <v>0.70000000000000007</v>
      </c>
    </row>
    <row r="33" spans="2:30" x14ac:dyDescent="0.25">
      <c r="B33" s="111" t="s">
        <v>25</v>
      </c>
      <c r="C33" s="81">
        <f>VLOOKUP($B33,DEBT_Euro_Area!$A$28:$G$44,3,FALSE)</f>
        <v>10.757308476047683</v>
      </c>
      <c r="D33" s="81">
        <f>VLOOKUP($B33,DEBT_Euro_Area!$A$28:$G$44,2,FALSE)</f>
        <v>-1.9641746636984294</v>
      </c>
      <c r="E33" s="81">
        <f>VLOOKUP($B33,'CAPB_-_Euro_Area'!$A$27:$J$43,3,FALSE)</f>
        <v>-0.5</v>
      </c>
      <c r="F33" s="86">
        <f>VLOOKUP($B33,'CAPB_-_Euro_Area'!A39:J55,2,FALSE)</f>
        <v>-1.6</v>
      </c>
      <c r="H33" s="111" t="s">
        <v>25</v>
      </c>
      <c r="I33" s="81">
        <f>VLOOKUP($H33,DEBT_Euro_Area!$A$28:$G$44,4,FALSE)</f>
        <v>12.026278453608313</v>
      </c>
      <c r="J33" s="81">
        <f>VLOOKUP($H33,DEBT_Euro_Area!$A$28:$G$44,3,FALSE)</f>
        <v>10.757308476047683</v>
      </c>
      <c r="K33" s="81">
        <f>VLOOKUP($H33,'CAPB_-_Euro_Area'!$A$27:$J$43,4,FALSE)</f>
        <v>-4.8000000000000007</v>
      </c>
      <c r="L33" s="86">
        <f>VLOOKUP($H33,'CAPB_-_Euro_Area'!$A$27:$J$43,3,FALSE)</f>
        <v>-0.5</v>
      </c>
      <c r="M33" s="81"/>
      <c r="N33" s="111" t="s">
        <v>24</v>
      </c>
      <c r="O33" s="81">
        <f>VLOOKUP($N33,DEBT_Euro_Area!$A$28:$G$44,5,FALSE)</f>
        <v>3.7142913437715137</v>
      </c>
      <c r="P33" s="81">
        <f>VLOOKUP($N33,DEBT_Euro_Area!$A$28:$G$44,4,FALSE)</f>
        <v>1.8326240033471066</v>
      </c>
      <c r="Q33" s="81">
        <f>VLOOKUP($N33,'CAPB_-_Euro_Area'!$A$27:$J$43,5,FALSE)</f>
        <v>0.29999999999999982</v>
      </c>
      <c r="R33" s="86">
        <f>VLOOKUP($N33,'CAPB_-_Euro_Area'!$A$27:$J$43,4,FALSE)</f>
        <v>-3.7</v>
      </c>
      <c r="T33" s="111" t="s">
        <v>24</v>
      </c>
      <c r="U33" s="81">
        <f>VLOOKUP($N33,DEBT_Euro_Area!$A$28:$G$44,6,FALSE)</f>
        <v>4.1304842499215511</v>
      </c>
      <c r="V33" s="81">
        <f>VLOOKUP($N33,DEBT_Euro_Area!$A$28:$G$44,5,FALSE)</f>
        <v>3.7142913437715137</v>
      </c>
      <c r="W33" s="81">
        <f>VLOOKUP($N33,'CAPB_-_Euro_Area'!$A$27:$J$43,6,FALSE)</f>
        <v>0.30000000000000027</v>
      </c>
      <c r="X33" s="86">
        <f>VLOOKUP($N33,'CAPB_-_Euro_Area'!$A$27:$J$43,5,FALSE)</f>
        <v>0.29999999999999982</v>
      </c>
      <c r="Z33" s="111" t="s">
        <v>24</v>
      </c>
      <c r="AA33" s="81">
        <f>VLOOKUP($Z33,DEBT_Euro_Area!$A$28:$G$44,7,FALSE)</f>
        <v>6.0968163115861316</v>
      </c>
      <c r="AB33" s="81">
        <f>VLOOKUP($Z33,DEBT_Euro_Area!$A$28:$G$44,6,FALSE)</f>
        <v>4.1304842499215511</v>
      </c>
      <c r="AC33" s="81">
        <f>VLOOKUP($Z33,'CAPB_-_Euro_Area'!$A$27:$J$43,7,FALSE)</f>
        <v>1.4</v>
      </c>
      <c r="AD33" s="86">
        <f>VLOOKUP($Z33,'CAPB_-_Euro_Area'!$A$27:$J$43,6,FALSE)</f>
        <v>0.30000000000000027</v>
      </c>
    </row>
    <row r="34" spans="2:30" x14ac:dyDescent="0.25">
      <c r="B34" s="111" t="s">
        <v>26</v>
      </c>
      <c r="C34" s="81">
        <f>VLOOKUP($B34,DEBT_Euro_Area!$A$28:$G$44,3,FALSE)</f>
        <v>-1.5475339259505922</v>
      </c>
      <c r="D34" s="81">
        <f>VLOOKUP($B34,DEBT_Euro_Area!$A$28:$G$44,2,FALSE)</f>
        <v>-1.0372416463577459</v>
      </c>
      <c r="E34" s="81">
        <f>VLOOKUP($B34,'CAPB_-_Euro_Area'!$A$27:$J$43,3,FALSE)</f>
        <v>-0.69999999999999973</v>
      </c>
      <c r="F34" s="86">
        <f>VLOOKUP($B34,'CAPB_-_Euro_Area'!A40:J56,2,FALSE)</f>
        <v>0.10000000000000009</v>
      </c>
      <c r="H34" s="111" t="s">
        <v>26</v>
      </c>
      <c r="I34" s="81">
        <f>VLOOKUP($H34,DEBT_Euro_Area!$A$28:$G$44,4,FALSE)</f>
        <v>7.986606379654738</v>
      </c>
      <c r="J34" s="81">
        <f>VLOOKUP($H34,DEBT_Euro_Area!$A$28:$G$44,3,FALSE)</f>
        <v>-1.5475339259505922</v>
      </c>
      <c r="K34" s="81">
        <f>VLOOKUP($H34,'CAPB_-_Euro_Area'!$A$27:$J$43,4,FALSE)</f>
        <v>-2.2000000000000002</v>
      </c>
      <c r="L34" s="86">
        <f>VLOOKUP($H34,'CAPB_-_Euro_Area'!$A$27:$J$43,3,FALSE)</f>
        <v>-0.69999999999999973</v>
      </c>
      <c r="M34" s="81"/>
      <c r="N34" s="111" t="s">
        <v>25</v>
      </c>
      <c r="O34" s="81">
        <f>VLOOKUP($N34,DEBT_Euro_Area!$A$28:$G$44,5,FALSE)</f>
        <v>3.4958511985676921</v>
      </c>
      <c r="P34" s="81">
        <f>VLOOKUP($N34,DEBT_Euro_Area!$A$28:$G$44,4,FALSE)</f>
        <v>12.026278453608313</v>
      </c>
      <c r="Q34" s="81">
        <f>VLOOKUP($N34,'CAPB_-_Euro_Area'!$A$27:$J$43,5,FALSE)</f>
        <v>-1.7999999999999989</v>
      </c>
      <c r="R34" s="86">
        <f>VLOOKUP($N34,'CAPB_-_Euro_Area'!$A$27:$J$43,4,FALSE)</f>
        <v>-4.8000000000000007</v>
      </c>
      <c r="T34" s="111" t="s">
        <v>25</v>
      </c>
      <c r="U34" s="81">
        <f>VLOOKUP($N34,DEBT_Euro_Area!$A$28:$G$44,6,FALSE)</f>
        <v>-1.267752831081296</v>
      </c>
      <c r="V34" s="81">
        <f>VLOOKUP($N34,DEBT_Euro_Area!$A$28:$G$44,5,FALSE)</f>
        <v>3.4958511985676921</v>
      </c>
      <c r="W34" s="81">
        <f>VLOOKUP($N34,'CAPB_-_Euro_Area'!$A$27:$J$43,6,FALSE)</f>
        <v>5.6</v>
      </c>
      <c r="X34" s="86">
        <f>VLOOKUP($N34,'CAPB_-_Euro_Area'!$A$27:$J$43,5,FALSE)</f>
        <v>-1.7999999999999989</v>
      </c>
      <c r="Z34" s="111" t="s">
        <v>25</v>
      </c>
      <c r="AA34" s="81">
        <f>VLOOKUP($Z34,DEBT_Euro_Area!$A$28:$G$44,7,FALSE)</f>
        <v>33.533128564586391</v>
      </c>
      <c r="AB34" s="81">
        <f>VLOOKUP($Z34,DEBT_Euro_Area!$A$28:$G$44,6,FALSE)</f>
        <v>-1.267752831081296</v>
      </c>
      <c r="AC34" s="81">
        <f>VLOOKUP($Z34,'CAPB_-_Euro_Area'!$A$27:$J$43,7,FALSE)</f>
        <v>3.5</v>
      </c>
      <c r="AD34" s="86">
        <f>VLOOKUP($Z34,'CAPB_-_Euro_Area'!$A$27:$J$43,6,FALSE)</f>
        <v>5.6</v>
      </c>
    </row>
    <row r="35" spans="2:30" ht="15.75" thickBot="1" x14ac:dyDescent="0.3">
      <c r="B35" s="112" t="s">
        <v>28</v>
      </c>
      <c r="C35" s="88">
        <f>VLOOKUP($B35,DEBT_Euro_Area!$A$28:$G$44,3,FALSE)</f>
        <v>4.0911107298823595</v>
      </c>
      <c r="D35" s="88">
        <f>VLOOKUP($B35,DEBT_Euro_Area!$A$28:$G$44,2,FALSE)</f>
        <v>-3.9287140538594159</v>
      </c>
      <c r="E35" s="88">
        <f>VLOOKUP($B35,'CAPB_-_Euro_Area'!$A$27:$J$43,3,FALSE)</f>
        <v>-6.1</v>
      </c>
      <c r="F35" s="89">
        <f>VLOOKUP($B35,'CAPB_-_Euro_Area'!A41:J57,2,FALSE)</f>
        <v>-0.89999999999999991</v>
      </c>
      <c r="H35" s="112" t="s">
        <v>28</v>
      </c>
      <c r="I35" s="88">
        <f>VLOOKUP($H35,DEBT_Euro_Area!$A$28:$G$44,4,FALSE)</f>
        <v>12.028613938571745</v>
      </c>
      <c r="J35" s="88">
        <f>VLOOKUP($H35,DEBT_Euro_Area!$A$28:$G$44,3,FALSE)</f>
        <v>4.0911107298823595</v>
      </c>
      <c r="K35" s="88">
        <f>VLOOKUP($H35,'CAPB_-_Euro_Area'!$A$27:$J$43,4,FALSE)</f>
        <v>-3.6999999999999993</v>
      </c>
      <c r="L35" s="89">
        <f>VLOOKUP($H35,'CAPB_-_Euro_Area'!$A$27:$J$43,3,FALSE)</f>
        <v>-6.1</v>
      </c>
      <c r="M35" s="81"/>
      <c r="N35" s="111" t="s">
        <v>26</v>
      </c>
      <c r="O35" s="81">
        <f>VLOOKUP($N35,DEBT_Euro_Area!$A$28:$G$44,5,FALSE)</f>
        <v>7.9045814460091677</v>
      </c>
      <c r="P35" s="81">
        <f>VLOOKUP($N35,DEBT_Euro_Area!$A$28:$G$44,4,FALSE)</f>
        <v>7.986606379654738</v>
      </c>
      <c r="Q35" s="81">
        <f>VLOOKUP($N35,'CAPB_-_Euro_Area'!$A$27:$J$43,5,FALSE)</f>
        <v>-0.40000000000000036</v>
      </c>
      <c r="R35" s="86">
        <f>VLOOKUP($N35,'CAPB_-_Euro_Area'!$A$27:$J$43,4,FALSE)</f>
        <v>-2.2000000000000002</v>
      </c>
      <c r="T35" s="111" t="s">
        <v>26</v>
      </c>
      <c r="U35" s="81">
        <f>VLOOKUP($N35,DEBT_Euro_Area!$A$28:$G$44,6,FALSE)</f>
        <v>-0.70706659174057052</v>
      </c>
      <c r="V35" s="81">
        <f>VLOOKUP($N35,DEBT_Euro_Area!$A$28:$G$44,5,FALSE)</f>
        <v>7.9045814460091677</v>
      </c>
      <c r="W35" s="81">
        <f>VLOOKUP($N35,'CAPB_-_Euro_Area'!$A$27:$J$43,6,FALSE)</f>
        <v>3.7</v>
      </c>
      <c r="X35" s="86">
        <f>VLOOKUP($N35,'CAPB_-_Euro_Area'!$A$27:$J$43,5,FALSE)</f>
        <v>-0.40000000000000036</v>
      </c>
      <c r="Z35" s="111" t="s">
        <v>26</v>
      </c>
      <c r="AA35" s="81">
        <f>VLOOKUP($Z35,DEBT_Euro_Area!$A$28:$G$44,7,FALSE)</f>
        <v>8.6441123589247226</v>
      </c>
      <c r="AB35" s="81">
        <f>VLOOKUP($Z35,DEBT_Euro_Area!$A$28:$G$44,6,FALSE)</f>
        <v>-0.70706659174057052</v>
      </c>
      <c r="AC35" s="81">
        <f>VLOOKUP($Z35,'CAPB_-_Euro_Area'!$A$27:$J$43,7,FALSE)</f>
        <v>0.40000000000000036</v>
      </c>
      <c r="AD35" s="86">
        <f>VLOOKUP($Z35,'CAPB_-_Euro_Area'!$A$27:$J$43,6,FALSE)</f>
        <v>3.7</v>
      </c>
    </row>
    <row r="36" spans="2:30" ht="15.75" thickBot="1" x14ac:dyDescent="0.3">
      <c r="H36" s="1"/>
      <c r="N36" s="112" t="s">
        <v>28</v>
      </c>
      <c r="O36" s="88">
        <f>VLOOKUP($N36,DEBT_Euro_Area!$A$28:$G$44,5,FALSE)</f>
        <v>1.5416317280474559</v>
      </c>
      <c r="P36" s="88">
        <f>VLOOKUP($N36,DEBT_Euro_Area!$A$28:$G$44,4,FALSE)</f>
        <v>12.028613938571745</v>
      </c>
      <c r="Q36" s="88">
        <f>VLOOKUP($N36,'CAPB_-_Euro_Area'!$A$27:$J$43,5,FALSE)</f>
        <v>1.8999999999999995</v>
      </c>
      <c r="R36" s="89">
        <f>VLOOKUP($N36,'CAPB_-_Euro_Area'!$A$27:$J$43,4,FALSE)</f>
        <v>-3.6999999999999993</v>
      </c>
      <c r="T36" s="112" t="s">
        <v>28</v>
      </c>
      <c r="U36" s="88">
        <f>VLOOKUP($N36,DEBT_Euro_Area!$A$28:$G$44,6,FALSE)</f>
        <v>7.4944044662634681</v>
      </c>
      <c r="V36" s="88">
        <f>VLOOKUP($N36,DEBT_Euro_Area!$A$28:$G$44,5,FALSE)</f>
        <v>1.5416317280474559</v>
      </c>
      <c r="W36" s="88">
        <f>VLOOKUP($N36,'CAPB_-_Euro_Area'!$A$27:$J$43,6,FALSE)</f>
        <v>1.2000000000000002</v>
      </c>
      <c r="X36" s="89">
        <f>VLOOKUP($N36,'CAPB_-_Euro_Area'!$A$27:$J$43,5,FALSE)</f>
        <v>1.8999999999999995</v>
      </c>
      <c r="Z36" s="112" t="s">
        <v>28</v>
      </c>
      <c r="AA36" s="88">
        <f>VLOOKUP($Z36,DEBT_Euro_Area!$A$28:$G$44,7,FALSE)</f>
        <v>11.322707622852306</v>
      </c>
      <c r="AB36" s="88">
        <f>VLOOKUP($Z36,DEBT_Euro_Area!$A$28:$G$44,6,FALSE)</f>
        <v>7.4944044662634681</v>
      </c>
      <c r="AC36" s="88">
        <f>VLOOKUP($Z36,'CAPB_-_Euro_Area'!$A$27:$J$43,7,FALSE)</f>
        <v>3.1999999999999997</v>
      </c>
      <c r="AD36" s="89">
        <f>VLOOKUP($Z36,'CAPB_-_Euro_Area'!$A$27:$J$43,6,FALSE)</f>
        <v>1.2000000000000002</v>
      </c>
    </row>
    <row r="37" spans="2:30" x14ac:dyDescent="0.25">
      <c r="H37" s="1"/>
      <c r="N37" s="1"/>
      <c r="T37" s="1"/>
      <c r="Z37" s="1"/>
    </row>
    <row r="38" spans="2:30" s="48" customFormat="1" x14ac:dyDescent="0.25">
      <c r="H38" s="49"/>
      <c r="N38" s="49"/>
      <c r="T38" s="49"/>
      <c r="Z38" s="49"/>
    </row>
    <row r="39" spans="2:30" ht="21" x14ac:dyDescent="0.35">
      <c r="B39" s="50" t="s">
        <v>605</v>
      </c>
      <c r="C39" s="50"/>
      <c r="D39" s="163"/>
      <c r="E39" s="163"/>
      <c r="H39" s="1"/>
      <c r="N39" s="1"/>
      <c r="T39" s="1"/>
      <c r="Z39" s="1"/>
    </row>
    <row r="42" spans="2:30" x14ac:dyDescent="0.25">
      <c r="C42" s="178" t="s">
        <v>4</v>
      </c>
      <c r="D42" s="178" t="s">
        <v>3</v>
      </c>
      <c r="E42" s="178" t="s">
        <v>643</v>
      </c>
      <c r="F42" s="178" t="s">
        <v>1</v>
      </c>
      <c r="G42" s="116"/>
      <c r="I42" s="178" t="s">
        <v>4</v>
      </c>
      <c r="J42" s="178" t="s">
        <v>3</v>
      </c>
      <c r="K42" s="178" t="s">
        <v>643</v>
      </c>
      <c r="L42" s="178" t="s">
        <v>1</v>
      </c>
      <c r="M42" s="116"/>
      <c r="O42" s="178" t="s">
        <v>4</v>
      </c>
      <c r="P42" s="178" t="s">
        <v>3</v>
      </c>
      <c r="Q42" s="178" t="s">
        <v>643</v>
      </c>
      <c r="R42" s="178" t="s">
        <v>1</v>
      </c>
      <c r="U42" s="178" t="s">
        <v>4</v>
      </c>
      <c r="V42" s="178" t="s">
        <v>3</v>
      </c>
      <c r="W42" s="178" t="s">
        <v>643</v>
      </c>
      <c r="X42" s="178" t="s">
        <v>1</v>
      </c>
      <c r="AA42" s="178" t="s">
        <v>4</v>
      </c>
      <c r="AB42" s="178" t="s">
        <v>3</v>
      </c>
      <c r="AC42" s="178" t="s">
        <v>643</v>
      </c>
      <c r="AD42" s="178" t="s">
        <v>1</v>
      </c>
    </row>
    <row r="43" spans="2:30" x14ac:dyDescent="0.25">
      <c r="C43" s="51">
        <f t="array" ref="C43:F47">LINEST(C21:C35,D21:F35,TRUE,TRUE)</f>
        <v>-0.71883444097933336</v>
      </c>
      <c r="D43" s="51">
        <v>1.5706974533608156E-2</v>
      </c>
      <c r="E43" s="51">
        <v>10.095001082416195</v>
      </c>
      <c r="F43" s="51">
        <v>25.537392089829112</v>
      </c>
      <c r="G43" s="81"/>
      <c r="I43" s="51">
        <f t="array" ref="I43:L47">LINEST(I21:I35,J21:L35,TRUE,TRUE)</f>
        <v>-2.5036413375755955</v>
      </c>
      <c r="J43" s="51">
        <v>1.6460761363749532</v>
      </c>
      <c r="K43" s="51">
        <v>0.12407171667550414</v>
      </c>
      <c r="L43" s="51">
        <v>10.880563725597039</v>
      </c>
      <c r="M43" s="81"/>
      <c r="O43" s="51">
        <f t="array" ref="O43:R47">LINEST(O21:O36,P21:R36,TRUE,TRUE)</f>
        <v>0.48789396617205588</v>
      </c>
      <c r="P43" s="51">
        <v>-1.2952916074243126</v>
      </c>
      <c r="Q43" s="51">
        <v>0.58439616947099504</v>
      </c>
      <c r="R43" s="51">
        <v>-0.56451785524124798</v>
      </c>
      <c r="U43" s="51">
        <f t="array" ref="U43:X47">LINEST(U21:U36,V21:X36,TRUE,TRUE)</f>
        <v>-0.75343231290328927</v>
      </c>
      <c r="V43" s="51">
        <v>-0.43853937041968349</v>
      </c>
      <c r="W43" s="51">
        <v>0.34366200027379862</v>
      </c>
      <c r="X43" s="51">
        <v>-0.71742880677980292</v>
      </c>
      <c r="AA43" s="51">
        <f t="array" ref="AA43:AD47">LINEST(AA21:AA36,AB21:AD36,TRUE,TRUE)</f>
        <v>3.062122575153063</v>
      </c>
      <c r="AB43" s="51">
        <v>4.7801966201111687</v>
      </c>
      <c r="AC43" s="51">
        <v>-0.46004346024845266</v>
      </c>
      <c r="AD43" s="51">
        <v>1.2387312137662079</v>
      </c>
    </row>
    <row r="44" spans="2:30" x14ac:dyDescent="0.25">
      <c r="C44" s="51">
        <v>4.3456749242313251</v>
      </c>
      <c r="D44" s="51">
        <v>3.8715272781761296</v>
      </c>
      <c r="E44" s="51">
        <v>3.0742062635839145</v>
      </c>
      <c r="F44" s="51">
        <v>10.084129830337092</v>
      </c>
      <c r="G44" s="81"/>
      <c r="I44" s="51">
        <v>2.0714109345570462</v>
      </c>
      <c r="J44" s="51">
        <v>1.5865297334657422</v>
      </c>
      <c r="K44" s="51">
        <v>0.14895783316301447</v>
      </c>
      <c r="L44" s="51">
        <v>5.0232238500281134</v>
      </c>
      <c r="M44" s="81"/>
      <c r="O44" s="51">
        <v>0.44164839287568952</v>
      </c>
      <c r="P44" s="51">
        <v>0.60129744048923117</v>
      </c>
      <c r="Q44" s="51">
        <v>0.11398818642065539</v>
      </c>
      <c r="R44" s="51">
        <v>1.8601730097044729</v>
      </c>
      <c r="U44" s="51">
        <v>0.71764799310312</v>
      </c>
      <c r="V44" s="51">
        <v>0.70543195336384756</v>
      </c>
      <c r="W44" s="51">
        <v>0.20944067358274193</v>
      </c>
      <c r="X44" s="51">
        <v>2.5608528746619306</v>
      </c>
      <c r="AA44" s="51">
        <v>1.0179748920317633</v>
      </c>
      <c r="AB44" s="51">
        <v>1.1068247025095403</v>
      </c>
      <c r="AC44" s="51">
        <v>0.35052521166189188</v>
      </c>
      <c r="AD44" s="51">
        <v>3.4509553845587906</v>
      </c>
    </row>
    <row r="45" spans="2:30" x14ac:dyDescent="0.25">
      <c r="C45" s="52">
        <v>0.54319121063276943</v>
      </c>
      <c r="D45">
        <v>20.140152766912927</v>
      </c>
      <c r="E45" t="e">
        <v>#N/A</v>
      </c>
      <c r="F45" s="53" t="e">
        <v>#N/A</v>
      </c>
      <c r="G45" s="81"/>
      <c r="I45" s="52">
        <v>0.18712321823902317</v>
      </c>
      <c r="J45">
        <v>12.957042170855514</v>
      </c>
      <c r="K45" t="e">
        <v>#N/A</v>
      </c>
      <c r="L45" s="53" t="e">
        <v>#N/A</v>
      </c>
      <c r="M45" s="81"/>
      <c r="O45" s="52">
        <v>0.74112620900733506</v>
      </c>
      <c r="P45">
        <v>4.7172112814698721</v>
      </c>
      <c r="Q45" t="e">
        <v>#N/A</v>
      </c>
      <c r="R45" s="53" t="e">
        <v>#N/A</v>
      </c>
      <c r="U45" s="52">
        <v>0.30197245664408107</v>
      </c>
      <c r="V45">
        <v>6.4395489088670859</v>
      </c>
      <c r="W45" t="e">
        <v>#N/A</v>
      </c>
      <c r="X45" s="53" t="e">
        <v>#N/A</v>
      </c>
      <c r="AA45" s="52">
        <v>0.70983654904940496</v>
      </c>
      <c r="AB45">
        <v>8.818246052986531</v>
      </c>
      <c r="AC45" t="e">
        <v>#N/A</v>
      </c>
      <c r="AD45" s="53" t="e">
        <v>#N/A</v>
      </c>
    </row>
    <row r="46" spans="2:30" x14ac:dyDescent="0.25">
      <c r="C46" s="52">
        <v>4.3600323636775542</v>
      </c>
      <c r="D46">
        <v>11</v>
      </c>
      <c r="E46" t="e">
        <v>#N/A</v>
      </c>
      <c r="F46" s="53" t="e">
        <v>#N/A</v>
      </c>
      <c r="G46" s="81"/>
      <c r="I46" s="52">
        <v>0.84406207960577306</v>
      </c>
      <c r="J46">
        <v>11</v>
      </c>
      <c r="K46" t="e">
        <v>#N/A</v>
      </c>
      <c r="L46" s="53" t="e">
        <v>#N/A</v>
      </c>
      <c r="M46" s="81"/>
      <c r="O46" s="52">
        <v>11.451544880854081</v>
      </c>
      <c r="P46">
        <v>12</v>
      </c>
      <c r="Q46" t="e">
        <v>#N/A</v>
      </c>
      <c r="R46" s="53" t="e">
        <v>#N/A</v>
      </c>
      <c r="U46" s="52">
        <v>1.7304329006404702</v>
      </c>
      <c r="V46">
        <v>12</v>
      </c>
      <c r="W46" t="e">
        <v>#N/A</v>
      </c>
      <c r="X46" s="53" t="e">
        <v>#N/A</v>
      </c>
      <c r="AA46" s="52">
        <v>9.7853337037994628</v>
      </c>
      <c r="AB46">
        <v>12</v>
      </c>
      <c r="AC46" t="e">
        <v>#N/A</v>
      </c>
      <c r="AD46" s="53" t="e">
        <v>#N/A</v>
      </c>
    </row>
    <row r="47" spans="2:30" x14ac:dyDescent="0.25">
      <c r="C47" s="54">
        <v>5305.6242380709227</v>
      </c>
      <c r="D47" s="55">
        <v>4461.8832882204952</v>
      </c>
      <c r="E47" s="55" t="e">
        <v>#N/A</v>
      </c>
      <c r="F47" s="56" t="e">
        <v>#N/A</v>
      </c>
      <c r="G47" s="81"/>
      <c r="I47" s="54">
        <v>425.1159393744847</v>
      </c>
      <c r="J47" s="55">
        <v>1846.7343599906098</v>
      </c>
      <c r="K47" s="55" t="e">
        <v>#N/A</v>
      </c>
      <c r="L47" s="56" t="e">
        <v>#N/A</v>
      </c>
      <c r="M47" s="81"/>
      <c r="O47" s="54">
        <v>764.46215656042045</v>
      </c>
      <c r="P47" s="55">
        <v>267.02498728831955</v>
      </c>
      <c r="Q47" s="55" t="e">
        <v>#N/A</v>
      </c>
      <c r="R47" s="56" t="e">
        <v>#N/A</v>
      </c>
      <c r="U47" s="54">
        <v>215.27168517564178</v>
      </c>
      <c r="V47" s="55">
        <v>497.61348179629533</v>
      </c>
      <c r="W47" s="55" t="e">
        <v>#N/A</v>
      </c>
      <c r="X47" s="56" t="e">
        <v>#N/A</v>
      </c>
      <c r="AA47" s="54">
        <v>2282.7656074918887</v>
      </c>
      <c r="AB47" s="55">
        <v>933.13756141215015</v>
      </c>
      <c r="AC47" s="55" t="e">
        <v>#N/A</v>
      </c>
      <c r="AD47" s="56" t="e">
        <v>#N/A</v>
      </c>
    </row>
    <row r="51" spans="2:10" x14ac:dyDescent="0.25">
      <c r="B51" s="1"/>
      <c r="C51" s="177" t="s">
        <v>609</v>
      </c>
      <c r="D51" s="177"/>
      <c r="E51" s="163"/>
      <c r="F51" s="163"/>
    </row>
    <row r="52" spans="2:10" x14ac:dyDescent="0.25">
      <c r="C52" s="163"/>
      <c r="D52" s="163"/>
      <c r="E52" s="163"/>
      <c r="F52" s="163"/>
    </row>
    <row r="53" spans="2:10" x14ac:dyDescent="0.25">
      <c r="C53" s="165" t="s">
        <v>610</v>
      </c>
      <c r="D53" s="165" t="s">
        <v>611</v>
      </c>
      <c r="E53" s="165" t="s">
        <v>612</v>
      </c>
      <c r="F53" s="165" t="s">
        <v>613</v>
      </c>
      <c r="G53" s="121"/>
    </row>
    <row r="54" spans="2:10" x14ac:dyDescent="0.25">
      <c r="C54" s="165" t="s">
        <v>646</v>
      </c>
      <c r="D54" s="165" t="s">
        <v>647</v>
      </c>
      <c r="E54" s="165" t="s">
        <v>648</v>
      </c>
      <c r="F54" s="165" t="s">
        <v>649</v>
      </c>
      <c r="G54" s="121"/>
    </row>
    <row r="55" spans="2:10" x14ac:dyDescent="0.25">
      <c r="C55" s="57" t="s">
        <v>614</v>
      </c>
      <c r="D55" s="37" t="s">
        <v>650</v>
      </c>
      <c r="E55" s="37"/>
      <c r="F55" s="58"/>
      <c r="G55" s="121"/>
    </row>
    <row r="56" spans="2:10" x14ac:dyDescent="0.25">
      <c r="C56" s="57" t="s">
        <v>615</v>
      </c>
      <c r="D56" s="37" t="s">
        <v>616</v>
      </c>
      <c r="E56" s="37"/>
      <c r="F56" s="58"/>
      <c r="G56" s="121"/>
    </row>
    <row r="57" spans="2:10" x14ac:dyDescent="0.25">
      <c r="C57" s="59" t="s">
        <v>617</v>
      </c>
      <c r="D57" s="60" t="s">
        <v>618</v>
      </c>
      <c r="E57" s="60"/>
      <c r="F57" s="61"/>
      <c r="G57" s="121"/>
    </row>
    <row r="59" spans="2:10" x14ac:dyDescent="0.25">
      <c r="B59" s="19"/>
    </row>
    <row r="60" spans="2:10" ht="15.75" x14ac:dyDescent="0.25">
      <c r="B60" s="62"/>
      <c r="C60" s="281" t="s">
        <v>619</v>
      </c>
      <c r="D60" s="282" t="s">
        <v>620</v>
      </c>
      <c r="E60" s="282"/>
      <c r="F60" s="282"/>
      <c r="G60" s="282"/>
      <c r="H60" s="282"/>
      <c r="I60" s="282"/>
      <c r="J60" s="283"/>
    </row>
    <row r="61" spans="2:10" ht="15.75" x14ac:dyDescent="0.25">
      <c r="C61" s="284" t="s">
        <v>621</v>
      </c>
      <c r="D61" s="285" t="s">
        <v>622</v>
      </c>
      <c r="E61" s="285"/>
      <c r="F61" s="285"/>
      <c r="G61" s="285"/>
      <c r="H61" s="285"/>
      <c r="I61" s="285"/>
      <c r="J61" s="286"/>
    </row>
    <row r="63" spans="2:10" x14ac:dyDescent="0.25">
      <c r="B63" s="19"/>
    </row>
  </sheetData>
  <mergeCells count="15">
    <mergeCell ref="B19:F19"/>
    <mergeCell ref="H19:L19"/>
    <mergeCell ref="N19:R19"/>
    <mergeCell ref="B5:C5"/>
    <mergeCell ref="B9:F9"/>
    <mergeCell ref="H9:L9"/>
    <mergeCell ref="N9:R9"/>
    <mergeCell ref="T19:X19"/>
    <mergeCell ref="Z19:AD19"/>
    <mergeCell ref="J2:K2"/>
    <mergeCell ref="N2:O2"/>
    <mergeCell ref="J3:L3"/>
    <mergeCell ref="N3:P3"/>
    <mergeCell ref="T9:X9"/>
    <mergeCell ref="Z9:A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BR89"/>
  <sheetViews>
    <sheetView showGridLines="0" zoomScale="85" zoomScaleNormal="85" workbookViewId="0">
      <selection activeCell="BN54" sqref="BN54:BP56"/>
    </sheetView>
  </sheetViews>
  <sheetFormatPr defaultRowHeight="15" x14ac:dyDescent="0.25"/>
  <cols>
    <col min="1" max="1" width="9.140625" style="115" customWidth="1"/>
    <col min="2" max="2" width="18.28515625" style="115" customWidth="1"/>
    <col min="3" max="3" width="12" style="115" bestFit="1" customWidth="1"/>
    <col min="4" max="4" width="15.42578125" style="115" customWidth="1"/>
    <col min="5" max="5" width="10" style="115" customWidth="1"/>
    <col min="6" max="6" width="14.140625" style="115" customWidth="1"/>
    <col min="7" max="7" width="21.5703125" style="115" customWidth="1"/>
    <col min="8" max="8" width="16.42578125" style="115" bestFit="1" customWidth="1"/>
    <col min="9" max="9" width="11.42578125" style="115" customWidth="1"/>
    <col min="10" max="10" width="13.7109375" style="115" customWidth="1"/>
    <col min="11" max="11" width="9.140625" style="115" customWidth="1"/>
    <col min="12" max="12" width="20.140625" style="115" customWidth="1"/>
    <col min="13" max="13" width="12" style="115" bestFit="1" customWidth="1"/>
    <col min="14" max="14" width="14.5703125" style="115" bestFit="1" customWidth="1"/>
    <col min="15" max="15" width="9.5703125" style="115" customWidth="1"/>
    <col min="16" max="16" width="12.7109375" style="115" customWidth="1"/>
    <col min="17" max="17" width="21.140625" style="115" bestFit="1" customWidth="1"/>
    <col min="18" max="18" width="13.42578125" style="115" bestFit="1" customWidth="1"/>
    <col min="19" max="19" width="19.28515625" style="115" bestFit="1" customWidth="1"/>
    <col min="20" max="21" width="19.28515625" style="115" customWidth="1"/>
    <col min="22" max="22" width="18.140625" style="115" bestFit="1" customWidth="1"/>
    <col min="23" max="23" width="13.7109375" style="115" bestFit="1" customWidth="1"/>
    <col min="24" max="25" width="12.7109375" style="115" bestFit="1" customWidth="1"/>
    <col min="26" max="26" width="13.140625" style="115" bestFit="1" customWidth="1"/>
    <col min="27" max="27" width="21.140625" style="115" bestFit="1" customWidth="1"/>
    <col min="28" max="28" width="12.7109375" style="115" bestFit="1" customWidth="1"/>
    <col min="29" max="31" width="12.7109375" style="115" customWidth="1"/>
    <col min="32" max="32" width="18.140625" style="115" bestFit="1" customWidth="1"/>
    <col min="33" max="33" width="12.7109375" style="115" bestFit="1" customWidth="1"/>
    <col min="34" max="34" width="11.7109375" style="115" customWidth="1"/>
    <col min="35" max="35" width="9.140625" style="115" customWidth="1"/>
    <col min="36" max="36" width="12.7109375" style="115" bestFit="1" customWidth="1"/>
    <col min="37" max="37" width="21.140625" style="115" bestFit="1" customWidth="1"/>
    <col min="38" max="40" width="12.42578125" style="115" customWidth="1"/>
    <col min="41" max="41" width="9.140625" style="115" customWidth="1"/>
    <col min="42" max="42" width="18.140625" style="115" bestFit="1" customWidth="1"/>
    <col min="43" max="43" width="9.140625" style="115" customWidth="1"/>
    <col min="44" max="44" width="11.5703125" style="115" customWidth="1"/>
    <col min="45" max="45" width="9.140625" style="115" customWidth="1"/>
    <col min="46" max="46" width="12.7109375" style="115" bestFit="1" customWidth="1"/>
    <col min="47" max="47" width="21.140625" style="115" bestFit="1" customWidth="1"/>
    <col min="48" max="50" width="12.5703125" style="115" customWidth="1"/>
    <col min="51" max="51" width="9.140625" style="115" customWidth="1"/>
    <col min="52" max="52" width="18.140625" style="115" bestFit="1" customWidth="1"/>
    <col min="53" max="53" width="9.140625" style="115" customWidth="1"/>
    <col min="54" max="54" width="11.7109375" style="115" customWidth="1"/>
    <col min="55" max="55" width="9.140625" style="115" customWidth="1"/>
    <col min="56" max="56" width="10.7109375" style="115" bestFit="1" customWidth="1"/>
    <col min="57" max="57" width="21.140625" style="115" bestFit="1" customWidth="1"/>
    <col min="58" max="60" width="13.42578125" style="115" customWidth="1"/>
    <col min="61" max="61" width="9.140625" style="115" customWidth="1"/>
    <col min="62" max="62" width="18.140625" style="115" bestFit="1" customWidth="1"/>
    <col min="63" max="63" width="9.140625" style="115" customWidth="1"/>
    <col min="64" max="64" width="12.140625" style="115" customWidth="1"/>
    <col min="65" max="65" width="9.140625" style="115" customWidth="1"/>
    <col min="66" max="66" width="10.7109375" style="115" bestFit="1" customWidth="1"/>
    <col min="67" max="67" width="21.140625" style="115" bestFit="1" customWidth="1"/>
    <col min="68" max="70" width="12" style="115" customWidth="1"/>
    <col min="71" max="16384" width="9.140625" style="115"/>
  </cols>
  <sheetData>
    <row r="2" spans="1:67" ht="23.25" x14ac:dyDescent="0.35">
      <c r="A2" s="272" t="s">
        <v>639</v>
      </c>
      <c r="B2" s="20"/>
      <c r="C2" s="20"/>
      <c r="D2" s="21"/>
      <c r="E2" s="20"/>
      <c r="F2" s="20"/>
      <c r="G2" s="20"/>
      <c r="H2" s="20"/>
      <c r="I2" s="20"/>
      <c r="J2" s="20"/>
      <c r="K2" s="20"/>
      <c r="L2" s="20"/>
      <c r="N2" s="319" t="s">
        <v>5</v>
      </c>
      <c r="O2" s="319"/>
      <c r="P2" s="22">
        <v>15</v>
      </c>
      <c r="Q2" s="139"/>
      <c r="V2" s="319" t="s">
        <v>5</v>
      </c>
      <c r="W2" s="319"/>
      <c r="X2" s="22">
        <v>16</v>
      </c>
    </row>
    <row r="3" spans="1:67" ht="17.25" customHeight="1" thickBot="1" x14ac:dyDescent="0.35">
      <c r="B3" s="20"/>
      <c r="C3" s="81"/>
      <c r="D3" s="81"/>
      <c r="E3" s="81"/>
      <c r="F3" s="81"/>
      <c r="G3" s="81"/>
      <c r="H3" s="125"/>
      <c r="I3" s="20"/>
      <c r="J3" s="20"/>
      <c r="K3" s="20"/>
      <c r="L3" s="20"/>
      <c r="N3" s="320" t="s">
        <v>6</v>
      </c>
      <c r="O3" s="320"/>
      <c r="P3" s="320"/>
      <c r="Q3" s="140"/>
      <c r="V3" s="320" t="s">
        <v>6</v>
      </c>
      <c r="W3" s="320"/>
      <c r="X3" s="320"/>
    </row>
    <row r="4" spans="1:67" ht="19.5" thickTop="1" x14ac:dyDescent="0.3">
      <c r="B4" s="295"/>
      <c r="C4" s="296"/>
      <c r="D4" s="297" t="s">
        <v>0</v>
      </c>
      <c r="E4" s="298"/>
      <c r="F4" s="298"/>
      <c r="G4" s="299"/>
      <c r="H4" s="20"/>
      <c r="I4" s="125"/>
      <c r="J4" s="81"/>
      <c r="K4" s="81"/>
      <c r="L4" s="81"/>
      <c r="N4" s="28">
        <v>0.2</v>
      </c>
      <c r="O4" s="179" t="s">
        <v>606</v>
      </c>
      <c r="P4" s="29">
        <f>_xlfn.T.INV.2T(N4,$P$2)</f>
        <v>1.3406056078504547</v>
      </c>
      <c r="Q4" s="124"/>
      <c r="V4" s="28">
        <v>0.2</v>
      </c>
      <c r="W4" s="179" t="s">
        <v>606</v>
      </c>
      <c r="X4" s="29">
        <f>_xlfn.T.INV.2T(V4,$X$2)</f>
        <v>1.3367571673273144</v>
      </c>
    </row>
    <row r="5" spans="1:67" ht="18.75" x14ac:dyDescent="0.3">
      <c r="B5" s="300"/>
      <c r="C5" s="125"/>
      <c r="D5" s="126"/>
      <c r="E5" s="125"/>
      <c r="F5" s="125"/>
      <c r="G5" s="301"/>
      <c r="H5" s="125"/>
      <c r="I5" s="81"/>
      <c r="J5" s="125"/>
      <c r="K5" s="125"/>
      <c r="L5" s="20"/>
      <c r="M5" s="20"/>
      <c r="N5" s="28">
        <v>0.1</v>
      </c>
      <c r="O5" s="179" t="s">
        <v>607</v>
      </c>
      <c r="P5" s="29">
        <f>_xlfn.T.INV.2T(N5,$P$2)</f>
        <v>1.7530503556925723</v>
      </c>
      <c r="Q5" s="124"/>
      <c r="V5" s="28">
        <v>0.1</v>
      </c>
      <c r="W5" s="179" t="s">
        <v>607</v>
      </c>
      <c r="X5" s="29">
        <f>_xlfn.T.INV.2T(V5,$X$2)</f>
        <v>1.7458836762762506</v>
      </c>
    </row>
    <row r="6" spans="1:67" ht="19.5" thickBot="1" x14ac:dyDescent="0.35">
      <c r="B6" s="302"/>
      <c r="C6" s="303"/>
      <c r="D6" s="303"/>
      <c r="E6" s="303"/>
      <c r="F6" s="303"/>
      <c r="G6" s="304"/>
      <c r="H6" s="81"/>
      <c r="I6" s="20"/>
      <c r="J6" s="20"/>
      <c r="K6" s="81"/>
      <c r="L6" s="81"/>
      <c r="N6" s="28">
        <v>0.05</v>
      </c>
      <c r="O6" s="179" t="s">
        <v>608</v>
      </c>
      <c r="P6" s="29">
        <f>_xlfn.T.INV.2T(N6,$P$2)</f>
        <v>2.1314495455597742</v>
      </c>
      <c r="Q6" s="124"/>
      <c r="V6" s="28">
        <v>0.05</v>
      </c>
      <c r="W6" s="179" t="s">
        <v>608</v>
      </c>
      <c r="X6" s="29">
        <f>_xlfn.T.INV.2T(V6,$X$2)</f>
        <v>2.119905299221255</v>
      </c>
    </row>
    <row r="7" spans="1:67" ht="19.5" thickTop="1" x14ac:dyDescent="0.3">
      <c r="B7" s="20"/>
      <c r="C7" s="81"/>
      <c r="D7" s="81"/>
      <c r="E7" s="81"/>
      <c r="F7" s="81"/>
      <c r="G7" s="81"/>
      <c r="I7" s="20"/>
      <c r="J7" s="20"/>
      <c r="N7" s="34"/>
      <c r="O7" s="35"/>
      <c r="P7" s="36"/>
      <c r="Q7" s="36"/>
    </row>
    <row r="8" spans="1:67" s="37" customFormat="1" ht="15.75" thickBot="1" x14ac:dyDescent="0.3">
      <c r="N8" s="38"/>
      <c r="O8" s="39"/>
    </row>
    <row r="9" spans="1:67" ht="18.75" x14ac:dyDescent="0.3">
      <c r="B9" s="322">
        <v>2008</v>
      </c>
      <c r="C9" s="323"/>
      <c r="D9" s="323"/>
      <c r="E9" s="323"/>
      <c r="F9" s="324"/>
      <c r="G9" s="137"/>
      <c r="J9" s="20"/>
      <c r="K9" s="20"/>
      <c r="L9" s="325">
        <v>2009</v>
      </c>
      <c r="M9" s="326"/>
      <c r="N9" s="326"/>
      <c r="O9" s="326"/>
      <c r="P9" s="327"/>
      <c r="Q9" s="137"/>
      <c r="V9" s="325">
        <v>2010</v>
      </c>
      <c r="W9" s="326"/>
      <c r="X9" s="326"/>
      <c r="Y9" s="326"/>
      <c r="Z9" s="327"/>
      <c r="AA9" s="137"/>
      <c r="AF9" s="325">
        <v>2011</v>
      </c>
      <c r="AG9" s="326"/>
      <c r="AH9" s="326"/>
      <c r="AI9" s="326"/>
      <c r="AJ9" s="327"/>
      <c r="AK9" s="137"/>
      <c r="AP9" s="325">
        <v>2012</v>
      </c>
      <c r="AQ9" s="326"/>
      <c r="AR9" s="326"/>
      <c r="AS9" s="326"/>
      <c r="AT9" s="327"/>
      <c r="AU9" s="137"/>
      <c r="AZ9" s="325">
        <v>2013</v>
      </c>
      <c r="BA9" s="326"/>
      <c r="BB9" s="326"/>
      <c r="BC9" s="326"/>
      <c r="BD9" s="327"/>
      <c r="BE9" s="137"/>
      <c r="BJ9" s="325">
        <v>2014</v>
      </c>
      <c r="BK9" s="326"/>
      <c r="BL9" s="326"/>
      <c r="BM9" s="326"/>
      <c r="BN9" s="327"/>
      <c r="BO9" s="137"/>
    </row>
    <row r="10" spans="1:67" x14ac:dyDescent="0.25">
      <c r="B10" s="154"/>
      <c r="C10" s="40" t="s">
        <v>1</v>
      </c>
      <c r="D10" s="40" t="s">
        <v>2</v>
      </c>
      <c r="E10" s="40" t="s">
        <v>3</v>
      </c>
      <c r="F10" s="166" t="s">
        <v>4</v>
      </c>
      <c r="G10" s="110"/>
      <c r="L10" s="159"/>
      <c r="M10" s="40" t="s">
        <v>1</v>
      </c>
      <c r="N10" s="40" t="s">
        <v>2</v>
      </c>
      <c r="O10" s="40" t="s">
        <v>3</v>
      </c>
      <c r="P10" s="166" t="s">
        <v>4</v>
      </c>
      <c r="Q10" s="110"/>
      <c r="V10" s="159"/>
      <c r="W10" s="40" t="s">
        <v>1</v>
      </c>
      <c r="X10" s="40" t="s">
        <v>2</v>
      </c>
      <c r="Y10" s="40" t="s">
        <v>3</v>
      </c>
      <c r="Z10" s="166" t="s">
        <v>4</v>
      </c>
      <c r="AA10" s="110"/>
      <c r="AF10" s="159"/>
      <c r="AG10" s="40" t="s">
        <v>1</v>
      </c>
      <c r="AH10" s="40" t="s">
        <v>2</v>
      </c>
      <c r="AI10" s="40" t="s">
        <v>3</v>
      </c>
      <c r="AJ10" s="166" t="s">
        <v>4</v>
      </c>
      <c r="AK10" s="110"/>
      <c r="AP10" s="159"/>
      <c r="AQ10" s="40" t="s">
        <v>1</v>
      </c>
      <c r="AR10" s="40" t="s">
        <v>2</v>
      </c>
      <c r="AS10" s="40" t="s">
        <v>3</v>
      </c>
      <c r="AT10" s="166" t="s">
        <v>4</v>
      </c>
      <c r="AU10" s="110"/>
      <c r="AZ10" s="159"/>
      <c r="BA10" s="40" t="s">
        <v>1</v>
      </c>
      <c r="BB10" s="40" t="s">
        <v>2</v>
      </c>
      <c r="BC10" s="40" t="s">
        <v>3</v>
      </c>
      <c r="BD10" s="166" t="s">
        <v>4</v>
      </c>
      <c r="BE10" s="110"/>
      <c r="BJ10" s="159"/>
      <c r="BK10" s="40" t="s">
        <v>1</v>
      </c>
      <c r="BL10" s="40" t="s">
        <v>2</v>
      </c>
      <c r="BM10" s="40" t="s">
        <v>3</v>
      </c>
      <c r="BN10" s="166" t="s">
        <v>4</v>
      </c>
      <c r="BO10" s="110"/>
    </row>
    <row r="11" spans="1:67" x14ac:dyDescent="0.25">
      <c r="B11" s="41" t="s">
        <v>7</v>
      </c>
      <c r="C11" s="81">
        <f>F69</f>
        <v>-0.72427874805664083</v>
      </c>
      <c r="D11" s="81">
        <f>E69</f>
        <v>0.46872407475244982</v>
      </c>
      <c r="E11" s="81">
        <f>D69</f>
        <v>-1.5861464018684934E-2</v>
      </c>
      <c r="F11" s="155">
        <f>C69</f>
        <v>0.52657879205584635</v>
      </c>
      <c r="G11" s="81"/>
      <c r="L11" s="41" t="s">
        <v>7</v>
      </c>
      <c r="M11" s="81">
        <f>P69</f>
        <v>-5.8490943459542226</v>
      </c>
      <c r="N11" s="81">
        <f>O69</f>
        <v>-3.8546624231763145E-2</v>
      </c>
      <c r="O11" s="81">
        <f>N69</f>
        <v>-0.66474322224105997</v>
      </c>
      <c r="P11" s="155">
        <f>M69</f>
        <v>0.34186841660389777</v>
      </c>
      <c r="Q11" s="81"/>
      <c r="V11" s="41" t="s">
        <v>7</v>
      </c>
      <c r="W11" s="81">
        <f>Z69</f>
        <v>2.8345996732789511</v>
      </c>
      <c r="X11" s="81">
        <f>Y69</f>
        <v>0.14306309500221007</v>
      </c>
      <c r="Y11" s="81">
        <f>X69</f>
        <v>-0.93339184543856646</v>
      </c>
      <c r="Z11" s="155">
        <f>W69</f>
        <v>2.458934612243293E-2</v>
      </c>
      <c r="AA11" s="81"/>
      <c r="AF11" s="41" t="s">
        <v>7</v>
      </c>
      <c r="AG11" s="81">
        <f>AJ69</f>
        <v>2.8581958533871155</v>
      </c>
      <c r="AH11" s="81">
        <f>AI69</f>
        <v>-2.1016471501098533E-3</v>
      </c>
      <c r="AI11" s="81">
        <f>AH69</f>
        <v>-0.58419736270542988</v>
      </c>
      <c r="AJ11" s="155">
        <f>AG69</f>
        <v>-0.83217260337859966</v>
      </c>
      <c r="AK11" s="81"/>
      <c r="AP11" s="41" t="s">
        <v>7</v>
      </c>
      <c r="AQ11" s="81">
        <f>AT69</f>
        <v>-1.8369301635976341</v>
      </c>
      <c r="AR11" s="81">
        <f>AS69</f>
        <v>0.77314648537196418</v>
      </c>
      <c r="AS11" s="81">
        <f>AR69</f>
        <v>7.7243905223282214E-2</v>
      </c>
      <c r="AT11" s="155">
        <f>AQ69</f>
        <v>4.8514788573539018E-2</v>
      </c>
      <c r="AU11" s="81"/>
      <c r="AZ11" s="41" t="s">
        <v>7</v>
      </c>
      <c r="BA11" s="81">
        <f>BD69</f>
        <v>0.58761171992714056</v>
      </c>
      <c r="BB11" s="81">
        <f>BC69</f>
        <v>0.6897643763599387</v>
      </c>
      <c r="BC11" s="81">
        <f>BB69</f>
        <v>-7.4027359445791696E-2</v>
      </c>
      <c r="BD11" s="155">
        <f>BA69</f>
        <v>4.9340867726627449E-2</v>
      </c>
      <c r="BE11" s="81"/>
      <c r="BJ11" s="41" t="s">
        <v>7</v>
      </c>
      <c r="BK11" s="81">
        <f>BN69</f>
        <v>0.9768559783865417</v>
      </c>
      <c r="BL11" s="81">
        <f>BM69</f>
        <v>0.16443034925353853</v>
      </c>
      <c r="BM11" s="81">
        <f>BL69</f>
        <v>0.48017011519925434</v>
      </c>
      <c r="BN11" s="155">
        <f>BK69</f>
        <v>0.10441597491131453</v>
      </c>
      <c r="BO11" s="81"/>
    </row>
    <row r="12" spans="1:67" x14ac:dyDescent="0.25">
      <c r="B12" s="41" t="s">
        <v>679</v>
      </c>
      <c r="C12" s="81">
        <f>F70</f>
        <v>0.85408663828918518</v>
      </c>
      <c r="D12" s="81">
        <f>E70</f>
        <v>0.14594230556798313</v>
      </c>
      <c r="E12" s="81">
        <f>D70</f>
        <v>0.27096449517103477</v>
      </c>
      <c r="F12" s="155">
        <f>C70</f>
        <v>0.32142789299065944</v>
      </c>
      <c r="G12" s="81"/>
      <c r="L12" s="41" t="s">
        <v>679</v>
      </c>
      <c r="M12" s="81">
        <f>P70</f>
        <v>1.3204853327460191</v>
      </c>
      <c r="N12" s="81">
        <f>O70</f>
        <v>0.40125428738040742</v>
      </c>
      <c r="O12" s="81">
        <f>N70</f>
        <v>0.31219440884239646</v>
      </c>
      <c r="P12" s="155">
        <f>M70</f>
        <v>0.43048483285379191</v>
      </c>
      <c r="Q12" s="81"/>
      <c r="V12" s="41" t="s">
        <v>679</v>
      </c>
      <c r="W12" s="81">
        <f>Z70</f>
        <v>1.0664891364606695</v>
      </c>
      <c r="X12" s="81">
        <f>Y70</f>
        <v>0.14952739178728983</v>
      </c>
      <c r="Y12" s="81">
        <f>X70</f>
        <v>0.197321861452632</v>
      </c>
      <c r="Z12" s="155">
        <f>W70</f>
        <v>0.19446204937325945</v>
      </c>
      <c r="AA12" s="81"/>
      <c r="AF12" s="41" t="s">
        <v>679</v>
      </c>
      <c r="AG12" s="81">
        <f>AJ70</f>
        <v>1.2268313709565259</v>
      </c>
      <c r="AH12" s="81">
        <f>AI70</f>
        <v>0.41197354644075612</v>
      </c>
      <c r="AI12" s="81">
        <f>AH70</f>
        <v>0.27554619869369884</v>
      </c>
      <c r="AJ12" s="155">
        <f>AG70</f>
        <v>0.48758218946085635</v>
      </c>
      <c r="AK12" s="81"/>
      <c r="AP12" s="41" t="s">
        <v>679</v>
      </c>
      <c r="AQ12" s="81">
        <f>AT70</f>
        <v>0.73908772525358535</v>
      </c>
      <c r="AR12" s="81">
        <f>AS70</f>
        <v>0.13784463901298707</v>
      </c>
      <c r="AS12" s="81">
        <f>AR70</f>
        <v>0.20018794902096299</v>
      </c>
      <c r="AT12" s="155">
        <f>AQ70</f>
        <v>0.18769308021787112</v>
      </c>
      <c r="AU12" s="81"/>
      <c r="AZ12" s="41" t="s">
        <v>679</v>
      </c>
      <c r="BA12" s="81">
        <f>BD70</f>
        <v>0.30631412951491199</v>
      </c>
      <c r="BB12" s="81">
        <f>BC70</f>
        <v>9.8843891159057978E-2</v>
      </c>
      <c r="BC12" s="81">
        <f>BB70</f>
        <v>0.23972072776671932</v>
      </c>
      <c r="BD12" s="155">
        <f>BA70</f>
        <v>9.3419743780069633E-2</v>
      </c>
      <c r="BE12" s="81"/>
      <c r="BJ12" s="41" t="s">
        <v>679</v>
      </c>
      <c r="BK12" s="81">
        <f>BN70</f>
        <v>0.44664354699724734</v>
      </c>
      <c r="BL12" s="81">
        <f>BM70</f>
        <v>0.17603034975469714</v>
      </c>
      <c r="BM12" s="81">
        <f>BL70</f>
        <v>0.14081136777010719</v>
      </c>
      <c r="BN12" s="155">
        <f>BK70</f>
        <v>0.31956197737035125</v>
      </c>
      <c r="BO12" s="81"/>
    </row>
    <row r="13" spans="1:67" x14ac:dyDescent="0.25">
      <c r="B13" s="41" t="s">
        <v>8</v>
      </c>
      <c r="C13" s="81">
        <f>C11/C12</f>
        <v>-0.84801554735411666</v>
      </c>
      <c r="D13" s="81">
        <f>D11/D12</f>
        <v>3.2117080302949432</v>
      </c>
      <c r="E13" s="81">
        <f>E11/E12</f>
        <v>-5.853705670432232E-2</v>
      </c>
      <c r="F13" s="155">
        <f>F11/F12</f>
        <v>1.6382485886847054</v>
      </c>
      <c r="G13" s="81"/>
      <c r="L13" s="41" t="s">
        <v>8</v>
      </c>
      <c r="M13" s="81">
        <f>M11/M12</f>
        <v>-4.4295034567258096</v>
      </c>
      <c r="N13" s="81">
        <f>N11/N12</f>
        <v>-9.6065326761777828E-2</v>
      </c>
      <c r="O13" s="81">
        <f>O11/O12</f>
        <v>-2.1292604973481088</v>
      </c>
      <c r="P13" s="155">
        <f>P11/P12</f>
        <v>0.79414741359774821</v>
      </c>
      <c r="Q13" s="81"/>
      <c r="V13" s="41" t="s">
        <v>8</v>
      </c>
      <c r="W13" s="81">
        <f>W11/W12</f>
        <v>2.6578795567351632</v>
      </c>
      <c r="X13" s="81">
        <f>X11/X12</f>
        <v>0.95676847761595718</v>
      </c>
      <c r="Y13" s="81">
        <f>Y11/Y12</f>
        <v>-4.730301237618475</v>
      </c>
      <c r="Z13" s="155">
        <f>Z11/Z12</f>
        <v>0.12644804578416738</v>
      </c>
      <c r="AA13" s="81"/>
      <c r="AF13" s="41" t="s">
        <v>8</v>
      </c>
      <c r="AG13" s="81">
        <f>AG11/AG12</f>
        <v>2.3297381539556334</v>
      </c>
      <c r="AH13" s="81">
        <f>AH11/AH12</f>
        <v>-5.1014128656245664E-3</v>
      </c>
      <c r="AI13" s="81">
        <f>AI11/AI12</f>
        <v>-2.1201430666616896</v>
      </c>
      <c r="AJ13" s="155">
        <f>AJ11/AJ12</f>
        <v>-1.7067329803387075</v>
      </c>
      <c r="AK13" s="81"/>
      <c r="AP13" s="41" t="s">
        <v>8</v>
      </c>
      <c r="AQ13" s="81">
        <f>AQ11/AQ12</f>
        <v>-2.4854020718141037</v>
      </c>
      <c r="AR13" s="81">
        <f>AR11/AR12</f>
        <v>5.6088252028366652</v>
      </c>
      <c r="AS13" s="81">
        <f>AS11/AS12</f>
        <v>0.38585691896565411</v>
      </c>
      <c r="AT13" s="155">
        <f>AT11/AT12</f>
        <v>0.25847936704551827</v>
      </c>
      <c r="AU13" s="81"/>
      <c r="AZ13" s="41" t="s">
        <v>8</v>
      </c>
      <c r="BA13" s="81">
        <f>BA11/BA12</f>
        <v>1.9183304435146353</v>
      </c>
      <c r="BB13" s="81">
        <f>BB11/BB12</f>
        <v>6.978320746701292</v>
      </c>
      <c r="BC13" s="81">
        <f>BC11/BC12</f>
        <v>-0.3088066690579645</v>
      </c>
      <c r="BD13" s="155">
        <f>BD11/BD12</f>
        <v>0.52816316690812781</v>
      </c>
      <c r="BE13" s="81"/>
      <c r="BJ13" s="41" t="s">
        <v>8</v>
      </c>
      <c r="BK13" s="81">
        <f>BK11/BK12</f>
        <v>2.1871042018940487</v>
      </c>
      <c r="BL13" s="81">
        <f>BL11/BL12</f>
        <v>0.93410226976584709</v>
      </c>
      <c r="BM13" s="81">
        <f>BM11/BM12</f>
        <v>3.4100237985273623</v>
      </c>
      <c r="BN13" s="155">
        <f>BN11/BN12</f>
        <v>0.3267471799071493</v>
      </c>
      <c r="BO13" s="81"/>
    </row>
    <row r="14" spans="1:67" x14ac:dyDescent="0.25">
      <c r="B14" s="41" t="s">
        <v>9</v>
      </c>
      <c r="C14" s="81">
        <f>TDIST(ABS(C13),COUNT(C21:C36)-1,2)</f>
        <v>0.40975770366139963</v>
      </c>
      <c r="D14" s="81">
        <f>TDIST(ABS(D13),COUNT(D21:D36)-1,2)</f>
        <v>5.8225758535562343E-3</v>
      </c>
      <c r="E14" s="81">
        <f>TDIST(ABS(E13),COUNT(E21:E36)-1,2)</f>
        <v>0.95409356597262807</v>
      </c>
      <c r="F14" s="155">
        <f>TDIST(ABS(F13),COUNT(F21:F36)-1,2)</f>
        <v>0.12217060149758058</v>
      </c>
      <c r="L14" s="41" t="s">
        <v>9</v>
      </c>
      <c r="M14" s="81">
        <f>TDIST(ABS(M13),COUNT(M21:M37)-1,2)</f>
        <v>4.2068206257077931E-4</v>
      </c>
      <c r="N14" s="81">
        <f>TDIST(ABS(N13),COUNT(N21:N37)-1,2)</f>
        <v>0.92466164647161309</v>
      </c>
      <c r="O14" s="81">
        <f>TDIST(ABS(O13),COUNT(O21:O37)-1,2)</f>
        <v>4.9111138320201031E-2</v>
      </c>
      <c r="P14" s="155">
        <f>TDIST(ABS(P13),COUNT(P21:P37)-1,2)</f>
        <v>0.43873025741390459</v>
      </c>
      <c r="V14" s="41" t="s">
        <v>9</v>
      </c>
      <c r="W14" s="81">
        <f>TDIST(ABS(W13),COUNT(W21:W37)-1,2)</f>
        <v>1.7190554664658023E-2</v>
      </c>
      <c r="X14" s="81">
        <f>TDIST(ABS(X13),COUNT(X21:X37)-1,2)</f>
        <v>0.35291850159672422</v>
      </c>
      <c r="Y14" s="81">
        <f>TDIST(ABS(Y13),COUNT(Y21:Y37)-1,2)</f>
        <v>2.2636111140569322E-4</v>
      </c>
      <c r="Z14" s="155">
        <f>TDIST(ABS(Z13),COUNT(Z21:Z37)-1,2)</f>
        <v>0.90095265804397906</v>
      </c>
      <c r="AF14" s="41" t="s">
        <v>9</v>
      </c>
      <c r="AG14" s="81">
        <f>TDIST(ABS(AG13),COUNT(AG21:AG37)-1,2)</f>
        <v>3.3240254316757076E-2</v>
      </c>
      <c r="AH14" s="81">
        <f>TDIST(ABS(AH13),COUNT(AH21:AH37)-1,2)</f>
        <v>0.99599274407893401</v>
      </c>
      <c r="AI14" s="81">
        <f>TDIST(ABS(AI13),COUNT(AI21:AI37)-1,2)</f>
        <v>4.99772273744113E-2</v>
      </c>
      <c r="AJ14" s="155">
        <f>TDIST(ABS(AJ13),COUNT(AJ21:AJ37)-1,2)</f>
        <v>0.10720148610357937</v>
      </c>
      <c r="AP14" s="41" t="s">
        <v>9</v>
      </c>
      <c r="AQ14" s="81">
        <f>TDIST(ABS(AQ13),COUNT(AQ21:AQ37)-1,2)</f>
        <v>2.4379289009612927E-2</v>
      </c>
      <c r="AR14" s="81">
        <f>TDIST(ABS(AR13),COUNT(AR21:AR37)-1,2)</f>
        <v>3.9194038053772147E-5</v>
      </c>
      <c r="AS14" s="81">
        <f>TDIST(ABS(AS13),COUNT(AS21:AS37)-1,2)</f>
        <v>0.70468488126140316</v>
      </c>
      <c r="AT14" s="155">
        <f>TDIST(ABS(AT13),COUNT(AT21:AT37)-1,2)</f>
        <v>0.79933258515728878</v>
      </c>
      <c r="AZ14" s="41" t="s">
        <v>9</v>
      </c>
      <c r="BA14" s="81">
        <f>TDIST(ABS(BA13),COUNT(BA21:BA37)-1,2)</f>
        <v>7.3092973422225274E-2</v>
      </c>
      <c r="BB14" s="81">
        <f>TDIST(ABS(BB13),COUNT(BB21:BB37)-1,2)</f>
        <v>3.1120637678351116E-6</v>
      </c>
      <c r="BC14" s="81">
        <f>TDIST(ABS(BC13),COUNT(BC21:BC37)-1,2)</f>
        <v>0.76145320982658138</v>
      </c>
      <c r="BD14" s="155">
        <f>TDIST(ABS(BD13),COUNT(BD21:BD37)-1,2)</f>
        <v>0.60463498070066546</v>
      </c>
      <c r="BJ14" s="41" t="s">
        <v>9</v>
      </c>
      <c r="BK14" s="81">
        <f>TDIST(ABS(BK13),COUNT(BK21:BK37)-1,2)</f>
        <v>4.3930392121728966E-2</v>
      </c>
      <c r="BL14" s="81">
        <f>TDIST(ABS(BL13),COUNT(BL21:BL37)-1,2)</f>
        <v>0.36413518382394938</v>
      </c>
      <c r="BM14" s="81">
        <f>TDIST(ABS(BM13),COUNT(BM21:BM37)-1,2)</f>
        <v>3.5835573852480247E-3</v>
      </c>
      <c r="BN14" s="155">
        <f>TDIST(ABS(BN13),COUNT(BN21:BN37)-1,2)</f>
        <v>0.74809455553857696</v>
      </c>
    </row>
    <row r="15" spans="1:67" x14ac:dyDescent="0.25">
      <c r="B15" s="41" t="s">
        <v>10</v>
      </c>
      <c r="C15" s="128" t="str">
        <f>IF(OR(C13&gt;=$P$6, C13&lt;=-$P$6),"***",IF(OR(C13&gt;=$P$5,C13&lt;=-$P$5),"**",IF(OR(C13&gt;=$P$4,C13&lt;=-$P$4),"*"," ")))</f>
        <v xml:space="preserve"> </v>
      </c>
      <c r="D15" s="128" t="str">
        <f>IF(OR(D13&gt;=$P$6, D13&lt;=-$P$6),"***",IF(OR(D13&gt;=$P$5,D13&lt;=-$P$5),"**",IF(OR(D13&gt;=$P$4,D13&lt;=-$P$4),"*"," ")))</f>
        <v>***</v>
      </c>
      <c r="E15" s="128" t="str">
        <f>IF(OR(E13&gt;=$P$6, E13&lt;=-$P$6),"***",IF(OR(E13&gt;=$P$5,E13&lt;=-$P$5),"**",IF(OR(E13&gt;=$P$4,E13&lt;=-$P$4),"*"," ")))</f>
        <v xml:space="preserve"> </v>
      </c>
      <c r="F15" s="156" t="str">
        <f>IF(OR(F13&gt;=$P$6, F13&lt;=-$P$6),"***",IF(OR(F13&gt;=$P$5,F13&lt;=-$P$5),"**",IF(OR(F13&gt;=$P$4,F13&lt;=-$P$4),"*"," ")))</f>
        <v>*</v>
      </c>
      <c r="G15" s="128"/>
      <c r="H15" s="43"/>
      <c r="I15" s="43"/>
      <c r="J15" s="43"/>
      <c r="K15" s="43"/>
      <c r="L15" s="41" t="s">
        <v>10</v>
      </c>
      <c r="M15" s="128" t="str">
        <f>IF(OR(M13&gt;=$X$6, M13&lt;=-$X$6),"***",IF(OR(M13&gt;=$X$5,M13&lt;=-$X$5),"**",IF(OR(M13&gt;=$X$4,M13&lt;=-$X$4),"*"," ")))</f>
        <v>***</v>
      </c>
      <c r="N15" s="128" t="str">
        <f>IF(OR(N13&gt;=$X$6, N13&lt;=-$X$6),"***",IF(OR(N13&gt;=$X$5,N13&lt;=-$X$5),"**",IF(OR(N13&gt;=$X$4,N13&lt;=-$X$4),"*"," ")))</f>
        <v xml:space="preserve"> </v>
      </c>
      <c r="O15" s="128" t="str">
        <f>IF(OR(O13&gt;=$X$6, O13&lt;=-$X$6),"***",IF(OR(O13&gt;=$X$5,O13&lt;=-$X$5),"**",IF(OR(O13&gt;=$X$4,O13&lt;=-$X$4),"*"," ")))</f>
        <v>***</v>
      </c>
      <c r="P15" s="156" t="str">
        <f>IF(OR(P13&gt;=$X$6, P13&lt;=-$X$6),"***",IF(OR(P13&gt;=$X$5,P13&lt;=-$X$5),"**",IF(OR(P13&gt;=$X$4,P13&lt;=-$X$4),"*"," ")))</f>
        <v xml:space="preserve"> </v>
      </c>
      <c r="Q15" s="128"/>
      <c r="V15" s="41" t="s">
        <v>10</v>
      </c>
      <c r="W15" s="128" t="str">
        <f>IF(OR(W13&gt;=$X$6, W13&lt;=-$X$6),"***",IF(OR(W13&gt;=$X$5,W13&lt;=-$X$5),"**",IF(OR(W13&gt;=$X$4,W13&lt;=-$X$4),"*"," ")))</f>
        <v>***</v>
      </c>
      <c r="X15" s="128" t="str">
        <f>IF(OR(X13&gt;=$X$6, X13&lt;=-$X$6),"***",IF(OR(X13&gt;=$X$5,X13&lt;=-$X$5),"**",IF(OR(X13&gt;=$X$4,X13&lt;=-$X$4),"*"," ")))</f>
        <v xml:space="preserve"> </v>
      </c>
      <c r="Y15" s="128" t="str">
        <f>IF(OR(Y13&gt;=$X$6, Y13&lt;=-$X$6),"***",IF(OR(Y13&gt;=$X$5,Y13&lt;=-$X$5),"**",IF(OR(Y13&gt;=$X$4,Y13&lt;=-$X$4),"*"," ")))</f>
        <v>***</v>
      </c>
      <c r="Z15" s="156" t="str">
        <f>IF(OR(Z13&gt;=$X$6, Z13&lt;=-$X$6),"***",IF(OR(Z13&gt;=$X$5,Z13&lt;=-$X$5),"**",IF(OR(Z13&gt;=$X$4,Z13&lt;=-$X$4),"*"," ")))</f>
        <v xml:space="preserve"> </v>
      </c>
      <c r="AA15" s="128"/>
      <c r="AF15" s="41" t="s">
        <v>10</v>
      </c>
      <c r="AG15" s="128" t="str">
        <f>IF(OR(AG13&gt;=$X$6, AG13&lt;=-$X$6),"***",IF(OR(AG13&gt;=$X$5,AG13&lt;=-$X$5),"**",IF(OR(AG13&gt;=$X$4,AG13&lt;=-$X$4),"*"," ")))</f>
        <v>***</v>
      </c>
      <c r="AH15" s="128" t="str">
        <f>IF(OR(AH13&gt;=$X$6, AH13&lt;=-$X$6),"***",IF(OR(AH13&gt;=$X$5,AH13&lt;=-$X$5),"**",IF(OR(AH13&gt;=$X$4,AH13&lt;=-$X$4),"*"," ")))</f>
        <v xml:space="preserve"> </v>
      </c>
      <c r="AI15" s="128" t="str">
        <f>IF(OR(AI13&gt;=$X$6, AI13&lt;=-$X$6),"***",IF(OR(AI13&gt;=$X$5,AI13&lt;=-$X$5),"**",IF(OR(AI13&gt;=$X$4,AI13&lt;=-$X$4),"*"," ")))</f>
        <v>***</v>
      </c>
      <c r="AJ15" s="156" t="str">
        <f>IF(OR(AJ13&gt;=$X$6, AJ13&lt;=-$X$6),"***",IF(OR(AJ13&gt;=$X$5,AJ13&lt;=-$X$5),"**",IF(OR(AJ13&gt;=$X$4,AJ13&lt;=-$X$4),"*"," ")))</f>
        <v>*</v>
      </c>
      <c r="AK15" s="128"/>
      <c r="AP15" s="41" t="s">
        <v>10</v>
      </c>
      <c r="AQ15" s="128" t="str">
        <f>IF(OR(AQ13&gt;=$X$6, AQ13&lt;=-$X$6),"***",IF(OR(AQ13&gt;=$X$5,AQ13&lt;=-$X$5),"**",IF(OR(AQ13&gt;=$X$4,AQ13&lt;=-$X$4),"*"," ")))</f>
        <v>***</v>
      </c>
      <c r="AR15" s="128" t="str">
        <f>IF(OR(AR13&gt;=$X$6, AR13&lt;=-$X$6),"***",IF(OR(AR13&gt;=$X$5,AR13&lt;=-$X$5),"**",IF(OR(AR13&gt;=$X$4,AR13&lt;=-$X$4),"*"," ")))</f>
        <v>***</v>
      </c>
      <c r="AS15" s="128" t="str">
        <f>IF(OR(AS13&gt;=$X$6, AS13&lt;=-$X$6),"***",IF(OR(AS13&gt;=$X$5,AS13&lt;=-$X$5),"**",IF(OR(AS13&gt;=$X$4,AS13&lt;=-$X$4),"*"," ")))</f>
        <v xml:space="preserve"> </v>
      </c>
      <c r="AT15" s="156" t="str">
        <f>IF(OR(AT13&gt;=$X$6, AT13&lt;=-$X$6),"***",IF(OR(AT13&gt;=$X$5,AT13&lt;=-$X$5),"**",IF(OR(AT13&gt;=$X$4,AT13&lt;=-$X$4),"*"," ")))</f>
        <v xml:space="preserve"> </v>
      </c>
      <c r="AU15" s="128"/>
      <c r="AZ15" s="41" t="s">
        <v>10</v>
      </c>
      <c r="BA15" s="128" t="str">
        <f>IF(OR(BA13&gt;=$X$6, BA13&lt;=-$X$6),"***",IF(OR(BA13&gt;=$X$5,BA13&lt;=-$X$5),"**",IF(OR(BA13&gt;=$X$4,BA13&lt;=-$X$4),"*"," ")))</f>
        <v>**</v>
      </c>
      <c r="BB15" s="128" t="str">
        <f>IF(OR(BB13&gt;=$X$6, BB13&lt;=-$X$6),"***",IF(OR(BB13&gt;=$X$5,BB13&lt;=-$X$5),"**",IF(OR(BB13&gt;=$X$4,BB13&lt;=-$X$4),"*"," ")))</f>
        <v>***</v>
      </c>
      <c r="BC15" s="128" t="str">
        <f>IF(OR(BC13&gt;=$X$6, BC13&lt;=-$X$6),"***",IF(OR(BC13&gt;=$X$5,BC13&lt;=-$X$5),"**",IF(OR(BC13&gt;=$X$4,BC13&lt;=-$X$4),"*"," ")))</f>
        <v xml:space="preserve"> </v>
      </c>
      <c r="BD15" s="156" t="str">
        <f>IF(OR(BD13&gt;=$X$6, BD13&lt;=-$X$6),"***",IF(OR(BD13&gt;=$X$5,BD13&lt;=-$X$5),"**",IF(OR(BD13&gt;=$X$4,BD13&lt;=-$X$4),"*"," ")))</f>
        <v xml:space="preserve"> </v>
      </c>
      <c r="BE15" s="128"/>
      <c r="BJ15" s="41" t="s">
        <v>10</v>
      </c>
      <c r="BK15" s="128" t="str">
        <f>IF(OR(BK13&gt;=$X$6, BK13&lt;=-$X$6),"***",IF(OR(BK13&gt;=$X$5,BK13&lt;=-$X$5),"**",IF(OR(BK13&gt;=$X$4,BK13&lt;=-$X$4),"*"," ")))</f>
        <v>***</v>
      </c>
      <c r="BL15" s="128" t="str">
        <f>IF(OR(BL13&gt;=$X$6, BL13&lt;=-$X$6),"***",IF(OR(BL13&gt;=$X$5,BL13&lt;=-$X$5),"**",IF(OR(BL13&gt;=$X$4,BL13&lt;=-$X$4),"*"," ")))</f>
        <v xml:space="preserve"> </v>
      </c>
      <c r="BM15" s="128" t="str">
        <f>IF(OR(BM13&gt;=$X$6, BM13&lt;=-$X$6),"***",IF(OR(BM13&gt;=$X$5,BM13&lt;=-$X$5),"**",IF(OR(BM13&gt;=$X$4,BM13&lt;=-$X$4),"*"," ")))</f>
        <v>***</v>
      </c>
      <c r="BN15" s="156" t="str">
        <f>IF(OR(BN13&gt;=$X$6, BN13&lt;=-$X$6),"***",IF(OR(BN13&gt;=$X$5,BN13&lt;=-$X$5),"**",IF(OR(BN13&gt;=$X$4,BN13&lt;=-$X$4),"*"," ")))</f>
        <v xml:space="preserve"> </v>
      </c>
      <c r="BO15" s="128"/>
    </row>
    <row r="16" spans="1:67" ht="15.75" thickBot="1" x14ac:dyDescent="0.3">
      <c r="B16" s="44" t="s">
        <v>11</v>
      </c>
      <c r="C16" s="157">
        <f>1-(D73/D72)/((D73+C73)/(D72+3))</f>
        <v>0.38084466130471395</v>
      </c>
      <c r="D16" s="157"/>
      <c r="E16" s="157"/>
      <c r="F16" s="158"/>
      <c r="G16" s="81"/>
      <c r="L16" s="44" t="s">
        <v>11</v>
      </c>
      <c r="M16" s="157">
        <f>1-(N73/N72)/((N73+M73)/(N72+3))</f>
        <v>0.25388481788691386</v>
      </c>
      <c r="N16" s="157"/>
      <c r="O16" s="157"/>
      <c r="P16" s="158"/>
      <c r="Q16" s="81"/>
      <c r="V16" s="44" t="s">
        <v>11</v>
      </c>
      <c r="W16" s="157">
        <f>1-(X73/X72)/((X73+W73)/(X72+3))</f>
        <v>0.59945000782036617</v>
      </c>
      <c r="X16" s="157"/>
      <c r="Y16" s="157"/>
      <c r="Z16" s="158"/>
      <c r="AA16" s="81"/>
      <c r="AF16" s="44" t="s">
        <v>11</v>
      </c>
      <c r="AG16" s="157">
        <f>1-(AH73/AH72)/((AH73+AG73)/(AH72+3))</f>
        <v>0.38593600663915406</v>
      </c>
      <c r="AH16" s="157"/>
      <c r="AI16" s="157"/>
      <c r="AJ16" s="158"/>
      <c r="AK16" s="81"/>
      <c r="AP16" s="44" t="s">
        <v>11</v>
      </c>
      <c r="AQ16" s="157">
        <f>1-(AR73/AR72)/((AR73+AQ73)/(AR72+3))</f>
        <v>0.72853887342718993</v>
      </c>
      <c r="AR16" s="157"/>
      <c r="AS16" s="157"/>
      <c r="AT16" s="158"/>
      <c r="AU16" s="81"/>
      <c r="AZ16" s="44" t="s">
        <v>11</v>
      </c>
      <c r="BA16" s="157">
        <f>1-(BB73/BB72)/((BB73+BA73)/(BB72+3))</f>
        <v>0.85736061847906353</v>
      </c>
      <c r="BB16" s="157"/>
      <c r="BC16" s="157"/>
      <c r="BD16" s="158"/>
      <c r="BE16" s="81"/>
      <c r="BJ16" s="44" t="s">
        <v>11</v>
      </c>
      <c r="BK16" s="157">
        <f>1-(BL73/BL72)/((BL73+BK73)/(BL72+3))</f>
        <v>0.39710128393582134</v>
      </c>
      <c r="BL16" s="157"/>
      <c r="BM16" s="157"/>
      <c r="BN16" s="158"/>
      <c r="BO16" s="81"/>
    </row>
    <row r="18" spans="2:70" ht="15.75" thickBot="1" x14ac:dyDescent="0.3"/>
    <row r="19" spans="2:70" ht="21.75" thickBot="1" x14ac:dyDescent="0.4">
      <c r="B19" s="345">
        <v>2008</v>
      </c>
      <c r="C19" s="346"/>
      <c r="D19" s="346"/>
      <c r="E19" s="346"/>
      <c r="F19" s="346"/>
      <c r="G19" s="346"/>
      <c r="H19" s="346"/>
      <c r="I19" s="346"/>
      <c r="J19" s="347"/>
      <c r="L19" s="345">
        <v>2009</v>
      </c>
      <c r="M19" s="346"/>
      <c r="N19" s="346"/>
      <c r="O19" s="346"/>
      <c r="P19" s="346"/>
      <c r="Q19" s="346"/>
      <c r="R19" s="346"/>
      <c r="S19" s="346"/>
      <c r="T19" s="347"/>
      <c r="V19" s="345">
        <v>2010</v>
      </c>
      <c r="W19" s="346"/>
      <c r="X19" s="346"/>
      <c r="Y19" s="346"/>
      <c r="Z19" s="346"/>
      <c r="AA19" s="346"/>
      <c r="AB19" s="346"/>
      <c r="AC19" s="346"/>
      <c r="AD19" s="347"/>
      <c r="AF19" s="345">
        <v>2011</v>
      </c>
      <c r="AG19" s="346"/>
      <c r="AH19" s="346"/>
      <c r="AI19" s="346"/>
      <c r="AJ19" s="346"/>
      <c r="AK19" s="346"/>
      <c r="AL19" s="346"/>
      <c r="AM19" s="346"/>
      <c r="AN19" s="347"/>
      <c r="AP19" s="345">
        <v>2012</v>
      </c>
      <c r="AQ19" s="346"/>
      <c r="AR19" s="346"/>
      <c r="AS19" s="346"/>
      <c r="AT19" s="346"/>
      <c r="AU19" s="346"/>
      <c r="AV19" s="346"/>
      <c r="AW19" s="346"/>
      <c r="AX19" s="347"/>
      <c r="AZ19" s="345">
        <v>2013</v>
      </c>
      <c r="BA19" s="346"/>
      <c r="BB19" s="346"/>
      <c r="BC19" s="346"/>
      <c r="BD19" s="346"/>
      <c r="BE19" s="346"/>
      <c r="BF19" s="346"/>
      <c r="BG19" s="346"/>
      <c r="BH19" s="347"/>
      <c r="BJ19" s="345">
        <v>2014</v>
      </c>
      <c r="BK19" s="346"/>
      <c r="BL19" s="346"/>
      <c r="BM19" s="346"/>
      <c r="BN19" s="346"/>
      <c r="BO19" s="346"/>
      <c r="BP19" s="346"/>
      <c r="BQ19" s="346"/>
      <c r="BR19" s="347"/>
    </row>
    <row r="20" spans="2:70" x14ac:dyDescent="0.25">
      <c r="B20" s="111" t="s">
        <v>12</v>
      </c>
      <c r="C20" s="265" t="s">
        <v>623</v>
      </c>
      <c r="D20" s="265" t="s">
        <v>2</v>
      </c>
      <c r="E20" s="266" t="s">
        <v>624</v>
      </c>
      <c r="F20" s="267" t="s">
        <v>625</v>
      </c>
      <c r="G20" s="243" t="s">
        <v>590</v>
      </c>
      <c r="H20" s="263" t="s">
        <v>626</v>
      </c>
      <c r="I20" s="263" t="s">
        <v>591</v>
      </c>
      <c r="J20" s="264" t="s">
        <v>592</v>
      </c>
      <c r="L20" s="45" t="s">
        <v>12</v>
      </c>
      <c r="M20" s="265" t="s">
        <v>623</v>
      </c>
      <c r="N20" s="265" t="s">
        <v>2</v>
      </c>
      <c r="O20" s="266" t="s">
        <v>624</v>
      </c>
      <c r="P20" s="267" t="s">
        <v>625</v>
      </c>
      <c r="Q20" s="243" t="s">
        <v>590</v>
      </c>
      <c r="R20" s="243" t="s">
        <v>626</v>
      </c>
      <c r="S20" s="243" t="s">
        <v>591</v>
      </c>
      <c r="T20" s="243" t="s">
        <v>592</v>
      </c>
      <c r="U20" s="132"/>
      <c r="V20" s="45" t="s">
        <v>12</v>
      </c>
      <c r="W20" s="265" t="s">
        <v>623</v>
      </c>
      <c r="X20" s="265" t="s">
        <v>2</v>
      </c>
      <c r="Y20" s="266" t="s">
        <v>624</v>
      </c>
      <c r="Z20" s="267" t="s">
        <v>625</v>
      </c>
      <c r="AA20" s="243" t="s">
        <v>590</v>
      </c>
      <c r="AB20" s="243" t="s">
        <v>626</v>
      </c>
      <c r="AC20" s="243" t="s">
        <v>591</v>
      </c>
      <c r="AD20" s="243" t="s">
        <v>592</v>
      </c>
      <c r="AF20" s="45" t="s">
        <v>12</v>
      </c>
      <c r="AG20" s="265" t="s">
        <v>623</v>
      </c>
      <c r="AH20" s="265" t="s">
        <v>2</v>
      </c>
      <c r="AI20" s="266" t="s">
        <v>624</v>
      </c>
      <c r="AJ20" s="267" t="s">
        <v>625</v>
      </c>
      <c r="AK20" s="243" t="s">
        <v>590</v>
      </c>
      <c r="AL20" s="243" t="s">
        <v>626</v>
      </c>
      <c r="AM20" s="243" t="s">
        <v>591</v>
      </c>
      <c r="AN20" s="243" t="s">
        <v>592</v>
      </c>
      <c r="AP20" s="45" t="s">
        <v>12</v>
      </c>
      <c r="AQ20" s="265" t="s">
        <v>623</v>
      </c>
      <c r="AR20" s="265" t="s">
        <v>2</v>
      </c>
      <c r="AS20" s="266" t="s">
        <v>624</v>
      </c>
      <c r="AT20" s="267" t="s">
        <v>625</v>
      </c>
      <c r="AU20" s="243" t="s">
        <v>590</v>
      </c>
      <c r="AV20" s="243" t="s">
        <v>626</v>
      </c>
      <c r="AW20" s="243" t="s">
        <v>591</v>
      </c>
      <c r="AX20" s="243" t="s">
        <v>592</v>
      </c>
      <c r="AZ20" s="45" t="s">
        <v>12</v>
      </c>
      <c r="BA20" s="265" t="s">
        <v>623</v>
      </c>
      <c r="BB20" s="265" t="s">
        <v>2</v>
      </c>
      <c r="BC20" s="266" t="s">
        <v>624</v>
      </c>
      <c r="BD20" s="267" t="s">
        <v>625</v>
      </c>
      <c r="BE20" s="243" t="s">
        <v>590</v>
      </c>
      <c r="BF20" s="243" t="s">
        <v>626</v>
      </c>
      <c r="BG20" s="243" t="s">
        <v>591</v>
      </c>
      <c r="BH20" s="243" t="s">
        <v>592</v>
      </c>
      <c r="BJ20" s="45" t="s">
        <v>12</v>
      </c>
      <c r="BK20" s="265" t="s">
        <v>623</v>
      </c>
      <c r="BL20" s="265" t="s">
        <v>2</v>
      </c>
      <c r="BM20" s="266" t="s">
        <v>624</v>
      </c>
      <c r="BN20" s="267" t="s">
        <v>625</v>
      </c>
      <c r="BO20" s="243" t="s">
        <v>590</v>
      </c>
      <c r="BP20" s="243" t="s">
        <v>626</v>
      </c>
      <c r="BQ20" s="243" t="s">
        <v>591</v>
      </c>
      <c r="BR20" s="243" t="s">
        <v>592</v>
      </c>
    </row>
    <row r="21" spans="2:70" x14ac:dyDescent="0.25">
      <c r="B21" s="111" t="s">
        <v>13</v>
      </c>
      <c r="C21" s="268">
        <f>VLOOKUP($B21,'GDP_Growth_-_Euro_Area'!$A$4:$J$20,4,)</f>
        <v>1.5472940530394226</v>
      </c>
      <c r="D21" s="268">
        <f>VLOOKUP($B21,'GDP_Growth_-_Euro_Area'!$A$4:$J$20,3,)</f>
        <v>3.6214774566403491</v>
      </c>
      <c r="E21" s="268">
        <f>VLOOKUP($B21,'CAPB_-_Euro_Area'!$A$27:$J$43,3,FALSE)</f>
        <v>-0.19999999999999996</v>
      </c>
      <c r="F21" s="269">
        <f>VLOOKUP($B21,'CAPB_-_Euro_Area'!A27:J43,2,FALSE)</f>
        <v>9.9999999999999978E-2</v>
      </c>
      <c r="G21" s="81">
        <v>0</v>
      </c>
      <c r="H21" s="81">
        <f t="shared" ref="H21:H36" si="0">C21-(C$11+(D21*D$11)+(E21*E$11)+(F21*F$11))</f>
        <v>0.51826895898613889</v>
      </c>
      <c r="I21" s="81">
        <f>H21^2</f>
        <v>0.26860271384857615</v>
      </c>
      <c r="J21" s="86">
        <f>(H22-H21)^2</f>
        <v>4.4607961423102416E-2</v>
      </c>
      <c r="L21" s="45" t="s">
        <v>13</v>
      </c>
      <c r="M21" s="268">
        <f>VLOOKUP($L21,'GDP_Growth_-_Euro_Area'!$A$4:$J$20,5,)</f>
        <v>-3.7990996891143425</v>
      </c>
      <c r="N21" s="268">
        <f>VLOOKUP($L21,'GDP_Growth_-_Euro_Area'!$A$4:$J$20,4,FALSE)</f>
        <v>1.5472940530394226</v>
      </c>
      <c r="O21" s="268">
        <f>VLOOKUP($L21,'CAPB_-_Euro_Area'!$A$27:$J$43,4,FALSE)</f>
        <v>-1.2000000000000002</v>
      </c>
      <c r="P21" s="269">
        <f>VLOOKUP($L21,'CAPB_-_Euro_Area'!$A$27:$J$43,3,FALSE)</f>
        <v>-0.19999999999999996</v>
      </c>
      <c r="Q21" s="81">
        <v>0</v>
      </c>
      <c r="R21" s="81">
        <f>M21-(M$11+(N21*N$11)+(O21*O$11)+(P21*P$11))</f>
        <v>1.3803194359099402</v>
      </c>
      <c r="S21" s="81">
        <f>R21^2</f>
        <v>1.9052817451507356</v>
      </c>
      <c r="T21" s="86">
        <f>(R22-R21)^2</f>
        <v>0.13501988385508715</v>
      </c>
      <c r="U21" s="81"/>
      <c r="V21" s="45" t="s">
        <v>13</v>
      </c>
      <c r="W21" s="268">
        <f>VLOOKUP($L21,'GDP_Growth_-_Euro_Area'!$A$4:$J$20,6,)</f>
        <v>1.8801176594148217</v>
      </c>
      <c r="X21" s="268">
        <f>VLOOKUP($L21,'GDP_Growth_-_Euro_Area'!$A$4:$J$20,5,)</f>
        <v>-3.7990996891143425</v>
      </c>
      <c r="Y21" s="268">
        <f>VLOOKUP($L21,'CAPB_-_Euro_Area'!$A$27:$J$43,5,FALSE)</f>
        <v>0.40000000000000013</v>
      </c>
      <c r="Z21" s="269">
        <f>VLOOKUP($L21,'CAPB_-_Euro_Area'!$A$27:$J$43,4,FALSE)</f>
        <v>-1.2000000000000002</v>
      </c>
      <c r="AA21" s="81">
        <v>0</v>
      </c>
      <c r="AB21" s="81">
        <f>W21-(W$11+(X21*X$11)+(Y21*Y$11)+(Z21*Z$11))</f>
        <v>-8.1071005951511843E-3</v>
      </c>
      <c r="AC21" s="81">
        <f>AB21^2</f>
        <v>6.5725080059900683E-5</v>
      </c>
      <c r="AD21" s="86">
        <f>(AB22-AB21)^2</f>
        <v>0.59508996475379272</v>
      </c>
      <c r="AF21" s="45" t="s">
        <v>13</v>
      </c>
      <c r="AG21" s="268">
        <f>VLOOKUP($L21,'GDP_Growth_-_Euro_Area'!$A$4:$J$20,7,)</f>
        <v>3.0714258167675865</v>
      </c>
      <c r="AH21" s="268">
        <f>VLOOKUP($L21,'GDP_Growth_-_Euro_Area'!$A$4:$J$20,6,)</f>
        <v>1.8801176594148217</v>
      </c>
      <c r="AI21" s="268">
        <f>VLOOKUP($L21,'CAPB_-_Euro_Area'!$A$27:$J$43,6,FALSE)</f>
        <v>0.79999999999999993</v>
      </c>
      <c r="AJ21" s="269">
        <f>VLOOKUP($L21,'CAPB_-_Euro_Area'!$A$27:$J$43,5,FALSE)</f>
        <v>0.40000000000000013</v>
      </c>
      <c r="AK21" s="81">
        <v>0</v>
      </c>
      <c r="AL21" s="81">
        <f>AG21-(AG$11+(AH21*AH$11)+(AI21*AI$11)+(AJ21*AJ$11))</f>
        <v>1.0174082388170356</v>
      </c>
      <c r="AM21" s="81">
        <f>AL21^2</f>
        <v>1.035119524412782</v>
      </c>
      <c r="AN21" s="86">
        <f>(AL22-AL21)^2</f>
        <v>3.1910407544269601</v>
      </c>
      <c r="AP21" s="45" t="s">
        <v>13</v>
      </c>
      <c r="AQ21" s="268">
        <f>VLOOKUP($L21,'GDP_Growth_-_Euro_Area'!$A$4:$J$20,8,)</f>
        <v>0.88384619701851364</v>
      </c>
      <c r="AR21" s="268">
        <f>VLOOKUP($L21,'GDP_Growth_-_Euro_Area'!$A$4:$J$20,7,)</f>
        <v>3.0714258167675865</v>
      </c>
      <c r="AS21" s="268">
        <f>VLOOKUP($L21,'CAPB_-_Euro_Area'!$A$27:$J$43,7,FALSE)</f>
        <v>0.39999999999999997</v>
      </c>
      <c r="AT21" s="269">
        <f>VLOOKUP($L21,'CAPB_-_Euro_Area'!$A$27:$J$43,6,FALSE)</f>
        <v>0.79999999999999993</v>
      </c>
      <c r="AU21" s="81">
        <v>0</v>
      </c>
      <c r="AV21" s="81">
        <f>AQ21-(AQ$11+(AR21*AR$11)+(AS21*AS$11)+(AT21*AT$11))</f>
        <v>0.27640489235342958</v>
      </c>
      <c r="AW21" s="81">
        <f>AV21^2</f>
        <v>7.6399664516910992E-2</v>
      </c>
      <c r="AX21" s="86">
        <f>(AV22-AV21)^2</f>
        <v>0.15106521599921782</v>
      </c>
      <c r="AZ21" s="45" t="s">
        <v>13</v>
      </c>
      <c r="BA21" s="268">
        <f>VLOOKUP($L21,'GDP_Growth_-_Euro_Area'!$A$4:$J$20,9,)</f>
        <v>0.22802138137308248</v>
      </c>
      <c r="BB21" s="268">
        <f>VLOOKUP($L21,'GDP_Growth_-_Euro_Area'!$A$4:$J$20,8,)</f>
        <v>0.88384619701851364</v>
      </c>
      <c r="BC21" s="268">
        <f>VLOOKUP($L21,'CAPB_-_Euro_Area'!$A$27:$J$43,8,FALSE)</f>
        <v>1</v>
      </c>
      <c r="BD21" s="269">
        <f>VLOOKUP($L21,'CAPB_-_Euro_Area'!$A$27:$J$43,7,FALSE)</f>
        <v>0.39999999999999997</v>
      </c>
      <c r="BE21" s="81">
        <v>0</v>
      </c>
      <c r="BF21" s="81">
        <f>BA21-(BA$11+(BB21*BB$11)+(BC21*BC$11)+(BD21*BD$11))</f>
        <v>-0.91494494708349605</v>
      </c>
      <c r="BG21" s="81">
        <f>BF21^2</f>
        <v>0.83712425619362141</v>
      </c>
      <c r="BH21" s="86">
        <f>(BF22-BF21)^2</f>
        <v>0.40431930894000934</v>
      </c>
      <c r="BJ21" s="45" t="s">
        <v>13</v>
      </c>
      <c r="BK21" s="268">
        <f>VLOOKUP($L21,'GDP_Growth_-_Euro_Area'!$A$4:$J$20,10,)</f>
        <v>0.30072758855399684</v>
      </c>
      <c r="BL21" s="268">
        <f>VLOOKUP($L21,'GDP_Growth_-_Euro_Area'!$A$4:$J$20,9,)</f>
        <v>0.22802138137308248</v>
      </c>
      <c r="BM21" s="268">
        <f>VLOOKUP($L21,'CAPB_-_Euro_Area'!$A$27:$J$43,9,FALSE)</f>
        <v>-1.6</v>
      </c>
      <c r="BN21" s="269">
        <f>VLOOKUP($L21,'CAPB_-_Euro_Area'!$A$27:$J$43,8,FALSE)</f>
        <v>1</v>
      </c>
      <c r="BO21" s="81">
        <v>0</v>
      </c>
      <c r="BP21" s="81">
        <f>BK21-(BK$11+(BL21*BL$11)+(BM21*BM$11)+(BN21*BN$11))</f>
        <v>-4.9765815801502689E-2</v>
      </c>
      <c r="BQ21" s="81">
        <f>BP21^2</f>
        <v>2.4766364223890946E-3</v>
      </c>
      <c r="BR21" s="86">
        <f>(BP22-BP21)^2</f>
        <v>9.9796804005911795E-3</v>
      </c>
    </row>
    <row r="22" spans="2:70" x14ac:dyDescent="0.25">
      <c r="B22" s="111" t="s">
        <v>14</v>
      </c>
      <c r="C22" s="268">
        <f>VLOOKUP($B22,'GDP_Growth_-_Euro_Area'!$A$4:$J$20,4,)</f>
        <v>0.95346880103906528</v>
      </c>
      <c r="D22" s="268">
        <f>VLOOKUP($B22,'GDP_Growth_-_Euro_Area'!$A$4:$J$20,3,)</f>
        <v>3.0003410225729397</v>
      </c>
      <c r="E22" s="268">
        <f>VLOOKUP($B22,'CAPB_-_Euro_Area'!$A$27:$J$43,3,FALSE)</f>
        <v>-1</v>
      </c>
      <c r="F22" s="269">
        <f>VLOOKUP($B22,'CAPB_-_Euro_Area'!A28:J44,2,FALSE)</f>
        <v>-0.89999999999999991</v>
      </c>
      <c r="G22" s="81">
        <f>H21</f>
        <v>0.51826895898613889</v>
      </c>
      <c r="H22" s="81">
        <f t="shared" si="0"/>
        <v>0.72947492817996262</v>
      </c>
      <c r="I22" s="81">
        <f t="shared" ref="I22:I36" si="1">H22^2</f>
        <v>0.53213367084316165</v>
      </c>
      <c r="J22" s="86">
        <f t="shared" ref="J22:J35" si="2">(H23-H22)^2</f>
        <v>2.4584037568321726</v>
      </c>
      <c r="L22" s="45" t="s">
        <v>14</v>
      </c>
      <c r="M22" s="268">
        <f>VLOOKUP($L22,'GDP_Growth_-_Euro_Area'!$A$4:$J$20,5,)</f>
        <v>-2.6186647890428816</v>
      </c>
      <c r="N22" s="268">
        <f>VLOOKUP($L22,'GDP_Growth_-_Euro_Area'!$A$4:$J$20,4,FALSE)</f>
        <v>0.95346880103906528</v>
      </c>
      <c r="O22" s="268">
        <f>VLOOKUP($L22,'CAPB_-_Euro_Area'!$A$27:$J$43,4,FALSE)</f>
        <v>-2.8</v>
      </c>
      <c r="P22" s="269">
        <f>VLOOKUP($L22,'CAPB_-_Euro_Area'!$A$27:$J$43,3,FALSE)</f>
        <v>-1</v>
      </c>
      <c r="Q22" s="81">
        <f>R21</f>
        <v>1.3803194359099402</v>
      </c>
      <c r="R22" s="81">
        <f t="shared" ref="R22:R37" si="3">M22-(M$11+(N22*N$11)+(O22*O$11)+(P22*P$11))</f>
        <v>1.747769954830634</v>
      </c>
      <c r="S22" s="81">
        <f t="shared" ref="S22:S37" si="4">R22^2</f>
        <v>3.0546998150086764</v>
      </c>
      <c r="T22" s="86">
        <f t="shared" ref="T22:T34" si="5">(R23-R22)^2</f>
        <v>22.074021681594449</v>
      </c>
      <c r="U22" s="81"/>
      <c r="V22" s="45" t="s">
        <v>14</v>
      </c>
      <c r="W22" s="268">
        <f>VLOOKUP($L22,'GDP_Growth_-_Euro_Area'!$A$4:$J$20,6,)</f>
        <v>2.5010545665515025</v>
      </c>
      <c r="X22" s="268">
        <f>VLOOKUP($L22,'GDP_Growth_-_Euro_Area'!$A$4:$J$20,5,)</f>
        <v>-2.6186647890428816</v>
      </c>
      <c r="Y22" s="268">
        <f>VLOOKUP($L22,'CAPB_-_Euro_Area'!$A$27:$J$43,5,FALSE)</f>
        <v>0.7</v>
      </c>
      <c r="Z22" s="269">
        <f>VLOOKUP($L22,'CAPB_-_Euro_Area'!$A$27:$J$43,4,FALSE)</f>
        <v>-2.8</v>
      </c>
      <c r="AA22" s="81">
        <f t="shared" ref="AA22:AA37" si="6">AB21</f>
        <v>-8.1071005951511843E-3</v>
      </c>
      <c r="AB22" s="81">
        <f>W22-(W$11+(X22*X$11)+(Y22*Y$11)+(Z22*Z$11))</f>
        <v>0.76331364371614407</v>
      </c>
      <c r="AC22" s="81">
        <f t="shared" ref="AC22:AC37" si="7">AB22^2</f>
        <v>0.58264771868321652</v>
      </c>
      <c r="AD22" s="86">
        <f t="shared" ref="AD22:AD34" si="8">(AB23-AB22)^2</f>
        <v>0.10657038399722352</v>
      </c>
      <c r="AF22" s="45" t="s">
        <v>14</v>
      </c>
      <c r="AG22" s="268">
        <f>VLOOKUP($L22,'GDP_Growth_-_Euro_Area'!$A$4:$J$20,7,)</f>
        <v>1.618317966684458</v>
      </c>
      <c r="AH22" s="268">
        <f>VLOOKUP($L22,'GDP_Growth_-_Euro_Area'!$A$4:$J$20,6,)</f>
        <v>2.5010545665515025</v>
      </c>
      <c r="AI22" s="268">
        <f>VLOOKUP($L22,'CAPB_-_Euro_Area'!$A$27:$J$43,6,FALSE)</f>
        <v>-0.20000000000000007</v>
      </c>
      <c r="AJ22" s="269">
        <f>VLOOKUP($L22,'CAPB_-_Euro_Area'!$A$27:$J$43,5,FALSE)</f>
        <v>0.7</v>
      </c>
      <c r="AK22" s="81">
        <f t="shared" ref="AK22:AK37" si="9">AL21</f>
        <v>1.0174082388170356</v>
      </c>
      <c r="AL22" s="81">
        <f>AG22-(AG$11+(AH22*AH$11)+(AI22*AI$11)+(AJ22*AJ$11))</f>
        <v>-0.76894020267666141</v>
      </c>
      <c r="AM22" s="81">
        <f t="shared" ref="AM22:AM37" si="10">AL22^2</f>
        <v>0.59126903529242514</v>
      </c>
      <c r="AN22" s="86">
        <f t="shared" ref="AN22:AN34" si="11">(AL23-AL22)^2</f>
        <v>5.1759580832827008E-2</v>
      </c>
      <c r="AP22" s="45" t="s">
        <v>14</v>
      </c>
      <c r="AQ22" s="268">
        <f>VLOOKUP($L22,'GDP_Growth_-_Euro_Area'!$A$4:$J$20,8,)</f>
        <v>9.2812880503871042E-2</v>
      </c>
      <c r="AR22" s="268">
        <f>VLOOKUP($L22,'GDP_Growth_-_Euro_Area'!$A$4:$J$20,7,)</f>
        <v>1.618317966684458</v>
      </c>
      <c r="AS22" s="268">
        <f>VLOOKUP($L22,'CAPB_-_Euro_Area'!$A$27:$J$43,7,FALSE)</f>
        <v>0.30000000000000004</v>
      </c>
      <c r="AT22" s="269">
        <f>VLOOKUP($L22,'CAPB_-_Euro_Area'!$A$27:$J$43,6,FALSE)</f>
        <v>-0.20000000000000007</v>
      </c>
      <c r="AU22" s="81">
        <f t="shared" ref="AU22:AU37" si="12">AV21</f>
        <v>0.27640489235342958</v>
      </c>
      <c r="AV22" s="81">
        <f>AQ22-(AQ$11+(AR22*AR$11)+(AS22*AS$11)+(AT22*AT$11))</f>
        <v>0.66507598209283614</v>
      </c>
      <c r="AW22" s="81">
        <f t="shared" ref="AW22:AW37" si="13">AV22^2</f>
        <v>0.4423260619567505</v>
      </c>
      <c r="AX22" s="86">
        <f t="shared" ref="AX22:AX34" si="14">(AV23-AV22)^2</f>
        <v>5.1046612227780033</v>
      </c>
      <c r="AZ22" s="45" t="s">
        <v>14</v>
      </c>
      <c r="BA22" s="268">
        <f>VLOOKUP($L22,'GDP_Growth_-_Euro_Area'!$A$4:$J$20,9,)</f>
        <v>0.2911135612823017</v>
      </c>
      <c r="BB22" s="268">
        <f>VLOOKUP($L22,'GDP_Growth_-_Euro_Area'!$A$4:$J$20,8,)</f>
        <v>9.2812880503871042E-2</v>
      </c>
      <c r="BC22" s="268">
        <f>VLOOKUP($L22,'CAPB_-_Euro_Area'!$A$27:$J$43,8,FALSE)</f>
        <v>1.2999999999999998</v>
      </c>
      <c r="BD22" s="269">
        <f>VLOOKUP($L22,'CAPB_-_Euro_Area'!$A$27:$J$43,7,FALSE)</f>
        <v>0.30000000000000004</v>
      </c>
      <c r="BE22" s="81">
        <f t="shared" ref="BE22:BE37" si="15">BF21</f>
        <v>-0.91494494708349605</v>
      </c>
      <c r="BF22" s="81">
        <f>BA22-(BA$11+(BB22*BB$11)+(BC22*BC$11)+(BD22*BD$11))</f>
        <v>-0.27908387032222004</v>
      </c>
      <c r="BG22" s="81">
        <f t="shared" ref="BG22:BG37" si="16">BF22^2</f>
        <v>7.7887806674029725E-2</v>
      </c>
      <c r="BH22" s="86">
        <f t="shared" ref="BH22:BH34" si="17">(BF23-BF22)^2</f>
        <v>0.38650348887694858</v>
      </c>
      <c r="BJ22" s="45" t="s">
        <v>14</v>
      </c>
      <c r="BK22" s="268">
        <f>VLOOKUP($L22,'GDP_Growth_-_Euro_Area'!$A$4:$J$20,10,)</f>
        <v>1.0665461503037506</v>
      </c>
      <c r="BL22" s="268">
        <f>VLOOKUP($L22,'GDP_Growth_-_Euro_Area'!$A$4:$J$20,9,)</f>
        <v>0.2911135612823017</v>
      </c>
      <c r="BM22" s="268">
        <f>VLOOKUP($L22,'CAPB_-_Euro_Area'!$A$27:$J$43,9,FALSE)</f>
        <v>-0.29999999999999993</v>
      </c>
      <c r="BN22" s="269">
        <f>VLOOKUP($L22,'CAPB_-_Euro_Area'!$A$27:$J$43,8,FALSE)</f>
        <v>1.2999999999999998</v>
      </c>
      <c r="BO22" s="81">
        <f t="shared" ref="BO22:BO37" si="18">BP21</f>
        <v>-4.9765815801502689E-2</v>
      </c>
      <c r="BP22" s="81">
        <f>BK22-(BK$11+(BL22*BL$11)+(BM22*BM$11)+(BN22*BN$11))</f>
        <v>5.0132534538186002E-2</v>
      </c>
      <c r="BQ22" s="81">
        <f t="shared" ref="BQ22:BQ37" si="19">BP22^2</f>
        <v>2.5132710192224124E-3</v>
      </c>
      <c r="BR22" s="86">
        <f t="shared" ref="BR22:BR34" si="20">(BP23-BP22)^2</f>
        <v>1.0273128938487532</v>
      </c>
    </row>
    <row r="23" spans="2:70" x14ac:dyDescent="0.25">
      <c r="B23" s="111" t="s">
        <v>15</v>
      </c>
      <c r="C23" s="268">
        <f>VLOOKUP($B23,'GDP_Growth_-_Euro_Area'!$A$4:$J$20,4,)</f>
        <v>0.7206456130990091</v>
      </c>
      <c r="D23" s="268">
        <f>VLOOKUP($B23,'GDP_Growth_-_Euro_Area'!$A$4:$J$20,3,)</f>
        <v>5.1848196935222433</v>
      </c>
      <c r="E23" s="268">
        <f>VLOOKUP($B23,'CAPB_-_Euro_Area'!$A$27:$J$43,3,FALSE)</f>
        <v>-0.7</v>
      </c>
      <c r="F23" s="269">
        <f>VLOOKUP($B23,'CAPB_-_Euro_Area'!A29:J45,2,FALSE)</f>
        <v>-0.30000000000000004</v>
      </c>
      <c r="G23" s="81">
        <f t="shared" ref="G23:G36" si="21">H22</f>
        <v>0.72947492817996262</v>
      </c>
      <c r="H23" s="81">
        <f t="shared" si="0"/>
        <v>-0.83845483964516943</v>
      </c>
      <c r="I23" s="81">
        <f t="shared" si="1"/>
        <v>0.70300651812440673</v>
      </c>
      <c r="J23" s="86">
        <f t="shared" si="2"/>
        <v>0.84198162646891261</v>
      </c>
      <c r="L23" s="45" t="s">
        <v>15</v>
      </c>
      <c r="M23" s="268">
        <f>VLOOKUP($L23,'GDP_Growth_-_Euro_Area'!$A$4:$J$20,5,)</f>
        <v>-8.2690187431091431</v>
      </c>
      <c r="N23" s="268">
        <f>VLOOKUP($L23,'GDP_Growth_-_Euro_Area'!$A$4:$J$20,4,FALSE)</f>
        <v>0.7206456130990091</v>
      </c>
      <c r="O23" s="268">
        <f>VLOOKUP($L23,'CAPB_-_Euro_Area'!$A$27:$J$43,4,FALSE)</f>
        <v>-1.2</v>
      </c>
      <c r="P23" s="269">
        <f>VLOOKUP($L23,'CAPB_-_Euro_Area'!$A$27:$J$43,3,FALSE)</f>
        <v>-0.7</v>
      </c>
      <c r="Q23" s="81">
        <f t="shared" ref="Q23:Q37" si="22">R22</f>
        <v>1.747769954830634</v>
      </c>
      <c r="R23" s="81">
        <f t="shared" si="3"/>
        <v>-2.9505299165690673</v>
      </c>
      <c r="S23" s="81">
        <f t="shared" si="4"/>
        <v>8.7056267885690666</v>
      </c>
      <c r="T23" s="86">
        <f t="shared" si="5"/>
        <v>18.792265912833827</v>
      </c>
      <c r="U23" s="81"/>
      <c r="V23" s="45" t="s">
        <v>15</v>
      </c>
      <c r="W23" s="268">
        <f>VLOOKUP($L23,'GDP_Growth_-_Euro_Area'!$A$4:$J$20,6,)</f>
        <v>2.9923553361053337</v>
      </c>
      <c r="X23" s="268">
        <f>VLOOKUP($L23,'GDP_Growth_-_Euro_Area'!$A$4:$J$20,5,)</f>
        <v>-8.2690187431091431</v>
      </c>
      <c r="Y23" s="268">
        <f>VLOOKUP($L23,'CAPB_-_Euro_Area'!$A$27:$J$43,5,FALSE)</f>
        <v>-1</v>
      </c>
      <c r="Z23" s="269">
        <f>VLOOKUP($L23,'CAPB_-_Euro_Area'!$A$27:$J$43,4,FALSE)</f>
        <v>-1.2</v>
      </c>
      <c r="AA23" s="81">
        <f t="shared" si="6"/>
        <v>0.76331364371614407</v>
      </c>
      <c r="AB23" s="81">
        <f t="shared" ref="AB23:AB37" si="23">W23-(W$11+(X23*X$11)+(Y23*Y$11)+(Z23*Z$11))</f>
        <v>0.43686244675521468</v>
      </c>
      <c r="AC23" s="81">
        <f t="shared" si="7"/>
        <v>0.19084879738495278</v>
      </c>
      <c r="AD23" s="86">
        <f t="shared" si="8"/>
        <v>1.0354875685320615</v>
      </c>
      <c r="AF23" s="45" t="s">
        <v>15</v>
      </c>
      <c r="AG23" s="268">
        <f>VLOOKUP($L23,'GDP_Growth_-_Euro_Area'!$A$4:$J$20,7,)</f>
        <v>2.5707925860897944</v>
      </c>
      <c r="AH23" s="268">
        <f>VLOOKUP($L23,'GDP_Growth_-_Euro_Area'!$A$4:$J$20,6,)</f>
        <v>2.9923553361053337</v>
      </c>
      <c r="AI23" s="268">
        <f>VLOOKUP($L23,'CAPB_-_Euro_Area'!$A$27:$J$43,6,FALSE)</f>
        <v>0.19999999999999996</v>
      </c>
      <c r="AJ23" s="269">
        <f>VLOOKUP($L23,'CAPB_-_Euro_Area'!$A$27:$J$43,5,FALSE)</f>
        <v>-1</v>
      </c>
      <c r="AK23" s="81">
        <f t="shared" si="9"/>
        <v>-0.76894020267666141</v>
      </c>
      <c r="AL23" s="81">
        <f t="shared" ref="AL23:AL37" si="24">AG23-(AG$11+(AH23*AH$11)+(AI23*AI$11)+(AJ23*AJ$11))</f>
        <v>-0.99644752307059292</v>
      </c>
      <c r="AM23" s="81">
        <f t="shared" si="10"/>
        <v>0.99290766623351978</v>
      </c>
      <c r="AN23" s="86">
        <f t="shared" si="11"/>
        <v>0.66362719655020375</v>
      </c>
      <c r="AP23" s="45" t="s">
        <v>15</v>
      </c>
      <c r="AQ23" s="268">
        <f>VLOOKUP($L23,'GDP_Growth_-_Euro_Area'!$A$4:$J$20,8,)</f>
        <v>-1.4261773152105377</v>
      </c>
      <c r="AR23" s="268">
        <f>VLOOKUP($L23,'GDP_Growth_-_Euro_Area'!$A$4:$J$20,7,)</f>
        <v>2.5707925860897944</v>
      </c>
      <c r="AS23" s="268">
        <f>VLOOKUP($L23,'CAPB_-_Euro_Area'!$A$27:$J$43,7,FALSE)</f>
        <v>9.9999999999999978E-2</v>
      </c>
      <c r="AT23" s="269">
        <f>VLOOKUP($L23,'CAPB_-_Euro_Area'!$A$27:$J$43,6,FALSE)</f>
        <v>0.19999999999999996</v>
      </c>
      <c r="AU23" s="81">
        <f t="shared" si="12"/>
        <v>0.66507598209283614</v>
      </c>
      <c r="AV23" s="81">
        <f t="shared" ref="AV23:AV37" si="25">AQ23-(AQ$11+(AR23*AR$11)+(AS23*AS$11)+(AT23*AT$11))</f>
        <v>-1.5942737524055668</v>
      </c>
      <c r="AW23" s="81">
        <f t="shared" si="13"/>
        <v>2.5417087976093264</v>
      </c>
      <c r="AX23" s="86">
        <f t="shared" si="14"/>
        <v>3.6571914676287811</v>
      </c>
      <c r="AZ23" s="45" t="s">
        <v>15</v>
      </c>
      <c r="BA23" s="268">
        <f>VLOOKUP($L23,'GDP_Growth_-_Euro_Area'!$A$4:$J$20,9,)</f>
        <v>-1.3215693614504005</v>
      </c>
      <c r="BB23" s="268">
        <f>VLOOKUP($L23,'GDP_Growth_-_Euro_Area'!$A$4:$J$20,8,)</f>
        <v>-1.4261773152105377</v>
      </c>
      <c r="BC23" s="268">
        <f>VLOOKUP($L23,'CAPB_-_Euro_Area'!$A$27:$J$43,8,FALSE)</f>
        <v>0.4</v>
      </c>
      <c r="BD23" s="269">
        <f>VLOOKUP($L23,'CAPB_-_Euro_Area'!$A$27:$J$43,7,FALSE)</f>
        <v>9.9999999999999978E-2</v>
      </c>
      <c r="BE23" s="81">
        <f t="shared" si="15"/>
        <v>-0.27908387032222004</v>
      </c>
      <c r="BF23" s="81">
        <f t="shared" ref="BF23:BF37" si="26">BA23-(BA$11+(BB23*BB$11)+(BC23*BC$11)+(BD23*BD$11))</f>
        <v>-0.90077791796699891</v>
      </c>
      <c r="BG23" s="81">
        <f t="shared" si="16"/>
        <v>0.81140085749696145</v>
      </c>
      <c r="BH23" s="86">
        <f t="shared" si="17"/>
        <v>0.77991519067120663</v>
      </c>
      <c r="BJ23" s="45" t="s">
        <v>15</v>
      </c>
      <c r="BK23" s="268">
        <f>VLOOKUP($L23,'GDP_Growth_-_Euro_Area'!$A$4:$J$20,10,)</f>
        <v>-0.11409864703240657</v>
      </c>
      <c r="BL23" s="268">
        <f>VLOOKUP($L23,'GDP_Growth_-_Euro_Area'!$A$4:$J$20,9,)</f>
        <v>-1.3215693614504005</v>
      </c>
      <c r="BM23" s="268">
        <f>VLOOKUP($L23,'CAPB_-_Euro_Area'!$A$27:$J$43,9,FALSE)</f>
        <v>9.9999999999999978E-2</v>
      </c>
      <c r="BN23" s="269">
        <f>VLOOKUP($L23,'CAPB_-_Euro_Area'!$A$27:$J$43,8,FALSE)</f>
        <v>0.4</v>
      </c>
      <c r="BO23" s="81">
        <f t="shared" si="18"/>
        <v>5.0132534538186002E-2</v>
      </c>
      <c r="BP23" s="81">
        <f t="shared" ref="BP23:BP37" si="27">BK23-(BK$11+(BL23*BL$11)+(BM23*BM$11)+(BN23*BN$11))</f>
        <v>-0.96343191523733429</v>
      </c>
      <c r="BQ23" s="81">
        <f t="shared" si="19"/>
        <v>0.92820105529787811</v>
      </c>
      <c r="BR23" s="86">
        <f t="shared" si="20"/>
        <v>1.4731778736634841E-2</v>
      </c>
    </row>
    <row r="24" spans="2:70" x14ac:dyDescent="0.25">
      <c r="B24" s="111" t="s">
        <v>16</v>
      </c>
      <c r="C24" s="268">
        <f>VLOOKUP($B24,'GDP_Growth_-_Euro_Area'!$A$4:$J$20,4,)</f>
        <v>0.19529316755027537</v>
      </c>
      <c r="D24" s="268">
        <f>VLOOKUP($B24,'GDP_Growth_-_Euro_Area'!$A$4:$J$20,3,)</f>
        <v>2.3615020769692734</v>
      </c>
      <c r="E24" s="268">
        <f>VLOOKUP($B24,'CAPB_-_Euro_Area'!$A$27:$J$43,3,FALSE)</f>
        <v>0.19999999999999996</v>
      </c>
      <c r="F24" s="269">
        <f>VLOOKUP($B24,'CAPB_-_Euro_Area'!A30:J46,2,FALSE)</f>
        <v>-0.5</v>
      </c>
      <c r="G24" s="81">
        <f t="shared" si="21"/>
        <v>-0.83845483964516943</v>
      </c>
      <c r="H24" s="81">
        <f t="shared" si="0"/>
        <v>7.9140728385165227E-2</v>
      </c>
      <c r="I24" s="81">
        <f t="shared" si="1"/>
        <v>6.2632548893344969E-3</v>
      </c>
      <c r="J24" s="86">
        <f t="shared" si="2"/>
        <v>0.10063542016347946</v>
      </c>
      <c r="L24" s="45" t="s">
        <v>16</v>
      </c>
      <c r="M24" s="268">
        <f>VLOOKUP($L24,'GDP_Growth_-_Euro_Area'!$A$4:$J$20,5,)</f>
        <v>-2.9413386637227035</v>
      </c>
      <c r="N24" s="268">
        <f>VLOOKUP($L24,'GDP_Growth_-_Euro_Area'!$A$4:$J$20,4,FALSE)</f>
        <v>0.19529316755027537</v>
      </c>
      <c r="O24" s="268">
        <f>VLOOKUP($L24,'CAPB_-_Euro_Area'!$A$27:$J$43,4,FALSE)</f>
        <v>-2.2000000000000002</v>
      </c>
      <c r="P24" s="269">
        <f>VLOOKUP($L24,'CAPB_-_Euro_Area'!$A$27:$J$43,3,FALSE)</f>
        <v>0.19999999999999996</v>
      </c>
      <c r="Q24" s="81">
        <f t="shared" si="22"/>
        <v>-2.9505299165690673</v>
      </c>
      <c r="R24" s="81">
        <f t="shared" si="3"/>
        <v>1.3844748023249993</v>
      </c>
      <c r="S24" s="81">
        <f t="shared" si="4"/>
        <v>1.9167704782728459</v>
      </c>
      <c r="T24" s="86">
        <f t="shared" si="5"/>
        <v>0.68706899113739772</v>
      </c>
      <c r="U24" s="81"/>
      <c r="V24" s="45" t="s">
        <v>16</v>
      </c>
      <c r="W24" s="268">
        <f>VLOOKUP($L24,'GDP_Growth_-_Euro_Area'!$A$4:$J$20,6,)</f>
        <v>1.9656578188557319</v>
      </c>
      <c r="X24" s="268">
        <f>VLOOKUP($L24,'GDP_Growth_-_Euro_Area'!$A$4:$J$20,5,)</f>
        <v>-2.9413386637227035</v>
      </c>
      <c r="Y24" s="268">
        <f>VLOOKUP($L24,'CAPB_-_Euro_Area'!$A$27:$J$43,5,FALSE)</f>
        <v>-0.19999999999999973</v>
      </c>
      <c r="Z24" s="269">
        <f>VLOOKUP($L24,'CAPB_-_Euro_Area'!$A$27:$J$43,4,FALSE)</f>
        <v>-2.2000000000000002</v>
      </c>
      <c r="AA24" s="81">
        <f t="shared" si="6"/>
        <v>0.43686244675521468</v>
      </c>
      <c r="AB24" s="81">
        <f t="shared" si="23"/>
        <v>-0.58072664935974538</v>
      </c>
      <c r="AC24" s="81">
        <f t="shared" si="7"/>
        <v>0.33724344127659667</v>
      </c>
      <c r="AD24" s="86">
        <f t="shared" si="8"/>
        <v>4.4835078744323943E-2</v>
      </c>
      <c r="AF24" s="45" t="s">
        <v>16</v>
      </c>
      <c r="AG24" s="268">
        <f>VLOOKUP($L24,'GDP_Growth_-_Euro_Area'!$A$4:$J$20,7,)</f>
        <v>2.0792283271832304</v>
      </c>
      <c r="AH24" s="268">
        <f>VLOOKUP($L24,'GDP_Growth_-_Euro_Area'!$A$4:$J$20,6,)</f>
        <v>1.9656578188557319</v>
      </c>
      <c r="AI24" s="268">
        <f>VLOOKUP($L24,'CAPB_-_Euro_Area'!$A$27:$J$43,6,FALSE)</f>
        <v>1.2999999999999998</v>
      </c>
      <c r="AJ24" s="269">
        <f>VLOOKUP($L24,'CAPB_-_Euro_Area'!$A$27:$J$43,5,FALSE)</f>
        <v>-0.19999999999999973</v>
      </c>
      <c r="AK24" s="81">
        <f t="shared" si="9"/>
        <v>-0.99644752307059292</v>
      </c>
      <c r="AL24" s="81">
        <f t="shared" si="24"/>
        <v>-0.18181435620945674</v>
      </c>
      <c r="AM24" s="81">
        <f t="shared" si="10"/>
        <v>3.3056460123859217E-2</v>
      </c>
      <c r="AN24" s="86">
        <f t="shared" si="11"/>
        <v>8.7899521239400435</v>
      </c>
      <c r="AP24" s="45" t="s">
        <v>16</v>
      </c>
      <c r="AQ24" s="268">
        <f>VLOOKUP($L24,'GDP_Growth_-_Euro_Area'!$A$4:$J$20,8,)</f>
        <v>0.18268942908781582</v>
      </c>
      <c r="AR24" s="268">
        <f>VLOOKUP($L24,'GDP_Growth_-_Euro_Area'!$A$4:$J$20,7,)</f>
        <v>2.0792283271832304</v>
      </c>
      <c r="AS24" s="268">
        <f>VLOOKUP($L24,'CAPB_-_Euro_Area'!$A$27:$J$43,7,FALSE)</f>
        <v>0.40000000000000013</v>
      </c>
      <c r="AT24" s="269">
        <f>VLOOKUP($L24,'CAPB_-_Euro_Area'!$A$27:$J$43,6,FALSE)</f>
        <v>1.2999999999999998</v>
      </c>
      <c r="AU24" s="81">
        <f t="shared" si="12"/>
        <v>-1.5942737524055668</v>
      </c>
      <c r="AV24" s="81">
        <f t="shared" si="25"/>
        <v>0.31810473200299333</v>
      </c>
      <c r="AW24" s="81">
        <f t="shared" si="13"/>
        <v>0.10119062052269621</v>
      </c>
      <c r="AX24" s="86">
        <f t="shared" si="14"/>
        <v>0.79159805252120063</v>
      </c>
      <c r="AZ24" s="45" t="s">
        <v>16</v>
      </c>
      <c r="BA24" s="268">
        <f>VLOOKUP($L24,'GDP_Growth_-_Euro_Area'!$A$4:$J$20,9,)</f>
        <v>0.65648899311641173</v>
      </c>
      <c r="BB24" s="268">
        <f>VLOOKUP($L24,'GDP_Growth_-_Euro_Area'!$A$4:$J$20,8,)</f>
        <v>0.18268942908781582</v>
      </c>
      <c r="BC24" s="268">
        <f>VLOOKUP($L24,'CAPB_-_Euro_Area'!$A$27:$J$43,8,FALSE)</f>
        <v>0.79999999999999993</v>
      </c>
      <c r="BD24" s="269">
        <f>VLOOKUP($L24,'CAPB_-_Euro_Area'!$A$27:$J$43,7,FALSE)</f>
        <v>0.40000000000000013</v>
      </c>
      <c r="BE24" s="81">
        <f t="shared" si="15"/>
        <v>-0.90077791796699891</v>
      </c>
      <c r="BF24" s="81">
        <f t="shared" si="26"/>
        <v>-1.7649846467056918E-2</v>
      </c>
      <c r="BG24" s="81">
        <f t="shared" si="16"/>
        <v>3.1151708031068159E-4</v>
      </c>
      <c r="BH24" s="86">
        <f t="shared" si="17"/>
        <v>0.22766647418326197</v>
      </c>
      <c r="BJ24" s="45" t="s">
        <v>16</v>
      </c>
      <c r="BK24" s="268">
        <f>VLOOKUP($L24,'GDP_Growth_-_Euro_Area'!$A$4:$J$20,10,)</f>
        <v>0.17956304145836555</v>
      </c>
      <c r="BL24" s="268">
        <f>VLOOKUP($L24,'GDP_Growth_-_Euro_Area'!$A$4:$J$20,9,)</f>
        <v>0.65648899311641173</v>
      </c>
      <c r="BM24" s="268">
        <f>VLOOKUP($L24,'CAPB_-_Euro_Area'!$A$27:$J$43,9,FALSE)</f>
        <v>0.20000000000000007</v>
      </c>
      <c r="BN24" s="269">
        <f>VLOOKUP($L24,'CAPB_-_Euro_Area'!$A$27:$J$43,8,FALSE)</f>
        <v>0.79999999999999993</v>
      </c>
      <c r="BO24" s="81">
        <f t="shared" si="18"/>
        <v>-0.96343191523733429</v>
      </c>
      <c r="BP24" s="81">
        <f t="shared" si="27"/>
        <v>-1.0848064543163143</v>
      </c>
      <c r="BQ24" s="81">
        <f t="shared" si="19"/>
        <v>1.1768050433263337</v>
      </c>
      <c r="BR24" s="86">
        <f t="shared" si="20"/>
        <v>2.5765150571990016</v>
      </c>
    </row>
    <row r="25" spans="2:70" x14ac:dyDescent="0.25">
      <c r="B25" s="111" t="s">
        <v>17</v>
      </c>
      <c r="C25" s="268">
        <f>VLOOKUP($B25,'GDP_Growth_-_Euro_Area'!$A$4:$J$20,4,)</f>
        <v>1.0521089395553815</v>
      </c>
      <c r="D25" s="268">
        <f>VLOOKUP($B25,'GDP_Growth_-_Euro_Area'!$A$4:$J$20,3,)</f>
        <v>3.2697833533327412</v>
      </c>
      <c r="E25" s="268">
        <f>VLOOKUP($B25,'CAPB_-_Euro_Area'!$A$27:$J$43,3,FALSE)</f>
        <v>-0.5</v>
      </c>
      <c r="F25" s="269">
        <f>VLOOKUP($B25,'CAPB_-_Euro_Area'!A31:J47,2,FALSE)</f>
        <v>0.89999999999999991</v>
      </c>
      <c r="G25" s="81">
        <f t="shared" si="21"/>
        <v>7.9140728385165227E-2</v>
      </c>
      <c r="H25" s="81">
        <f t="shared" si="0"/>
        <v>-0.2380901341794337</v>
      </c>
      <c r="I25" s="81">
        <f t="shared" si="1"/>
        <v>5.6686911993580745E-2</v>
      </c>
      <c r="J25" s="86">
        <f t="shared" si="2"/>
        <v>5.7524728489040909E-2</v>
      </c>
      <c r="L25" s="45" t="s">
        <v>17</v>
      </c>
      <c r="M25" s="268">
        <f>VLOOKUP($L25,'GDP_Growth_-_Euro_Area'!$A$4:$J$20,5,)</f>
        <v>-5.6379538930404749</v>
      </c>
      <c r="N25" s="268">
        <f>VLOOKUP($L25,'GDP_Growth_-_Euro_Area'!$A$4:$J$20,4,FALSE)</f>
        <v>1.0521089395553815</v>
      </c>
      <c r="O25" s="268">
        <f>VLOOKUP($L25,'CAPB_-_Euro_Area'!$A$27:$J$43,4,FALSE)</f>
        <v>0.19999999999999996</v>
      </c>
      <c r="P25" s="269">
        <f>VLOOKUP($L25,'CAPB_-_Euro_Area'!$A$27:$J$43,3,FALSE)</f>
        <v>-0.5</v>
      </c>
      <c r="Q25" s="81">
        <f t="shared" si="22"/>
        <v>1.3844748023249993</v>
      </c>
      <c r="R25" s="81">
        <f t="shared" si="3"/>
        <v>0.5555785536078286</v>
      </c>
      <c r="S25" s="81">
        <f t="shared" si="4"/>
        <v>0.3086675292289669</v>
      </c>
      <c r="T25" s="86">
        <f t="shared" si="5"/>
        <v>1.6476024643865399</v>
      </c>
      <c r="U25" s="81"/>
      <c r="V25" s="45" t="s">
        <v>17</v>
      </c>
      <c r="W25" s="268">
        <f>VLOOKUP($L25,'GDP_Growth_-_Euro_Area'!$A$4:$J$20,6,)</f>
        <v>4.0907695122806729</v>
      </c>
      <c r="X25" s="268">
        <f>VLOOKUP($L25,'GDP_Growth_-_Euro_Area'!$A$4:$J$20,5,)</f>
        <v>-5.6379538930404749</v>
      </c>
      <c r="Y25" s="268">
        <f>VLOOKUP($L25,'CAPB_-_Euro_Area'!$A$27:$J$43,5,FALSE)</f>
        <v>-2.5999999999999996</v>
      </c>
      <c r="Z25" s="269">
        <f>VLOOKUP($L25,'CAPB_-_Euro_Area'!$A$27:$J$43,4,FALSE)</f>
        <v>0.19999999999999996</v>
      </c>
      <c r="AA25" s="81">
        <f t="shared" si="6"/>
        <v>-0.58072664935974538</v>
      </c>
      <c r="AB25" s="81">
        <f t="shared" si="23"/>
        <v>-0.3689836949449079</v>
      </c>
      <c r="AC25" s="81">
        <f t="shared" si="7"/>
        <v>0.13614896713519686</v>
      </c>
      <c r="AD25" s="86">
        <f t="shared" si="8"/>
        <v>0.19997481471036715</v>
      </c>
      <c r="AF25" s="45" t="s">
        <v>17</v>
      </c>
      <c r="AG25" s="268">
        <f>VLOOKUP($L25,'GDP_Growth_-_Euro_Area'!$A$4:$J$20,7,)</f>
        <v>3.589997242362287</v>
      </c>
      <c r="AH25" s="268">
        <f>VLOOKUP($L25,'GDP_Growth_-_Euro_Area'!$A$4:$J$20,6,)</f>
        <v>4.0907695122806729</v>
      </c>
      <c r="AI25" s="268">
        <f>VLOOKUP($L25,'CAPB_-_Euro_Area'!$A$27:$J$43,6,FALSE)</f>
        <v>7.2</v>
      </c>
      <c r="AJ25" s="269">
        <f>VLOOKUP($L25,'CAPB_-_Euro_Area'!$A$27:$J$43,5,FALSE)</f>
        <v>-2.5999999999999996</v>
      </c>
      <c r="AK25" s="81">
        <f t="shared" si="9"/>
        <v>-0.18181435620945674</v>
      </c>
      <c r="AL25" s="81">
        <f t="shared" si="24"/>
        <v>2.782970985757149</v>
      </c>
      <c r="AM25" s="81">
        <f t="shared" si="10"/>
        <v>7.7449275075661177</v>
      </c>
      <c r="AN25" s="86">
        <f t="shared" si="11"/>
        <v>31.401099661315317</v>
      </c>
      <c r="AP25" s="45" t="s">
        <v>17</v>
      </c>
      <c r="AQ25" s="268">
        <f>VLOOKUP($L25,'GDP_Growth_-_Euro_Area'!$A$4:$J$20,8,)</f>
        <v>0.3764836512337979</v>
      </c>
      <c r="AR25" s="268">
        <f>VLOOKUP($L25,'GDP_Growth_-_Euro_Area'!$A$4:$J$20,7,)</f>
        <v>3.589997242362287</v>
      </c>
      <c r="AS25" s="268">
        <f>VLOOKUP($L25,'CAPB_-_Euro_Area'!$A$27:$J$43,7,FALSE)</f>
        <v>-4.4000000000000004</v>
      </c>
      <c r="AT25" s="269">
        <f>VLOOKUP($L25,'CAPB_-_Euro_Area'!$A$27:$J$43,6,FALSE)</f>
        <v>7.2</v>
      </c>
      <c r="AU25" s="81">
        <f t="shared" si="12"/>
        <v>0.31810473200299333</v>
      </c>
      <c r="AV25" s="81">
        <f t="shared" si="25"/>
        <v>-0.571613230343053</v>
      </c>
      <c r="AW25" s="81">
        <f t="shared" si="13"/>
        <v>0.32674168510322016</v>
      </c>
      <c r="AX25" s="86">
        <f t="shared" si="14"/>
        <v>4.704218623192487</v>
      </c>
      <c r="AZ25" s="45" t="s">
        <v>17</v>
      </c>
      <c r="BA25" s="268">
        <f>VLOOKUP($L25,'GDP_Growth_-_Euro_Area'!$A$4:$J$20,9,)</f>
        <v>0.10579204143049026</v>
      </c>
      <c r="BB25" s="268">
        <f>VLOOKUP($L25,'GDP_Growth_-_Euro_Area'!$A$4:$J$20,8,)</f>
        <v>0.3764836512337979</v>
      </c>
      <c r="BC25" s="268">
        <f>VLOOKUP($L25,'CAPB_-_Euro_Area'!$A$27:$J$43,8,FALSE)</f>
        <v>0.39999999999999991</v>
      </c>
      <c r="BD25" s="269">
        <f>VLOOKUP($L25,'CAPB_-_Euro_Area'!$A$27:$J$43,7,FALSE)</f>
        <v>-4.4000000000000004</v>
      </c>
      <c r="BE25" s="81">
        <f t="shared" si="15"/>
        <v>-1.7649846467056918E-2</v>
      </c>
      <c r="BF25" s="81">
        <f t="shared" si="26"/>
        <v>-0.49479392762416607</v>
      </c>
      <c r="BG25" s="81">
        <f t="shared" si="16"/>
        <v>0.24482103081374851</v>
      </c>
      <c r="BH25" s="86">
        <f t="shared" si="17"/>
        <v>0.36523566508180838</v>
      </c>
      <c r="BJ25" s="45" t="s">
        <v>17</v>
      </c>
      <c r="BK25" s="268">
        <f>VLOOKUP($L25,'GDP_Growth_-_Euro_Area'!$A$4:$J$20,10,)</f>
        <v>1.6043810064094117</v>
      </c>
      <c r="BL25" s="268">
        <f>VLOOKUP($L25,'GDP_Growth_-_Euro_Area'!$A$4:$J$20,9,)</f>
        <v>0.10579204143049026</v>
      </c>
      <c r="BM25" s="268">
        <f>VLOOKUP($L25,'CAPB_-_Euro_Area'!$A$27:$J$43,9,FALSE)</f>
        <v>0.10000000000000009</v>
      </c>
      <c r="BN25" s="269">
        <f>VLOOKUP($L25,'CAPB_-_Euro_Area'!$A$27:$J$43,8,FALSE)</f>
        <v>0.39999999999999991</v>
      </c>
      <c r="BO25" s="81">
        <f t="shared" si="18"/>
        <v>-1.0848064543163143</v>
      </c>
      <c r="BP25" s="81">
        <f t="shared" si="27"/>
        <v>0.52034620421775846</v>
      </c>
      <c r="BQ25" s="81">
        <f t="shared" si="19"/>
        <v>0.2707601722438292</v>
      </c>
      <c r="BR25" s="86">
        <f t="shared" si="20"/>
        <v>3.1172461174170087E-2</v>
      </c>
    </row>
    <row r="26" spans="2:70" x14ac:dyDescent="0.25">
      <c r="B26" s="111" t="s">
        <v>18</v>
      </c>
      <c r="C26" s="268">
        <f>VLOOKUP($B26,'GDP_Growth_-_Euro_Area'!$A$4:$J$20,4,)</f>
        <v>-0.44429391229343196</v>
      </c>
      <c r="D26" s="268">
        <f>VLOOKUP($B26,'GDP_Growth_-_Euro_Area'!$A$4:$J$20,3,)</f>
        <v>3.5376368016726332</v>
      </c>
      <c r="E26" s="268">
        <f>VLOOKUP($B26,'CAPB_-_Euro_Area'!$A$27:$J$43,3,FALSE)</f>
        <v>-3</v>
      </c>
      <c r="F26" s="269">
        <f>VLOOKUP($B26,'CAPB_-_Euro_Area'!A32:J48,2,FALSE)</f>
        <v>-1.8000000000000003</v>
      </c>
      <c r="G26" s="81">
        <f t="shared" si="21"/>
        <v>-0.2380901341794337</v>
      </c>
      <c r="H26" s="81">
        <f t="shared" si="0"/>
        <v>-0.47793326726654317</v>
      </c>
      <c r="I26" s="81">
        <f t="shared" si="1"/>
        <v>0.22842020796007298</v>
      </c>
      <c r="J26" s="86">
        <f t="shared" si="2"/>
        <v>2.2720313921172703</v>
      </c>
      <c r="L26" s="45" t="s">
        <v>18</v>
      </c>
      <c r="M26" s="268">
        <f>VLOOKUP($L26,'GDP_Growth_-_Euro_Area'!$A$4:$J$20,5,)</f>
        <v>-4.3948172240521757</v>
      </c>
      <c r="N26" s="268">
        <f>VLOOKUP($L26,'GDP_Growth_-_Euro_Area'!$A$4:$J$20,4,FALSE)</f>
        <v>-0.44429391229343196</v>
      </c>
      <c r="O26" s="268">
        <f>VLOOKUP($L26,'CAPB_-_Euro_Area'!$A$27:$J$43,4,FALSE)</f>
        <v>-4.7999999999999989</v>
      </c>
      <c r="P26" s="269">
        <f>VLOOKUP($L26,'CAPB_-_Euro_Area'!$A$27:$J$43,3,FALSE)</f>
        <v>-3</v>
      </c>
      <c r="Q26" s="81">
        <f t="shared" si="22"/>
        <v>0.5555785536078286</v>
      </c>
      <c r="R26" s="81">
        <f t="shared" si="3"/>
        <v>-0.72801112552898184</v>
      </c>
      <c r="S26" s="81">
        <f t="shared" si="4"/>
        <v>0.53000019889397498</v>
      </c>
      <c r="T26" s="86">
        <f t="shared" si="5"/>
        <v>9.1736734371312494</v>
      </c>
      <c r="U26" s="81"/>
      <c r="V26" s="45" t="s">
        <v>18</v>
      </c>
      <c r="W26" s="268">
        <f>VLOOKUP($L26,'GDP_Growth_-_Euro_Area'!$A$4:$J$20,6,)</f>
        <v>-5.4487557608568551</v>
      </c>
      <c r="X26" s="268">
        <f>VLOOKUP($L26,'GDP_Growth_-_Euro_Area'!$A$4:$J$20,5,)</f>
        <v>-4.3948172240521757</v>
      </c>
      <c r="Y26" s="268">
        <f>VLOOKUP($L26,'CAPB_-_Euro_Area'!$A$27:$J$43,5,FALSE)</f>
        <v>7.1999999999999993</v>
      </c>
      <c r="Z26" s="269">
        <f>VLOOKUP($L26,'CAPB_-_Euro_Area'!$A$27:$J$43,4,FALSE)</f>
        <v>-4.7999999999999989</v>
      </c>
      <c r="AA26" s="81">
        <f t="shared" si="6"/>
        <v>-0.3689836949449079</v>
      </c>
      <c r="AB26" s="81">
        <f t="shared" si="23"/>
        <v>-0.81616913154852444</v>
      </c>
      <c r="AC26" s="81">
        <f t="shared" si="7"/>
        <v>0.66613205129267261</v>
      </c>
      <c r="AD26" s="86">
        <f t="shared" si="8"/>
        <v>2.0868598197071955</v>
      </c>
      <c r="AF26" s="45" t="s">
        <v>18</v>
      </c>
      <c r="AG26" s="268">
        <f>VLOOKUP($L26,'GDP_Growth_-_Euro_Area'!$A$4:$J$20,7,)</f>
        <v>-8.8636797677705204</v>
      </c>
      <c r="AH26" s="268">
        <f>VLOOKUP($L26,'GDP_Growth_-_Euro_Area'!$A$4:$J$20,6,)</f>
        <v>-5.4487557608568551</v>
      </c>
      <c r="AI26" s="268">
        <f>VLOOKUP($L26,'CAPB_-_Euro_Area'!$A$27:$J$43,6,FALSE)</f>
        <v>5</v>
      </c>
      <c r="AJ26" s="269">
        <f>VLOOKUP($L26,'CAPB_-_Euro_Area'!$A$27:$J$43,5,FALSE)</f>
        <v>7.1999999999999993</v>
      </c>
      <c r="AK26" s="81">
        <f t="shared" si="9"/>
        <v>2.782970985757149</v>
      </c>
      <c r="AL26" s="81">
        <f t="shared" si="24"/>
        <v>-2.8206974253210184</v>
      </c>
      <c r="AM26" s="81">
        <f t="shared" si="10"/>
        <v>7.9563339652126226</v>
      </c>
      <c r="AN26" s="86">
        <f t="shared" si="11"/>
        <v>48.304120512968062</v>
      </c>
      <c r="AP26" s="45" t="s">
        <v>18</v>
      </c>
      <c r="AQ26" s="268">
        <f>VLOOKUP($L26,'GDP_Growth_-_Euro_Area'!$A$4:$J$20,8,)</f>
        <v>-6.5718931786558556</v>
      </c>
      <c r="AR26" s="268">
        <f>VLOOKUP($L26,'GDP_Growth_-_Euro_Area'!$A$4:$J$20,7,)</f>
        <v>-8.8636797677705204</v>
      </c>
      <c r="AS26" s="268">
        <f>VLOOKUP($L26,'CAPB_-_Euro_Area'!$A$27:$J$43,7,FALSE)</f>
        <v>3.6</v>
      </c>
      <c r="AT26" s="269">
        <f>VLOOKUP($L26,'CAPB_-_Euro_Area'!$A$27:$J$43,6,FALSE)</f>
        <v>5</v>
      </c>
      <c r="AU26" s="81">
        <f t="shared" si="12"/>
        <v>-0.571613230343053</v>
      </c>
      <c r="AV26" s="81">
        <f t="shared" si="25"/>
        <v>1.5973078431846321</v>
      </c>
      <c r="AW26" s="81">
        <f t="shared" si="13"/>
        <v>2.5513923458991412</v>
      </c>
      <c r="AX26" s="86">
        <f t="shared" si="14"/>
        <v>6.3651084852872053</v>
      </c>
      <c r="AZ26" s="45" t="s">
        <v>18</v>
      </c>
      <c r="BA26" s="268">
        <f>VLOOKUP($L26,'GDP_Growth_-_Euro_Area'!$A$4:$J$20,9,)</f>
        <v>-3.8951531289699801</v>
      </c>
      <c r="BB26" s="268">
        <f>VLOOKUP($L26,'GDP_Growth_-_Euro_Area'!$A$4:$J$20,8,)</f>
        <v>-6.5718931786558556</v>
      </c>
      <c r="BC26" s="268">
        <f>VLOOKUP($L26,'CAPB_-_Euro_Area'!$A$27:$J$43,8,FALSE)</f>
        <v>3.1999999999999997</v>
      </c>
      <c r="BD26" s="269">
        <f>VLOOKUP($L26,'CAPB_-_Euro_Area'!$A$27:$J$43,7,FALSE)</f>
        <v>3.6</v>
      </c>
      <c r="BE26" s="81">
        <f t="shared" si="15"/>
        <v>-0.49479392762416607</v>
      </c>
      <c r="BF26" s="81">
        <f t="shared" si="26"/>
        <v>0.10955337739324555</v>
      </c>
      <c r="BG26" s="81">
        <f t="shared" si="16"/>
        <v>1.2001942498266886E-2</v>
      </c>
      <c r="BH26" s="86">
        <f t="shared" si="17"/>
        <v>0.10714650434598545</v>
      </c>
      <c r="BJ26" s="45" t="s">
        <v>18</v>
      </c>
      <c r="BK26" s="268">
        <f>VLOOKUP($L26,'GDP_Growth_-_Euro_Area'!$A$4:$J$20,10,)</f>
        <v>0.77420960916106196</v>
      </c>
      <c r="BL26" s="268">
        <f>VLOOKUP($L26,'GDP_Growth_-_Euro_Area'!$A$4:$J$20,9,)</f>
        <v>-3.8951531289699801</v>
      </c>
      <c r="BM26" s="268">
        <f>VLOOKUP($L26,'CAPB_-_Euro_Area'!$A$27:$J$43,9,FALSE)</f>
        <v>-0.5</v>
      </c>
      <c r="BN26" s="269">
        <f>VLOOKUP($L26,'CAPB_-_Euro_Area'!$A$27:$J$43,8,FALSE)</f>
        <v>3.1999999999999997</v>
      </c>
      <c r="BO26" s="81">
        <f t="shared" si="18"/>
        <v>0.52034620421775846</v>
      </c>
      <c r="BP26" s="81">
        <f t="shared" si="27"/>
        <v>0.34378895805048815</v>
      </c>
      <c r="BQ26" s="81">
        <f t="shared" si="19"/>
        <v>0.1181908476774403</v>
      </c>
      <c r="BR26" s="86">
        <f t="shared" si="20"/>
        <v>3.5043969819112494E-2</v>
      </c>
    </row>
    <row r="27" spans="2:70" x14ac:dyDescent="0.25">
      <c r="B27" s="111" t="s">
        <v>19</v>
      </c>
      <c r="C27" s="268">
        <f>VLOOKUP($B27,'GDP_Growth_-_Euro_Area'!$A$4:$J$20,4,)</f>
        <v>-2.6096511259575692</v>
      </c>
      <c r="D27" s="268">
        <f>VLOOKUP($B27,'GDP_Growth_-_Euro_Area'!$A$4:$J$20,3,)</f>
        <v>4.9321826980961418</v>
      </c>
      <c r="E27" s="268">
        <f>VLOOKUP($B27,'CAPB_-_Euro_Area'!$A$27:$J$43,3,FALSE)</f>
        <v>-3.3000000000000007</v>
      </c>
      <c r="F27" s="269">
        <f>VLOOKUP($B27,'CAPB_-_Euro_Area'!A33:J49,2,FALSE)</f>
        <v>-4.3</v>
      </c>
      <c r="G27" s="81">
        <f t="shared" si="21"/>
        <v>-0.47793326726654317</v>
      </c>
      <c r="H27" s="81">
        <f t="shared" si="0"/>
        <v>-1.9852591749976052</v>
      </c>
      <c r="I27" s="81">
        <f t="shared" si="1"/>
        <v>3.9412539919121721</v>
      </c>
      <c r="J27" s="86">
        <f t="shared" si="2"/>
        <v>4.3087604062230023E-3</v>
      </c>
      <c r="L27" s="45" t="s">
        <v>19</v>
      </c>
      <c r="M27" s="268">
        <f>VLOOKUP($L27,'GDP_Growth_-_Euro_Area'!$A$4:$J$20,5,)</f>
        <v>-6.3706774418781862</v>
      </c>
      <c r="N27" s="268">
        <f>VLOOKUP($L27,'GDP_Growth_-_Euro_Area'!$A$4:$J$20,4,FALSE)</f>
        <v>-2.6096511259575692</v>
      </c>
      <c r="O27" s="268">
        <f>VLOOKUP($L27,'CAPB_-_Euro_Area'!$A$27:$J$43,4,FALSE)</f>
        <v>2.7000000000000011</v>
      </c>
      <c r="P27" s="269">
        <f>VLOOKUP($L27,'CAPB_-_Euro_Area'!$A$27:$J$43,3,FALSE)</f>
        <v>-3.3000000000000007</v>
      </c>
      <c r="Q27" s="81">
        <f t="shared" si="22"/>
        <v>-0.72801112552898184</v>
      </c>
      <c r="R27" s="81">
        <f t="shared" si="3"/>
        <v>2.3007961375914778</v>
      </c>
      <c r="S27" s="81">
        <f t="shared" si="4"/>
        <v>5.293662866755863</v>
      </c>
      <c r="T27" s="86">
        <f t="shared" si="5"/>
        <v>5.1435226646737142</v>
      </c>
      <c r="U27" s="81"/>
      <c r="V27" s="45" t="s">
        <v>19</v>
      </c>
      <c r="W27" s="268">
        <f>VLOOKUP($L27,'GDP_Growth_-_Euro_Area'!$A$4:$J$20,6,)</f>
        <v>-0.27550500952816037</v>
      </c>
      <c r="X27" s="268">
        <f>VLOOKUP($L27,'GDP_Growth_-_Euro_Area'!$A$4:$J$20,5,)</f>
        <v>-6.3706774418781862</v>
      </c>
      <c r="Y27" s="268">
        <f>VLOOKUP($L27,'CAPB_-_Euro_Area'!$A$27:$J$43,5,FALSE)</f>
        <v>3.0999999999999996</v>
      </c>
      <c r="Z27" s="269">
        <f>VLOOKUP($L27,'CAPB_-_Euro_Area'!$A$27:$J$43,4,FALSE)</f>
        <v>2.7000000000000011</v>
      </c>
      <c r="AA27" s="81">
        <f t="shared" si="6"/>
        <v>-0.81616913154852444</v>
      </c>
      <c r="AB27" s="81">
        <f t="shared" si="23"/>
        <v>0.62842763561773085</v>
      </c>
      <c r="AC27" s="81">
        <f t="shared" si="7"/>
        <v>0.3949212932080915</v>
      </c>
      <c r="AD27" s="86">
        <f t="shared" si="8"/>
        <v>0.90449490589669201</v>
      </c>
      <c r="AF27" s="45" t="s">
        <v>19</v>
      </c>
      <c r="AG27" s="268">
        <f>VLOOKUP($L27,'GDP_Growth_-_Euro_Area'!$A$4:$J$20,7,)</f>
        <v>2.7727063390243103</v>
      </c>
      <c r="AH27" s="268">
        <f>VLOOKUP($L27,'GDP_Growth_-_Euro_Area'!$A$4:$J$20,6,)</f>
        <v>-0.27550500952816037</v>
      </c>
      <c r="AI27" s="268">
        <f>VLOOKUP($L27,'CAPB_-_Euro_Area'!$A$27:$J$43,6,FALSE)</f>
        <v>2.8</v>
      </c>
      <c r="AJ27" s="269">
        <f>VLOOKUP($L27,'CAPB_-_Euro_Area'!$A$27:$J$43,5,FALSE)</f>
        <v>3.0999999999999996</v>
      </c>
      <c r="AK27" s="81">
        <f t="shared" si="9"/>
        <v>-2.8206974253210184</v>
      </c>
      <c r="AL27" s="81">
        <f t="shared" si="24"/>
        <v>4.1294191573679413</v>
      </c>
      <c r="AM27" s="81">
        <f t="shared" si="10"/>
        <v>17.05210257723736</v>
      </c>
      <c r="AN27" s="86">
        <f t="shared" si="11"/>
        <v>35.859269552223729</v>
      </c>
      <c r="AP27" s="45" t="s">
        <v>19</v>
      </c>
      <c r="AQ27" s="268">
        <f>VLOOKUP($L27,'GDP_Growth_-_Euro_Area'!$A$4:$J$20,8,)</f>
        <v>-0.3130528223052238</v>
      </c>
      <c r="AR27" s="268">
        <f>VLOOKUP($L27,'GDP_Growth_-_Euro_Area'!$A$4:$J$20,7,)</f>
        <v>2.7727063390243103</v>
      </c>
      <c r="AS27" s="268">
        <f>VLOOKUP($L27,'CAPB_-_Euro_Area'!$A$27:$J$43,7,FALSE)</f>
        <v>2.2000000000000002</v>
      </c>
      <c r="AT27" s="269">
        <f>VLOOKUP($L27,'CAPB_-_Euro_Area'!$A$27:$J$43,6,FALSE)</f>
        <v>2.8</v>
      </c>
      <c r="AU27" s="81">
        <f t="shared" si="12"/>
        <v>1.5973078431846321</v>
      </c>
      <c r="AV27" s="81">
        <f t="shared" si="25"/>
        <v>-0.92560881918993099</v>
      </c>
      <c r="AW27" s="81">
        <f t="shared" si="13"/>
        <v>0.85675168616217834</v>
      </c>
      <c r="AX27" s="86">
        <f t="shared" si="14"/>
        <v>0.44285340981658838</v>
      </c>
      <c r="AZ27" s="45" t="s">
        <v>19</v>
      </c>
      <c r="BA27" s="268">
        <f>VLOOKUP($L27,'GDP_Growth_-_Euro_Area'!$A$4:$J$20,9,)</f>
        <v>0.17361708373755391</v>
      </c>
      <c r="BB27" s="268">
        <f>VLOOKUP($L27,'GDP_Growth_-_Euro_Area'!$A$4:$J$20,8,)</f>
        <v>-0.3130528223052238</v>
      </c>
      <c r="BC27" s="268">
        <f>VLOOKUP($L27,'CAPB_-_Euro_Area'!$A$27:$J$43,8,FALSE)</f>
        <v>1.2</v>
      </c>
      <c r="BD27" s="269">
        <f>VLOOKUP($L27,'CAPB_-_Euro_Area'!$A$27:$J$43,7,FALSE)</f>
        <v>2.2000000000000002</v>
      </c>
      <c r="BE27" s="81">
        <f t="shared" si="15"/>
        <v>0.10955337739324555</v>
      </c>
      <c r="BF27" s="81">
        <f t="shared" si="26"/>
        <v>-0.21777902910813562</v>
      </c>
      <c r="BG27" s="81">
        <f t="shared" si="16"/>
        <v>4.742770551928218E-2</v>
      </c>
      <c r="BH27" s="86">
        <f t="shared" si="17"/>
        <v>4.8976405733403429E-2</v>
      </c>
      <c r="BJ27" s="45" t="s">
        <v>19</v>
      </c>
      <c r="BK27" s="268">
        <f>VLOOKUP($L27,'GDP_Growth_-_Euro_Area'!$A$4:$J$20,10,)</f>
        <v>4.7925335182617488</v>
      </c>
      <c r="BL27" s="268">
        <f>VLOOKUP($L27,'GDP_Growth_-_Euro_Area'!$A$4:$J$20,9,)</f>
        <v>0.17361708373755391</v>
      </c>
      <c r="BM27" s="268">
        <f>VLOOKUP($L27,'CAPB_-_Euro_Area'!$A$27:$J$43,9,FALSE)</f>
        <v>7.3</v>
      </c>
      <c r="BN27" s="269">
        <f>VLOOKUP($L27,'CAPB_-_Euro_Area'!$A$27:$J$43,8,FALSE)</f>
        <v>1.2</v>
      </c>
      <c r="BO27" s="81">
        <f t="shared" si="18"/>
        <v>0.34378895805048815</v>
      </c>
      <c r="BP27" s="81">
        <f t="shared" si="27"/>
        <v>0.15658861131172674</v>
      </c>
      <c r="BQ27" s="81">
        <f t="shared" si="19"/>
        <v>2.4519993192535037E-2</v>
      </c>
      <c r="BR27" s="86">
        <f t="shared" si="20"/>
        <v>1.5547823235544413</v>
      </c>
    </row>
    <row r="28" spans="2:70" x14ac:dyDescent="0.25">
      <c r="B28" s="111" t="s">
        <v>20</v>
      </c>
      <c r="C28" s="268">
        <f>VLOOKUP($B28,'GDP_Growth_-_Euro_Area'!$A$4:$J$20,4,)</f>
        <v>-1.0498246511058369</v>
      </c>
      <c r="D28" s="268">
        <f>VLOOKUP($B28,'GDP_Growth_-_Euro_Area'!$A$4:$J$20,3,)</f>
        <v>1.4741240783970255</v>
      </c>
      <c r="E28" s="268">
        <f>VLOOKUP($B28,'CAPB_-_Euro_Area'!$A$27:$J$43,3,FALSE)</f>
        <v>-0.5</v>
      </c>
      <c r="F28" s="269">
        <f>VLOOKUP($B28,'CAPB_-_Euro_Area'!A34:J50,2,FALSE)</f>
        <v>1.7000000000000002</v>
      </c>
      <c r="G28" s="81">
        <f t="shared" si="21"/>
        <v>-1.9852591749976052</v>
      </c>
      <c r="H28" s="81">
        <f t="shared" si="0"/>
        <v>-1.919618026270431</v>
      </c>
      <c r="I28" s="81">
        <f t="shared" si="1"/>
        <v>3.6849333667823849</v>
      </c>
      <c r="J28" s="86">
        <f t="shared" si="2"/>
        <v>1.1955519582046477</v>
      </c>
      <c r="L28" s="45" t="s">
        <v>20</v>
      </c>
      <c r="M28" s="268">
        <f>VLOOKUP($L28,'GDP_Growth_-_Euro_Area'!$A$4:$J$20,5,)</f>
        <v>-5.4813785318373363</v>
      </c>
      <c r="N28" s="268">
        <f>VLOOKUP($L28,'GDP_Growth_-_Euro_Area'!$A$4:$J$20,4,FALSE)</f>
        <v>-1.0498246511058369</v>
      </c>
      <c r="O28" s="268">
        <f>VLOOKUP($L28,'CAPB_-_Euro_Area'!$A$27:$J$43,4,FALSE)</f>
        <v>-0.70000000000000007</v>
      </c>
      <c r="P28" s="269">
        <f>VLOOKUP($L28,'CAPB_-_Euro_Area'!$A$27:$J$43,3,FALSE)</f>
        <v>-0.5</v>
      </c>
      <c r="Q28" s="81">
        <f t="shared" si="22"/>
        <v>2.3007961375914778</v>
      </c>
      <c r="R28" s="81">
        <f t="shared" si="3"/>
        <v>3.2862570514674339E-2</v>
      </c>
      <c r="S28" s="81">
        <f t="shared" si="4"/>
        <v>1.0799485408319433E-3</v>
      </c>
      <c r="T28" s="86">
        <f t="shared" si="5"/>
        <v>4.5757067607039108</v>
      </c>
      <c r="U28" s="81"/>
      <c r="V28" s="45" t="s">
        <v>20</v>
      </c>
      <c r="W28" s="268">
        <f>VLOOKUP($L28,'GDP_Growth_-_Euro_Area'!$A$4:$J$20,6,)</f>
        <v>1.7105824180637654</v>
      </c>
      <c r="X28" s="268">
        <f>VLOOKUP($L28,'GDP_Growth_-_Euro_Area'!$A$4:$J$20,5,)</f>
        <v>-5.4813785318373363</v>
      </c>
      <c r="Y28" s="268">
        <f>VLOOKUP($L28,'CAPB_-_Euro_Area'!$A$27:$J$43,5,FALSE)</f>
        <v>0</v>
      </c>
      <c r="Z28" s="269">
        <f>VLOOKUP($L28,'CAPB_-_Euro_Area'!$A$27:$J$43,4,FALSE)</f>
        <v>-0.70000000000000007</v>
      </c>
      <c r="AA28" s="81">
        <f t="shared" si="6"/>
        <v>0.62842763561773085</v>
      </c>
      <c r="AB28" s="81">
        <f t="shared" si="23"/>
        <v>-0.32262173528616289</v>
      </c>
      <c r="AC28" s="81">
        <f t="shared" si="7"/>
        <v>0.10408478407905496</v>
      </c>
      <c r="AD28" s="86">
        <f t="shared" si="8"/>
        <v>10.344195433011397</v>
      </c>
      <c r="AF28" s="45" t="s">
        <v>20</v>
      </c>
      <c r="AG28" s="268">
        <f>VLOOKUP($L28,'GDP_Growth_-_Euro_Area'!$A$4:$J$20,7,)</f>
        <v>0.58682083722989375</v>
      </c>
      <c r="AH28" s="268">
        <f>VLOOKUP($L28,'GDP_Growth_-_Euro_Area'!$A$4:$J$20,6,)</f>
        <v>1.7105824180637654</v>
      </c>
      <c r="AI28" s="268">
        <f>VLOOKUP($L28,'CAPB_-_Euro_Area'!$A$27:$J$43,6,FALSE)</f>
        <v>0.70000000000000007</v>
      </c>
      <c r="AJ28" s="269">
        <f>VLOOKUP($L28,'CAPB_-_Euro_Area'!$A$27:$J$43,5,FALSE)</f>
        <v>0</v>
      </c>
      <c r="AK28" s="81">
        <f t="shared" si="9"/>
        <v>4.1294191573679413</v>
      </c>
      <c r="AL28" s="81">
        <f t="shared" si="24"/>
        <v>-1.8588418215994693</v>
      </c>
      <c r="AM28" s="81">
        <f t="shared" si="10"/>
        <v>3.4552929177272333</v>
      </c>
      <c r="AN28" s="86">
        <f t="shared" si="11"/>
        <v>28.018898162585092</v>
      </c>
      <c r="AP28" s="45" t="s">
        <v>20</v>
      </c>
      <c r="AQ28" s="268">
        <f>VLOOKUP($L28,'GDP_Growth_-_Euro_Area'!$A$4:$J$20,8,)</f>
        <v>-2.7704158922968674</v>
      </c>
      <c r="AR28" s="268">
        <f>VLOOKUP($L28,'GDP_Growth_-_Euro_Area'!$A$4:$J$20,7,)</f>
        <v>0.58682083722989375</v>
      </c>
      <c r="AS28" s="268">
        <f>VLOOKUP($L28,'CAPB_-_Euro_Area'!$A$27:$J$43,7,FALSE)</f>
        <v>2.1999999999999997</v>
      </c>
      <c r="AT28" s="269">
        <f>VLOOKUP($L28,'CAPB_-_Euro_Area'!$A$27:$J$43,6,FALSE)</f>
        <v>0.70000000000000007</v>
      </c>
      <c r="AU28" s="81">
        <f t="shared" si="12"/>
        <v>-0.92560881918993099</v>
      </c>
      <c r="AV28" s="81">
        <f t="shared" si="25"/>
        <v>-1.591081140039257</v>
      </c>
      <c r="AW28" s="81">
        <f t="shared" si="13"/>
        <v>2.5315391941886221</v>
      </c>
      <c r="AX28" s="86">
        <f t="shared" si="14"/>
        <v>16.957524512020868</v>
      </c>
      <c r="AZ28" s="45" t="s">
        <v>20</v>
      </c>
      <c r="BA28" s="268">
        <f>VLOOKUP($L28,'GDP_Growth_-_Euro_Area'!$A$4:$J$20,9,)</f>
        <v>-1.6982741418366345</v>
      </c>
      <c r="BB28" s="268">
        <f>VLOOKUP($L28,'GDP_Growth_-_Euro_Area'!$A$4:$J$20,8,)</f>
        <v>-2.7704158922968674</v>
      </c>
      <c r="BC28" s="268">
        <f>VLOOKUP($L28,'CAPB_-_Euro_Area'!$A$27:$J$43,8,FALSE)</f>
        <v>0.60000000000000009</v>
      </c>
      <c r="BD28" s="269">
        <f>VLOOKUP($L28,'CAPB_-_Euro_Area'!$A$27:$J$43,7,FALSE)</f>
        <v>2.1999999999999997</v>
      </c>
      <c r="BE28" s="81">
        <f t="shared" si="15"/>
        <v>-0.21777902910813562</v>
      </c>
      <c r="BF28" s="81">
        <f t="shared" si="26"/>
        <v>-0.43908516488706839</v>
      </c>
      <c r="BG28" s="81">
        <f t="shared" si="16"/>
        <v>0.19279578202390404</v>
      </c>
      <c r="BH28" s="86">
        <f t="shared" si="17"/>
        <v>0.23708179813503938</v>
      </c>
      <c r="BJ28" s="45" t="s">
        <v>20</v>
      </c>
      <c r="BK28" s="268">
        <f>VLOOKUP($L28,'GDP_Growth_-_Euro_Area'!$A$4:$J$20,10,)</f>
        <v>-0.42609676664162066</v>
      </c>
      <c r="BL28" s="268">
        <f>VLOOKUP($L28,'GDP_Growth_-_Euro_Area'!$A$4:$J$20,9,)</f>
        <v>-1.6982741418366345</v>
      </c>
      <c r="BM28" s="268">
        <f>VLOOKUP($L28,'CAPB_-_Euro_Area'!$A$27:$J$43,9,FALSE)</f>
        <v>-0.19999999999999973</v>
      </c>
      <c r="BN28" s="269">
        <f>VLOOKUP($L28,'CAPB_-_Euro_Area'!$A$27:$J$43,8,FALSE)</f>
        <v>0.60000000000000009</v>
      </c>
      <c r="BO28" s="81">
        <f t="shared" si="18"/>
        <v>0.15658861131172674</v>
      </c>
      <c r="BP28" s="81">
        <f t="shared" si="27"/>
        <v>-1.0903204966646491</v>
      </c>
      <c r="BQ28" s="81">
        <f t="shared" si="19"/>
        <v>1.1887987854470472</v>
      </c>
      <c r="BR28" s="86">
        <f t="shared" si="20"/>
        <v>4.6662700250128823</v>
      </c>
    </row>
    <row r="29" spans="2:70" x14ac:dyDescent="0.25">
      <c r="B29" s="111" t="s">
        <v>21</v>
      </c>
      <c r="C29" s="268">
        <f>VLOOKUP($B29,'GDP_Growth_-_Euro_Area'!$A$4:$J$20,4,)</f>
        <v>2.6279553790118797</v>
      </c>
      <c r="D29" s="268">
        <f>VLOOKUP($B29,'GDP_Growth_-_Euro_Area'!$A$4:$J$20,3,)</f>
        <v>11.08690978426749</v>
      </c>
      <c r="E29" s="268">
        <f>VLOOKUP($B29,'CAPB_-_Euro_Area'!$A$27:$J$43,3,FALSE)</f>
        <v>-2.2000000000000002</v>
      </c>
      <c r="F29" s="269">
        <f>VLOOKUP($B29,'CAPB_-_Euro_Area'!A35:J51,2,FALSE)</f>
        <v>-2</v>
      </c>
      <c r="G29" s="81">
        <f t="shared" si="21"/>
        <v>-1.919618026270431</v>
      </c>
      <c r="H29" s="81">
        <f t="shared" si="0"/>
        <v>-0.82620504015555607</v>
      </c>
      <c r="I29" s="81">
        <f t="shared" si="1"/>
        <v>0.68261476837844404</v>
      </c>
      <c r="J29" s="86">
        <f t="shared" si="2"/>
        <v>2.4976313963082846</v>
      </c>
      <c r="L29" s="45" t="s">
        <v>30</v>
      </c>
      <c r="M29" s="268">
        <f>VLOOKUP($L29,'GDP_Growth_-_Euro_Area'!$A$4:$J$20,5,)</f>
        <v>-14.185978727046447</v>
      </c>
      <c r="N29" s="268">
        <f>VLOOKUP($L29,'GDP_Growth_-_Euro_Area'!$A$4:$J$20,4,FALSE)</f>
        <v>-3.1751862420541954</v>
      </c>
      <c r="O29" s="268">
        <f>VLOOKUP($L29,'CAPB_-_Euro_Area'!$A$27:$J$43,4,FALSE)</f>
        <v>5.7000000000000011</v>
      </c>
      <c r="P29" s="269">
        <f>VLOOKUP($L29,'CAPB_-_Euro_Area'!$A$27:$J$43,3,FALSE)</f>
        <v>-7.5000000000000009</v>
      </c>
      <c r="Q29" s="81">
        <f t="shared" si="22"/>
        <v>3.2862570514674339E-2</v>
      </c>
      <c r="R29" s="81">
        <f t="shared" si="3"/>
        <v>-2.1062276007272747</v>
      </c>
      <c r="S29" s="81">
        <f t="shared" si="4"/>
        <v>4.4361947060653719</v>
      </c>
      <c r="T29" s="86">
        <f t="shared" si="5"/>
        <v>29.23566740228954</v>
      </c>
      <c r="U29" s="81"/>
      <c r="V29" s="45" t="s">
        <v>30</v>
      </c>
      <c r="W29" s="268">
        <f>VLOOKUP($L29,'GDP_Growth_-_Euro_Area'!$A$4:$J$20,6,)</f>
        <v>-2.8736096958718207</v>
      </c>
      <c r="X29" s="268">
        <f>VLOOKUP($L29,'GDP_Growth_-_Euro_Area'!$A$4:$J$20,5,)</f>
        <v>-14.185978727046447</v>
      </c>
      <c r="Y29" s="268">
        <f>VLOOKUP($L29,'CAPB_-_Euro_Area'!$A$27:$J$43,5,FALSE)</f>
        <v>0.30000000000000027</v>
      </c>
      <c r="Z29" s="269">
        <f>VLOOKUP($L29,'CAPB_-_Euro_Area'!$A$27:$J$43,4,FALSE)</f>
        <v>5.7000000000000011</v>
      </c>
      <c r="AA29" s="81">
        <f t="shared" si="6"/>
        <v>-0.32262173528616289</v>
      </c>
      <c r="AB29" s="81">
        <f t="shared" si="23"/>
        <v>-3.5388610660902926</v>
      </c>
      <c r="AC29" s="81">
        <f t="shared" si="7"/>
        <v>12.523537645089723</v>
      </c>
      <c r="AD29" s="86">
        <f t="shared" si="8"/>
        <v>39.5286802522971</v>
      </c>
      <c r="AF29" s="45" t="s">
        <v>30</v>
      </c>
      <c r="AG29" s="268">
        <f>VLOOKUP($L29,'GDP_Growth_-_Euro_Area'!$A$4:$J$20,7,)</f>
        <v>4.9974743409695321</v>
      </c>
      <c r="AH29" s="268">
        <f>VLOOKUP($L29,'GDP_Growth_-_Euro_Area'!$A$4:$J$20,6,)</f>
        <v>-2.8736096958718207</v>
      </c>
      <c r="AI29" s="268">
        <f>VLOOKUP($L29,'CAPB_-_Euro_Area'!$A$27:$J$43,6,FALSE)</f>
        <v>1.7999999999999998</v>
      </c>
      <c r="AJ29" s="269">
        <f>VLOOKUP($L29,'CAPB_-_Euro_Area'!$A$27:$J$43,5,FALSE)</f>
        <v>0.30000000000000027</v>
      </c>
      <c r="AK29" s="81">
        <f t="shared" si="9"/>
        <v>-1.8588418215994693</v>
      </c>
      <c r="AL29" s="81">
        <f t="shared" si="24"/>
        <v>3.4344462078379134</v>
      </c>
      <c r="AM29" s="81">
        <f t="shared" si="10"/>
        <v>11.795420754532223</v>
      </c>
      <c r="AN29" s="86">
        <f t="shared" si="11"/>
        <v>7.6997118036851164E-3</v>
      </c>
      <c r="AP29" s="45" t="s">
        <v>30</v>
      </c>
      <c r="AQ29" s="268">
        <f>VLOOKUP($L29,'GDP_Growth_-_Euro_Area'!$A$4:$J$20,8,)</f>
        <v>4.8341562959281532</v>
      </c>
      <c r="AR29" s="268">
        <f>VLOOKUP($L29,'GDP_Growth_-_Euro_Area'!$A$4:$J$20,7,)</f>
        <v>4.9974743409695321</v>
      </c>
      <c r="AS29" s="268">
        <f>VLOOKUP($L29,'CAPB_-_Euro_Area'!$A$27:$J$43,7,FALSE)</f>
        <v>2.5</v>
      </c>
      <c r="AT29" s="269">
        <f>VLOOKUP($L29,'CAPB_-_Euro_Area'!$A$27:$J$43,6,FALSE)</f>
        <v>1.7999999999999998</v>
      </c>
      <c r="AU29" s="81">
        <f t="shared" si="12"/>
        <v>-1.591081140039257</v>
      </c>
      <c r="AV29" s="81">
        <f t="shared" si="25"/>
        <v>2.5268703545780449</v>
      </c>
      <c r="AW29" s="81">
        <f t="shared" si="13"/>
        <v>6.3850737888453741</v>
      </c>
      <c r="AX29" s="86">
        <f t="shared" si="14"/>
        <v>3.305397717005119</v>
      </c>
      <c r="AZ29" s="45" t="s">
        <v>30</v>
      </c>
      <c r="BA29" s="268">
        <f>VLOOKUP($L29,'GDP_Growth_-_Euro_Area'!$A$4:$J$20,9,)</f>
        <v>4.2264672361799001</v>
      </c>
      <c r="BB29" s="268">
        <f>VLOOKUP($L29,'GDP_Growth_-_Euro_Area'!$A$4:$J$20,8,)</f>
        <v>4.8341562959281532</v>
      </c>
      <c r="BC29" s="268">
        <f>VLOOKUP($L29,'CAPB_-_Euro_Area'!$A$27:$J$43,8,FALSE)</f>
        <v>-1.8</v>
      </c>
      <c r="BD29" s="269">
        <f>VLOOKUP($L29,'CAPB_-_Euro_Area'!$A$27:$J$43,7,FALSE)</f>
        <v>2.5</v>
      </c>
      <c r="BE29" s="81">
        <f t="shared" si="15"/>
        <v>-0.43908516488706839</v>
      </c>
      <c r="BF29" s="81">
        <f t="shared" si="26"/>
        <v>4.7825297246411935E-2</v>
      </c>
      <c r="BG29" s="81">
        <f t="shared" si="16"/>
        <v>2.2872590567076571E-3</v>
      </c>
      <c r="BH29" s="86">
        <f t="shared" si="17"/>
        <v>4.6506368431534328E-2</v>
      </c>
      <c r="BJ29" s="45" t="s">
        <v>30</v>
      </c>
      <c r="BK29" s="268">
        <f>VLOOKUP($L29,'GDP_Growth_-_Euro_Area'!$A$4:$J$20,10,)</f>
        <v>2.36163325737013</v>
      </c>
      <c r="BL29" s="268">
        <f>VLOOKUP($L29,'GDP_Growth_-_Euro_Area'!$A$4:$J$20,9,)</f>
        <v>4.2264672361799001</v>
      </c>
      <c r="BM29" s="268">
        <f>VLOOKUP($L29,'CAPB_-_Euro_Area'!$A$27:$J$43,9,FALSE)</f>
        <v>-0.4</v>
      </c>
      <c r="BN29" s="269">
        <f>VLOOKUP($L29,'CAPB_-_Euro_Area'!$A$27:$J$43,8,FALSE)</f>
        <v>-1.8</v>
      </c>
      <c r="BO29" s="81">
        <f t="shared" si="18"/>
        <v>-1.0903204966646491</v>
      </c>
      <c r="BP29" s="81">
        <f t="shared" si="27"/>
        <v>1.0698345961499576</v>
      </c>
      <c r="BQ29" s="81">
        <f t="shared" si="19"/>
        <v>1.1445460631193427</v>
      </c>
      <c r="BR29" s="86">
        <f t="shared" si="20"/>
        <v>0.20511200857432271</v>
      </c>
    </row>
    <row r="30" spans="2:70" x14ac:dyDescent="0.25">
      <c r="B30" s="111" t="s">
        <v>22</v>
      </c>
      <c r="C30" s="268">
        <f>VLOOKUP($B30,'GDP_Growth_-_Euro_Area'!$A$4:$J$20,4,)</f>
        <v>0.48732503677500461</v>
      </c>
      <c r="D30" s="268">
        <f>VLOOKUP($B30,'GDP_Growth_-_Euro_Area'!$A$4:$J$20,3,)</f>
        <v>6.4631732672316105</v>
      </c>
      <c r="E30" s="268">
        <f>VLOOKUP($B30,'CAPB_-_Euro_Area'!$A$27:$J$43,3,FALSE)</f>
        <v>-0.6</v>
      </c>
      <c r="F30" s="269">
        <f>VLOOKUP($B30,'CAPB_-_Euro_Area'!A36:J52,2,FALSE)</f>
        <v>1.1000000000000001</v>
      </c>
      <c r="G30" s="81">
        <f t="shared" si="21"/>
        <v>-0.82620504015555607</v>
      </c>
      <c r="H30" s="81">
        <f t="shared" si="0"/>
        <v>-2.4065946744889013</v>
      </c>
      <c r="I30" s="81">
        <f t="shared" si="1"/>
        <v>5.7916979272783404</v>
      </c>
      <c r="J30" s="86">
        <f t="shared" si="2"/>
        <v>27.5159008004876</v>
      </c>
      <c r="L30" s="45" t="s">
        <v>21</v>
      </c>
      <c r="M30" s="268">
        <f>VLOOKUP($L30,'GDP_Growth_-_Euro_Area'!$A$4:$J$20,5,)</f>
        <v>-14.814001873429149</v>
      </c>
      <c r="N30" s="268">
        <f>VLOOKUP($L30,'GDP_Growth_-_Euro_Area'!$A$4:$J$20,4,FALSE)</f>
        <v>2.6279553790118797</v>
      </c>
      <c r="O30" s="268">
        <f>VLOOKUP($L30,'CAPB_-_Euro_Area'!$A$27:$J$43,4,FALSE)</f>
        <v>0.90000000000000036</v>
      </c>
      <c r="P30" s="269">
        <f>VLOOKUP($L30,'CAPB_-_Euro_Area'!$A$27:$J$43,3,FALSE)</f>
        <v>-2.2000000000000002</v>
      </c>
      <c r="Q30" s="81">
        <f t="shared" si="22"/>
        <v>-2.1062276007272747</v>
      </c>
      <c r="R30" s="81">
        <f t="shared" si="3"/>
        <v>-7.5132293024367849</v>
      </c>
      <c r="S30" s="81">
        <f t="shared" si="4"/>
        <v>56.448614550994741</v>
      </c>
      <c r="T30" s="86">
        <f t="shared" si="5"/>
        <v>67.011816068987983</v>
      </c>
      <c r="U30" s="81"/>
      <c r="V30" s="45" t="s">
        <v>21</v>
      </c>
      <c r="W30" s="268">
        <f>VLOOKUP($L30,'GDP_Growth_-_Euro_Area'!$A$4:$J$20,6,)</f>
        <v>1.61893217977007</v>
      </c>
      <c r="X30" s="268">
        <f>VLOOKUP($L30,'GDP_Growth_-_Euro_Area'!$A$4:$J$20,5,)</f>
        <v>-14.814001873429149</v>
      </c>
      <c r="Y30" s="268">
        <f>VLOOKUP($L30,'CAPB_-_Euro_Area'!$A$27:$J$43,5,FALSE)</f>
        <v>2</v>
      </c>
      <c r="Z30" s="269">
        <f>VLOOKUP($L30,'CAPB_-_Euro_Area'!$A$27:$J$43,4,FALSE)</f>
        <v>0.90000000000000036</v>
      </c>
      <c r="AA30" s="81">
        <f t="shared" si="6"/>
        <v>-3.5388610660902926</v>
      </c>
      <c r="AB30" s="81">
        <f t="shared" si="23"/>
        <v>2.748322743239374</v>
      </c>
      <c r="AC30" s="81">
        <f t="shared" si="7"/>
        <v>7.5532779010067976</v>
      </c>
      <c r="AD30" s="86">
        <f t="shared" si="8"/>
        <v>1.3599394095928929</v>
      </c>
      <c r="AF30" s="45" t="s">
        <v>21</v>
      </c>
      <c r="AG30" s="268">
        <f>VLOOKUP($L30,'GDP_Growth_-_Euro_Area'!$A$4:$J$20,7,)</f>
        <v>6.114716102466673</v>
      </c>
      <c r="AH30" s="268">
        <f>VLOOKUP($L30,'GDP_Growth_-_Euro_Area'!$A$4:$J$20,6,)</f>
        <v>1.61893217977007</v>
      </c>
      <c r="AI30" s="268">
        <f>VLOOKUP($L30,'CAPB_-_Euro_Area'!$A$27:$J$43,6,FALSE)</f>
        <v>-2.4000000000000004</v>
      </c>
      <c r="AJ30" s="269">
        <f>VLOOKUP($L30,'CAPB_-_Euro_Area'!$A$27:$J$43,5,FALSE)</f>
        <v>2</v>
      </c>
      <c r="AK30" s="81">
        <f t="shared" si="9"/>
        <v>3.4344462078379134</v>
      </c>
      <c r="AL30" s="81">
        <f t="shared" si="24"/>
        <v>3.5221942095455598</v>
      </c>
      <c r="AM30" s="81">
        <f t="shared" si="10"/>
        <v>12.405852049756271</v>
      </c>
      <c r="AN30" s="86">
        <f t="shared" si="11"/>
        <v>23.603512178778089</v>
      </c>
      <c r="AP30" s="45" t="s">
        <v>21</v>
      </c>
      <c r="AQ30" s="268">
        <f>VLOOKUP($L30,'GDP_Growth_-_Euro_Area'!$A$4:$J$20,8,)</f>
        <v>3.8383226479546266</v>
      </c>
      <c r="AR30" s="268">
        <f>VLOOKUP($L30,'GDP_Growth_-_Euro_Area'!$A$4:$J$20,7,)</f>
        <v>6.114716102466673</v>
      </c>
      <c r="AS30" s="268">
        <f>VLOOKUP($L30,'CAPB_-_Euro_Area'!$A$27:$J$43,7,FALSE)</f>
        <v>4.6000000000000005</v>
      </c>
      <c r="AT30" s="269">
        <f>VLOOKUP($L30,'CAPB_-_Euro_Area'!$A$27:$J$43,6,FALSE)</f>
        <v>-2.4000000000000004</v>
      </c>
      <c r="AU30" s="81">
        <f t="shared" si="12"/>
        <v>2.5268703545780449</v>
      </c>
      <c r="AV30" s="81">
        <f t="shared" si="25"/>
        <v>0.70879507643219242</v>
      </c>
      <c r="AW30" s="81">
        <f t="shared" si="13"/>
        <v>0.50239046037451751</v>
      </c>
      <c r="AX30" s="86">
        <f t="shared" si="14"/>
        <v>1.3193833080169113</v>
      </c>
      <c r="AZ30" s="45" t="s">
        <v>21</v>
      </c>
      <c r="BA30" s="268">
        <f>VLOOKUP($L30,'GDP_Growth_-_Euro_Area'!$A$4:$J$20,9,)</f>
        <v>3.2572762040578311</v>
      </c>
      <c r="BB30" s="268">
        <f>VLOOKUP($L30,'GDP_Growth_-_Euro_Area'!$A$4:$J$20,8,)</f>
        <v>3.8383226479546266</v>
      </c>
      <c r="BC30" s="268">
        <f>VLOOKUP($L30,'CAPB_-_Euro_Area'!$A$27:$J$43,8,FALSE)</f>
        <v>0.5</v>
      </c>
      <c r="BD30" s="269">
        <f>VLOOKUP($L30,'CAPB_-_Euro_Area'!$A$27:$J$43,7,FALSE)</f>
        <v>4.6000000000000005</v>
      </c>
      <c r="BE30" s="81">
        <f t="shared" si="15"/>
        <v>4.7825297246411935E-2</v>
      </c>
      <c r="BF30" s="81">
        <f t="shared" si="26"/>
        <v>-0.1678280552235516</v>
      </c>
      <c r="BG30" s="81">
        <f t="shared" si="16"/>
        <v>2.8166256120119484E-2</v>
      </c>
      <c r="BH30" s="86">
        <f t="shared" si="17"/>
        <v>2.7659051722662613</v>
      </c>
      <c r="BJ30" s="45" t="s">
        <v>21</v>
      </c>
      <c r="BK30" s="268">
        <f>VLOOKUP($L30,'GDP_Growth_-_Euro_Area'!$A$4:$J$20,10,)</f>
        <v>2.9498728773659053</v>
      </c>
      <c r="BL30" s="268">
        <f>VLOOKUP($L30,'GDP_Growth_-_Euro_Area'!$A$4:$J$20,9,)</f>
        <v>3.2572762040578311</v>
      </c>
      <c r="BM30" s="268">
        <f>VLOOKUP($L30,'CAPB_-_Euro_Area'!$A$27:$J$43,9,FALSE)</f>
        <v>1.6</v>
      </c>
      <c r="BN30" s="269">
        <f>VLOOKUP($L30,'CAPB_-_Euro_Area'!$A$27:$J$43,8,FALSE)</f>
        <v>0.5</v>
      </c>
      <c r="BO30" s="81">
        <f t="shared" si="18"/>
        <v>1.0698345961499576</v>
      </c>
      <c r="BP30" s="81">
        <f t="shared" si="27"/>
        <v>0.61694166335642997</v>
      </c>
      <c r="BQ30" s="81">
        <f t="shared" si="19"/>
        <v>0.38061701598499859</v>
      </c>
      <c r="BR30" s="86">
        <f t="shared" si="20"/>
        <v>2.8046610746855314</v>
      </c>
    </row>
    <row r="31" spans="2:70" x14ac:dyDescent="0.25">
      <c r="B31" s="111" t="s">
        <v>23</v>
      </c>
      <c r="C31" s="268">
        <f>VLOOKUP($B31,'GDP_Growth_-_Euro_Area'!$A$4:$J$20,4,)</f>
        <v>3.9000000000008583</v>
      </c>
      <c r="D31" s="268">
        <f>VLOOKUP($B31,'GDP_Growth_-_Euro_Area'!$A$4:$J$20,3,)</f>
        <v>4.2792270979093132</v>
      </c>
      <c r="E31" s="268">
        <f>VLOOKUP($B31,'CAPB_-_Euro_Area'!$A$27:$J$43,3,FALSE)</f>
        <v>-2.7</v>
      </c>
      <c r="F31" s="269">
        <f>VLOOKUP($B31,'CAPB_-_Euro_Area'!A37:J53,2,FALSE)</f>
        <v>-0.50000000000000011</v>
      </c>
      <c r="G31" s="81">
        <f t="shared" si="21"/>
        <v>-2.4065946744889013</v>
      </c>
      <c r="H31" s="81">
        <f t="shared" si="0"/>
        <v>2.8389654291118189</v>
      </c>
      <c r="I31" s="81">
        <f t="shared" si="1"/>
        <v>8.0597247076920535</v>
      </c>
      <c r="J31" s="86">
        <f t="shared" si="2"/>
        <v>2.186955312302949</v>
      </c>
      <c r="L31" s="45" t="s">
        <v>22</v>
      </c>
      <c r="M31" s="268">
        <f>VLOOKUP($L31,'GDP_Growth_-_Euro_Area'!$A$4:$J$20,5,)</f>
        <v>-5.33368058985711</v>
      </c>
      <c r="N31" s="268">
        <f>VLOOKUP($L31,'GDP_Growth_-_Euro_Area'!$A$4:$J$20,4,FALSE)</f>
        <v>0.48732503677500461</v>
      </c>
      <c r="O31" s="268">
        <f>VLOOKUP($L31,'CAPB_-_Euro_Area'!$A$27:$J$43,4,FALSE)</f>
        <v>-9.9999999999999978E-2</v>
      </c>
      <c r="P31" s="269">
        <f>VLOOKUP($L31,'CAPB_-_Euro_Area'!$A$27:$J$43,3,FALSE)</f>
        <v>-0.6</v>
      </c>
      <c r="Q31" s="81">
        <f t="shared" si="22"/>
        <v>-7.5132293024367849</v>
      </c>
      <c r="R31" s="81">
        <f t="shared" si="3"/>
        <v>0.67284521890664095</v>
      </c>
      <c r="S31" s="81">
        <f t="shared" si="4"/>
        <v>0.45272068860552556</v>
      </c>
      <c r="T31" s="86">
        <f t="shared" si="5"/>
        <v>29.635561105534126</v>
      </c>
      <c r="U31" s="81"/>
      <c r="V31" s="45" t="s">
        <v>22</v>
      </c>
      <c r="W31" s="268">
        <f>VLOOKUP($L31,'GDP_Growth_-_Euro_Area'!$A$4:$J$20,6,)</f>
        <v>5.1446731809126334</v>
      </c>
      <c r="X31" s="268">
        <f>VLOOKUP($L31,'GDP_Growth_-_Euro_Area'!$A$4:$J$20,5,)</f>
        <v>-5.33368058985711</v>
      </c>
      <c r="Y31" s="268">
        <f>VLOOKUP($L31,'CAPB_-_Euro_Area'!$A$27:$J$43,5,FALSE)</f>
        <v>-1.6</v>
      </c>
      <c r="Z31" s="269">
        <f>VLOOKUP($L31,'CAPB_-_Euro_Area'!$A$27:$J$43,4,FALSE)</f>
        <v>-9.9999999999999978E-2</v>
      </c>
      <c r="AA31" s="81">
        <f t="shared" si="6"/>
        <v>2.748322743239374</v>
      </c>
      <c r="AB31" s="81">
        <f t="shared" si="23"/>
        <v>1.5821583424823911</v>
      </c>
      <c r="AC31" s="81">
        <f t="shared" si="7"/>
        <v>2.5032250206866271</v>
      </c>
      <c r="AD31" s="86">
        <f t="shared" si="8"/>
        <v>0.28800703010480222</v>
      </c>
      <c r="AF31" s="45" t="s">
        <v>22</v>
      </c>
      <c r="AG31" s="268">
        <f>VLOOKUP($L31,'GDP_Growth_-_Euro_Area'!$A$4:$J$20,7,)</f>
        <v>2.6090304030989699</v>
      </c>
      <c r="AH31" s="268">
        <f>VLOOKUP($L31,'GDP_Growth_-_Euro_Area'!$A$4:$J$20,6,)</f>
        <v>5.1446731809126334</v>
      </c>
      <c r="AI31" s="268">
        <f>VLOOKUP($L31,'CAPB_-_Euro_Area'!$A$27:$J$43,6,FALSE)</f>
        <v>0.4</v>
      </c>
      <c r="AJ31" s="269">
        <f>VLOOKUP($L31,'CAPB_-_Euro_Area'!$A$27:$J$43,5,FALSE)</f>
        <v>-1.6</v>
      </c>
      <c r="AK31" s="81">
        <f t="shared" si="9"/>
        <v>3.5221942095455598</v>
      </c>
      <c r="AL31" s="81">
        <f t="shared" si="24"/>
        <v>-1.3361503828828214</v>
      </c>
      <c r="AM31" s="81">
        <f t="shared" si="10"/>
        <v>1.7852978456779103</v>
      </c>
      <c r="AN31" s="86">
        <f t="shared" si="11"/>
        <v>0.13675819100371583</v>
      </c>
      <c r="AP31" s="45" t="s">
        <v>22</v>
      </c>
      <c r="AQ31" s="268">
        <f>VLOOKUP($L31,'GDP_Growth_-_Euro_Area'!$A$4:$J$20,8,)</f>
        <v>-0.16296669734504121</v>
      </c>
      <c r="AR31" s="268">
        <f>VLOOKUP($L31,'GDP_Growth_-_Euro_Area'!$A$4:$J$20,7,)</f>
        <v>2.6090304030989699</v>
      </c>
      <c r="AS31" s="268">
        <f>VLOOKUP($L31,'CAPB_-_Euro_Area'!$A$27:$J$43,7,FALSE)</f>
        <v>1</v>
      </c>
      <c r="AT31" s="269">
        <f>VLOOKUP($L31,'CAPB_-_Euro_Area'!$A$27:$J$43,6,FALSE)</f>
        <v>0.4</v>
      </c>
      <c r="AU31" s="81">
        <f t="shared" si="12"/>
        <v>0.70879507643219242</v>
      </c>
      <c r="AV31" s="81">
        <f t="shared" si="25"/>
        <v>-0.43984904078467274</v>
      </c>
      <c r="AW31" s="81">
        <f t="shared" si="13"/>
        <v>0.19346717867919672</v>
      </c>
      <c r="AX31" s="86">
        <f t="shared" si="14"/>
        <v>5.6100539257571853</v>
      </c>
      <c r="AZ31" s="45" t="s">
        <v>22</v>
      </c>
      <c r="BA31" s="268">
        <f>VLOOKUP($L31,'GDP_Growth_-_Euro_Area'!$A$4:$J$20,9,)</f>
        <v>1.9902060372616717</v>
      </c>
      <c r="BB31" s="268">
        <f>VLOOKUP($L31,'GDP_Growth_-_Euro_Area'!$A$4:$J$20,8,)</f>
        <v>-0.16296669734504121</v>
      </c>
      <c r="BC31" s="268">
        <f>VLOOKUP($L31,'CAPB_-_Euro_Area'!$A$27:$J$43,8,FALSE)</f>
        <v>0.4</v>
      </c>
      <c r="BD31" s="269">
        <f>VLOOKUP($L31,'CAPB_-_Euro_Area'!$A$27:$J$43,7,FALSE)</f>
        <v>1</v>
      </c>
      <c r="BE31" s="81">
        <f t="shared" si="15"/>
        <v>-0.1678280552235516</v>
      </c>
      <c r="BF31" s="81">
        <f t="shared" si="26"/>
        <v>1.4952730157478615</v>
      </c>
      <c r="BG31" s="81">
        <f t="shared" si="16"/>
        <v>2.2358413916237048</v>
      </c>
      <c r="BH31" s="86">
        <f t="shared" si="17"/>
        <v>3.2138025740602795E-2</v>
      </c>
      <c r="BJ31" s="45" t="s">
        <v>22</v>
      </c>
      <c r="BK31" s="268">
        <f>VLOOKUP($L31,'GDP_Growth_-_Euro_Area'!$A$4:$J$20,10,)</f>
        <v>0</v>
      </c>
      <c r="BL31" s="268">
        <f>VLOOKUP($L31,'GDP_Growth_-_Euro_Area'!$A$4:$J$20,9,)</f>
        <v>1.9902060372616717</v>
      </c>
      <c r="BM31" s="268">
        <f>VLOOKUP($L31,'CAPB_-_Euro_Area'!$A$27:$J$43,9,FALSE)</f>
        <v>-0.6</v>
      </c>
      <c r="BN31" s="269">
        <f>VLOOKUP($L31,'CAPB_-_Euro_Area'!$A$27:$J$43,8,FALSE)</f>
        <v>0.4</v>
      </c>
      <c r="BO31" s="81">
        <f t="shared" si="18"/>
        <v>0.61694166335642997</v>
      </c>
      <c r="BP31" s="81">
        <f t="shared" si="27"/>
        <v>-1.0577705730249525</v>
      </c>
      <c r="BQ31" s="81">
        <f t="shared" si="19"/>
        <v>1.1188785851575362</v>
      </c>
      <c r="BR31" s="86">
        <f t="shared" si="20"/>
        <v>0.50283650740100827</v>
      </c>
    </row>
    <row r="32" spans="2:70" x14ac:dyDescent="0.25">
      <c r="B32" s="111" t="s">
        <v>24</v>
      </c>
      <c r="C32" s="268">
        <f>VLOOKUP($B32,'GDP_Growth_-_Euro_Area'!$A$4:$J$20,4,)</f>
        <v>2.077940596172013</v>
      </c>
      <c r="D32" s="268">
        <f>VLOOKUP($B32,'GDP_Growth_-_Euro_Area'!$A$4:$J$20,3,)</f>
        <v>4.2000584341084277</v>
      </c>
      <c r="E32" s="268">
        <f>VLOOKUP($B32,'CAPB_-_Euro_Area'!$A$27:$J$43,3,FALSE)</f>
        <v>0</v>
      </c>
      <c r="F32" s="269">
        <f>VLOOKUP($B32,'CAPB_-_Euro_Area'!A38:J54,2,FALSE)</f>
        <v>-1</v>
      </c>
      <c r="G32" s="81">
        <f t="shared" si="21"/>
        <v>2.8389654291118189</v>
      </c>
      <c r="H32" s="81">
        <f t="shared" si="0"/>
        <v>1.3601296328508043</v>
      </c>
      <c r="I32" s="81">
        <f t="shared" si="1"/>
        <v>1.8499526181588639</v>
      </c>
      <c r="J32" s="86">
        <f t="shared" si="2"/>
        <v>0.59292077078420191</v>
      </c>
      <c r="L32" s="45" t="s">
        <v>23</v>
      </c>
      <c r="M32" s="268">
        <f>VLOOKUP($L32,'GDP_Growth_-_Euro_Area'!$A$4:$J$20,5,)</f>
        <v>-2.7999999999998124</v>
      </c>
      <c r="N32" s="268">
        <f>VLOOKUP($L32,'GDP_Growth_-_Euro_Area'!$A$4:$J$20,4,FALSE)</f>
        <v>3.9000000000008583</v>
      </c>
      <c r="O32" s="268">
        <f>VLOOKUP($L32,'CAPB_-_Euro_Area'!$A$27:$J$43,4,FALSE)</f>
        <v>3</v>
      </c>
      <c r="P32" s="269">
        <f>VLOOKUP($L32,'CAPB_-_Euro_Area'!$A$27:$J$43,3,FALSE)</f>
        <v>-2.7</v>
      </c>
      <c r="Q32" s="81">
        <f t="shared" si="22"/>
        <v>0.67284521890664095</v>
      </c>
      <c r="R32" s="81">
        <f t="shared" si="3"/>
        <v>6.1167005720120233</v>
      </c>
      <c r="S32" s="81">
        <f t="shared" si="4"/>
        <v>37.414025887652215</v>
      </c>
      <c r="T32" s="86">
        <f t="shared" si="5"/>
        <v>35.344609422292855</v>
      </c>
      <c r="U32" s="81"/>
      <c r="V32" s="45" t="s">
        <v>23</v>
      </c>
      <c r="W32" s="268">
        <f>VLOOKUP($L32,'GDP_Growth_-_Euro_Area'!$A$4:$J$20,6,)</f>
        <v>4.2999999999999261</v>
      </c>
      <c r="X32" s="268">
        <f>VLOOKUP($L32,'GDP_Growth_-_Euro_Area'!$A$4:$J$20,5,)</f>
        <v>-2.7999999999998124</v>
      </c>
      <c r="Y32" s="268">
        <f>VLOOKUP($L32,'CAPB_-_Euro_Area'!$A$27:$J$43,5,FALSE)</f>
        <v>-0.8</v>
      </c>
      <c r="Z32" s="269">
        <f>VLOOKUP($L32,'CAPB_-_Euro_Area'!$A$27:$J$43,4,FALSE)</f>
        <v>3</v>
      </c>
      <c r="AA32" s="81">
        <f t="shared" si="6"/>
        <v>1.5821583424823911</v>
      </c>
      <c r="AB32" s="81">
        <f t="shared" si="23"/>
        <v>1.0454954780089842</v>
      </c>
      <c r="AC32" s="81">
        <f t="shared" si="7"/>
        <v>1.0930607945372344</v>
      </c>
      <c r="AD32" s="86">
        <f t="shared" si="8"/>
        <v>3.8681464483010721</v>
      </c>
      <c r="AF32" s="45" t="s">
        <v>23</v>
      </c>
      <c r="AG32" s="268">
        <f>VLOOKUP($L32,'GDP_Growth_-_Euro_Area'!$A$4:$J$20,7,)</f>
        <v>1.3999999999987409</v>
      </c>
      <c r="AH32" s="268">
        <f>VLOOKUP($L32,'GDP_Growth_-_Euro_Area'!$A$4:$J$20,6,)</f>
        <v>4.2999999999999261</v>
      </c>
      <c r="AI32" s="268">
        <f>VLOOKUP($L32,'CAPB_-_Euro_Area'!$A$27:$J$43,6,FALSE)</f>
        <v>0.70000000000000007</v>
      </c>
      <c r="AJ32" s="269">
        <f>VLOOKUP($L32,'CAPB_-_Euro_Area'!$A$27:$J$43,5,FALSE)</f>
        <v>-0.8</v>
      </c>
      <c r="AK32" s="81">
        <f t="shared" si="9"/>
        <v>-1.3361503828828214</v>
      </c>
      <c r="AL32" s="81">
        <f t="shared" si="24"/>
        <v>-1.7059586994519811</v>
      </c>
      <c r="AM32" s="81">
        <f t="shared" si="10"/>
        <v>2.9102950842358948</v>
      </c>
      <c r="AN32" s="86">
        <f t="shared" si="11"/>
        <v>0.88086313395290394</v>
      </c>
      <c r="AP32" s="45" t="s">
        <v>23</v>
      </c>
      <c r="AQ32" s="268">
        <f>VLOOKUP($L32,'GDP_Growth_-_Euro_Area'!$A$4:$J$20,8,)</f>
        <v>1.1000000000006622</v>
      </c>
      <c r="AR32" s="268">
        <f>VLOOKUP($L32,'GDP_Growth_-_Euro_Area'!$A$4:$J$20,7,)</f>
        <v>1.3999999999987409</v>
      </c>
      <c r="AS32" s="268">
        <f>VLOOKUP($L32,'CAPB_-_Euro_Area'!$A$27:$J$43,7,FALSE)</f>
        <v>-1.4</v>
      </c>
      <c r="AT32" s="269">
        <f>VLOOKUP($L32,'CAPB_-_Euro_Area'!$A$27:$J$43,6,FALSE)</f>
        <v>0.70000000000000007</v>
      </c>
      <c r="AU32" s="81">
        <f t="shared" si="12"/>
        <v>-0.43984904078467274</v>
      </c>
      <c r="AV32" s="81">
        <f t="shared" si="25"/>
        <v>1.9287061993896377</v>
      </c>
      <c r="AW32" s="81">
        <f t="shared" si="13"/>
        <v>3.7199076035640211</v>
      </c>
      <c r="AX32" s="86">
        <f t="shared" si="14"/>
        <v>9.5258771300428968</v>
      </c>
      <c r="AZ32" s="45" t="s">
        <v>23</v>
      </c>
      <c r="BA32" s="268">
        <f>VLOOKUP($L32,'GDP_Growth_-_Euro_Area'!$A$4:$J$20,9,)</f>
        <v>2.8999999999987267</v>
      </c>
      <c r="BB32" s="268">
        <f>VLOOKUP($L32,'GDP_Growth_-_Euro_Area'!$A$4:$J$20,8,)</f>
        <v>1.1000000000006622</v>
      </c>
      <c r="BC32" s="268">
        <f>VLOOKUP($L32,'CAPB_-_Euro_Area'!$A$27:$J$43,8,FALSE)</f>
        <v>0.7</v>
      </c>
      <c r="BD32" s="269">
        <f>VLOOKUP($L32,'CAPB_-_Euro_Area'!$A$27:$J$43,7,FALSE)</f>
        <v>-1.4</v>
      </c>
      <c r="BE32" s="81">
        <f t="shared" si="15"/>
        <v>1.4952730157478615</v>
      </c>
      <c r="BF32" s="81">
        <f t="shared" si="26"/>
        <v>1.6745438325045294</v>
      </c>
      <c r="BG32" s="81">
        <f t="shared" si="16"/>
        <v>2.8040970469789577</v>
      </c>
      <c r="BH32" s="86">
        <f t="shared" si="17"/>
        <v>3.1609695883984186</v>
      </c>
      <c r="BJ32" s="45" t="s">
        <v>23</v>
      </c>
      <c r="BK32" s="268">
        <f>VLOOKUP($L32,'GDP_Growth_-_Euro_Area'!$A$4:$J$20,10,)</f>
        <v>0</v>
      </c>
      <c r="BL32" s="268">
        <f>VLOOKUP($L32,'GDP_Growth_-_Euro_Area'!$A$4:$J$20,9,)</f>
        <v>2.8999999999987267</v>
      </c>
      <c r="BM32" s="268">
        <f>VLOOKUP($L32,'CAPB_-_Euro_Area'!$A$27:$J$43,9,FALSE)</f>
        <v>0.5</v>
      </c>
      <c r="BN32" s="269">
        <f>VLOOKUP($L32,'CAPB_-_Euro_Area'!$A$27:$J$43,8,FALSE)</f>
        <v>0.7</v>
      </c>
      <c r="BO32" s="81">
        <f t="shared" si="18"/>
        <v>-1.0577705730249525</v>
      </c>
      <c r="BP32" s="81">
        <f t="shared" si="27"/>
        <v>-1.7668802312591414</v>
      </c>
      <c r="BQ32" s="81">
        <f t="shared" si="19"/>
        <v>3.1218657516143571</v>
      </c>
      <c r="BR32" s="86">
        <f t="shared" si="20"/>
        <v>2.3170743518280115</v>
      </c>
    </row>
    <row r="33" spans="1:70" x14ac:dyDescent="0.25">
      <c r="B33" s="111" t="s">
        <v>25</v>
      </c>
      <c r="C33" s="268">
        <f>VLOOKUP($B33,'GDP_Growth_-_Euro_Area'!$A$4:$J$20,4,)</f>
        <v>0.19929571281069514</v>
      </c>
      <c r="D33" s="268">
        <f>VLOOKUP($B33,'GDP_Growth_-_Euro_Area'!$A$4:$J$20,3,)</f>
        <v>2.4919856128950073</v>
      </c>
      <c r="E33" s="268">
        <f>VLOOKUP($B33,'CAPB_-_Euro_Area'!$A$27:$J$43,3,FALSE)</f>
        <v>-0.5</v>
      </c>
      <c r="F33" s="269">
        <f>VLOOKUP($B33,'CAPB_-_Euro_Area'!A39:J55,2,FALSE)</f>
        <v>-1.6</v>
      </c>
      <c r="G33" s="81">
        <f t="shared" si="21"/>
        <v>1.3601296328508043</v>
      </c>
      <c r="H33" s="81">
        <f t="shared" si="0"/>
        <v>0.59011614544671875</v>
      </c>
      <c r="I33" s="81">
        <f t="shared" si="1"/>
        <v>0.3482370651168929</v>
      </c>
      <c r="J33" s="86">
        <f t="shared" si="2"/>
        <v>0.26075294847644076</v>
      </c>
      <c r="L33" s="45" t="s">
        <v>24</v>
      </c>
      <c r="M33" s="268">
        <f>VLOOKUP($L33,'GDP_Growth_-_Euro_Area'!$A$4:$J$20,5,)</f>
        <v>-3.2980747022043317</v>
      </c>
      <c r="N33" s="268">
        <f>VLOOKUP($L33,'GDP_Growth_-_Euro_Area'!$A$4:$J$20,4,FALSE)</f>
        <v>2.077940596172013</v>
      </c>
      <c r="O33" s="268">
        <f>VLOOKUP($L33,'CAPB_-_Euro_Area'!$A$27:$J$43,4,FALSE)</f>
        <v>-3.7</v>
      </c>
      <c r="P33" s="269">
        <f>VLOOKUP($L33,'CAPB_-_Euro_Area'!$A$27:$J$43,3,FALSE)</f>
        <v>0</v>
      </c>
      <c r="Q33" s="81">
        <f t="shared" si="22"/>
        <v>6.1167005720120233</v>
      </c>
      <c r="R33" s="81">
        <f t="shared" si="3"/>
        <v>0.17156731679453774</v>
      </c>
      <c r="S33" s="81">
        <f t="shared" si="4"/>
        <v>2.9435344192077269E-2</v>
      </c>
      <c r="T33" s="86">
        <f t="shared" si="5"/>
        <v>9.7803088495526394E-2</v>
      </c>
      <c r="U33" s="81"/>
      <c r="V33" s="45" t="s">
        <v>24</v>
      </c>
      <c r="W33" s="268">
        <f>VLOOKUP($L33,'GDP_Growth_-_Euro_Area'!$A$4:$J$20,6,)</f>
        <v>1.0705038483302332</v>
      </c>
      <c r="X33" s="268">
        <f>VLOOKUP($L33,'GDP_Growth_-_Euro_Area'!$A$4:$J$20,5,)</f>
        <v>-3.2980747022043317</v>
      </c>
      <c r="Y33" s="268">
        <f>VLOOKUP($L33,'CAPB_-_Euro_Area'!$A$27:$J$43,5,FALSE)</f>
        <v>0.29999999999999982</v>
      </c>
      <c r="Z33" s="269">
        <f>VLOOKUP($L33,'CAPB_-_Euro_Area'!$A$27:$J$43,4,FALSE)</f>
        <v>-3.7</v>
      </c>
      <c r="AA33" s="81">
        <f t="shared" si="6"/>
        <v>1.0454954780089842</v>
      </c>
      <c r="AB33" s="81">
        <f t="shared" si="23"/>
        <v>-0.92126491621830242</v>
      </c>
      <c r="AC33" s="81">
        <f t="shared" si="7"/>
        <v>0.84872904585471576</v>
      </c>
      <c r="AD33" s="86">
        <f t="shared" si="8"/>
        <v>1.324060849807386</v>
      </c>
      <c r="AF33" s="45" t="s">
        <v>24</v>
      </c>
      <c r="AG33" s="268">
        <f>VLOOKUP($L33,'GDP_Growth_-_Euro_Area'!$A$4:$J$20,7,)</f>
        <v>1.6636194339018999</v>
      </c>
      <c r="AH33" s="268">
        <f>VLOOKUP($L33,'GDP_Growth_-_Euro_Area'!$A$4:$J$20,6,)</f>
        <v>1.0705038483302332</v>
      </c>
      <c r="AI33" s="268">
        <f>VLOOKUP($L33,'CAPB_-_Euro_Area'!$A$27:$J$43,6,FALSE)</f>
        <v>0.30000000000000027</v>
      </c>
      <c r="AJ33" s="269">
        <f>VLOOKUP($L33,'CAPB_-_Euro_Area'!$A$27:$J$43,5,FALSE)</f>
        <v>0.29999999999999982</v>
      </c>
      <c r="AK33" s="81">
        <f t="shared" si="9"/>
        <v>-1.7059586994519811</v>
      </c>
      <c r="AL33" s="81">
        <f t="shared" si="24"/>
        <v>-0.76741560829798194</v>
      </c>
      <c r="AM33" s="81">
        <f t="shared" si="10"/>
        <v>0.58892671585936163</v>
      </c>
      <c r="AN33" s="86">
        <f t="shared" si="11"/>
        <v>4.5795861164468077</v>
      </c>
      <c r="AP33" s="45" t="s">
        <v>24</v>
      </c>
      <c r="AQ33" s="268">
        <f>VLOOKUP($L33,'GDP_Growth_-_Euro_Area'!$A$4:$J$20,8,)</f>
        <v>-1.5857085135645264</v>
      </c>
      <c r="AR33" s="268">
        <f>VLOOKUP($L33,'GDP_Growth_-_Euro_Area'!$A$4:$J$20,7,)</f>
        <v>1.6636194339018999</v>
      </c>
      <c r="AS33" s="268">
        <f>VLOOKUP($L33,'CAPB_-_Euro_Area'!$A$27:$J$43,7,FALSE)</f>
        <v>1.4</v>
      </c>
      <c r="AT33" s="269">
        <f>VLOOKUP($L33,'CAPB_-_Euro_Area'!$A$27:$J$43,6,FALSE)</f>
        <v>0.30000000000000027</v>
      </c>
      <c r="AU33" s="81">
        <f t="shared" si="12"/>
        <v>1.9287061993896377</v>
      </c>
      <c r="AV33" s="81">
        <f t="shared" si="25"/>
        <v>-1.1576957721692998</v>
      </c>
      <c r="AW33" s="81">
        <f t="shared" si="13"/>
        <v>1.3402595008986713</v>
      </c>
      <c r="AX33" s="86">
        <f t="shared" si="14"/>
        <v>2.666387246813099E-2</v>
      </c>
      <c r="AZ33" s="45" t="s">
        <v>24</v>
      </c>
      <c r="BA33" s="268">
        <f>VLOOKUP($L33,'GDP_Growth_-_Euro_Area'!$A$4:$J$20,9,)</f>
        <v>-0.72551245590368296</v>
      </c>
      <c r="BB33" s="268">
        <f>VLOOKUP($L33,'GDP_Growth_-_Euro_Area'!$A$4:$J$20,8,)</f>
        <v>-1.5857085135645264</v>
      </c>
      <c r="BC33" s="268">
        <f>VLOOKUP($L33,'CAPB_-_Euro_Area'!$A$27:$J$43,8,FALSE)</f>
        <v>2.5</v>
      </c>
      <c r="BD33" s="269">
        <f>VLOOKUP($L33,'CAPB_-_Euro_Area'!$A$27:$J$43,7,FALSE)</f>
        <v>1.4</v>
      </c>
      <c r="BE33" s="81">
        <f t="shared" si="15"/>
        <v>1.6745438325045294</v>
      </c>
      <c r="BF33" s="81">
        <f t="shared" si="26"/>
        <v>-0.1033677480861418</v>
      </c>
      <c r="BG33" s="81">
        <f t="shared" si="16"/>
        <v>1.0684891344400071E-2</v>
      </c>
      <c r="BH33" s="86">
        <f t="shared" si="17"/>
        <v>0.49262067364068968</v>
      </c>
      <c r="BJ33" s="45" t="s">
        <v>24</v>
      </c>
      <c r="BK33" s="268">
        <f>VLOOKUP($L33,'GDP_Growth_-_Euro_Area'!$A$4:$J$20,10,)</f>
        <v>0.87391334503566043</v>
      </c>
      <c r="BL33" s="268">
        <f>VLOOKUP($L33,'GDP_Growth_-_Euro_Area'!$A$4:$J$20,9,)</f>
        <v>-0.72551245590368296</v>
      </c>
      <c r="BM33" s="268">
        <f>VLOOKUP($L33,'CAPB_-_Euro_Area'!$A$27:$J$43,9,FALSE)</f>
        <v>0</v>
      </c>
      <c r="BN33" s="269">
        <f>VLOOKUP($L33,'CAPB_-_Euro_Area'!$A$27:$J$43,8,FALSE)</f>
        <v>2.5</v>
      </c>
      <c r="BO33" s="81">
        <f t="shared" si="18"/>
        <v>-1.7668802312591414</v>
      </c>
      <c r="BP33" s="81">
        <f t="shared" si="27"/>
        <v>-0.24468630411713255</v>
      </c>
      <c r="BQ33" s="81">
        <f t="shared" si="19"/>
        <v>5.9871387422501879E-2</v>
      </c>
      <c r="BR33" s="86">
        <f t="shared" si="20"/>
        <v>9.354518659910023E-2</v>
      </c>
    </row>
    <row r="34" spans="1:70" x14ac:dyDescent="0.25">
      <c r="B34" s="111" t="s">
        <v>26</v>
      </c>
      <c r="C34" s="268">
        <f>VLOOKUP($B34,'GDP_Growth_-_Euro_Area'!$A$4:$J$20,4,)</f>
        <v>5.4467414271614985</v>
      </c>
      <c r="D34" s="268">
        <f>VLOOKUP($B34,'GDP_Growth_-_Euro_Area'!$A$4:$J$20,3,)</f>
        <v>10.681131290470987</v>
      </c>
      <c r="E34" s="268">
        <f>VLOOKUP($B34,'CAPB_-_Euro_Area'!$A$27:$J$43,3,FALSE)</f>
        <v>-0.69999999999999973</v>
      </c>
      <c r="F34" s="269">
        <f>VLOOKUP($B34,'CAPB_-_Euro_Area'!A40:J56,2,FALSE)</f>
        <v>0.10000000000000009</v>
      </c>
      <c r="G34" s="81">
        <f t="shared" si="21"/>
        <v>0.59011614544671875</v>
      </c>
      <c r="H34" s="81">
        <f t="shared" si="0"/>
        <v>1.1007558897640219</v>
      </c>
      <c r="I34" s="81">
        <f t="shared" si="1"/>
        <v>1.2116635288501836</v>
      </c>
      <c r="J34" s="86">
        <f t="shared" si="2"/>
        <v>5.8105249119464438E-3</v>
      </c>
      <c r="L34" s="45" t="s">
        <v>25</v>
      </c>
      <c r="M34" s="268">
        <f>VLOOKUP($L34,'GDP_Growth_-_Euro_Area'!$A$4:$J$20,5,)</f>
        <v>-2.978110801000355</v>
      </c>
      <c r="N34" s="268">
        <f>VLOOKUP($L34,'GDP_Growth_-_Euro_Area'!$A$4:$J$20,4,FALSE)</f>
        <v>0.19929571281069514</v>
      </c>
      <c r="O34" s="268">
        <f>VLOOKUP($L34,'CAPB_-_Euro_Area'!$A$27:$J$43,4,FALSE)</f>
        <v>-4.8000000000000007</v>
      </c>
      <c r="P34" s="269">
        <f>VLOOKUP($L34,'CAPB_-_Euro_Area'!$A$27:$J$43,3,FALSE)</f>
        <v>-0.5</v>
      </c>
      <c r="Q34" s="81">
        <f t="shared" si="22"/>
        <v>0.17156731679453774</v>
      </c>
      <c r="R34" s="81">
        <f t="shared" si="3"/>
        <v>-0.14116753654855607</v>
      </c>
      <c r="S34" s="81">
        <f t="shared" si="4"/>
        <v>1.9928273375187915E-2</v>
      </c>
      <c r="T34" s="86">
        <f t="shared" si="5"/>
        <v>9.8066160876333741E-2</v>
      </c>
      <c r="U34" s="81"/>
      <c r="V34" s="45" t="s">
        <v>25</v>
      </c>
      <c r="W34" s="268">
        <f>VLOOKUP($L34,'GDP_Growth_-_Euro_Area'!$A$4:$J$20,6,)</f>
        <v>1.8986750387770712</v>
      </c>
      <c r="X34" s="268">
        <f>VLOOKUP($L34,'GDP_Growth_-_Euro_Area'!$A$4:$J$20,5,)</f>
        <v>-2.978110801000355</v>
      </c>
      <c r="Y34" s="268">
        <f>VLOOKUP($L34,'CAPB_-_Euro_Area'!$A$27:$J$43,5,FALSE)</f>
        <v>-1.7999999999999989</v>
      </c>
      <c r="Z34" s="269">
        <f>VLOOKUP($L34,'CAPB_-_Euro_Area'!$A$27:$J$43,4,FALSE)</f>
        <v>-4.8000000000000007</v>
      </c>
      <c r="AA34" s="81">
        <f t="shared" si="6"/>
        <v>-0.92126491621830242</v>
      </c>
      <c r="AB34" s="81">
        <f t="shared" si="23"/>
        <v>-2.0719433464529993</v>
      </c>
      <c r="AC34" s="81">
        <f t="shared" si="7"/>
        <v>4.2929492309108532</v>
      </c>
      <c r="AD34" s="86">
        <f t="shared" si="8"/>
        <v>20.270130156039386</v>
      </c>
      <c r="AF34" s="45" t="s">
        <v>25</v>
      </c>
      <c r="AG34" s="268">
        <f>VLOOKUP($L34,'GDP_Growth_-_Euro_Area'!$A$4:$J$20,7,)</f>
        <v>-1.8268014011407274</v>
      </c>
      <c r="AH34" s="268">
        <f>VLOOKUP($L34,'GDP_Growth_-_Euro_Area'!$A$4:$J$20,6,)</f>
        <v>1.8986750387770712</v>
      </c>
      <c r="AI34" s="268">
        <f>VLOOKUP($L34,'CAPB_-_Euro_Area'!$A$27:$J$43,6,FALSE)</f>
        <v>5.6</v>
      </c>
      <c r="AJ34" s="269">
        <f>VLOOKUP($L34,'CAPB_-_Euro_Area'!$A$27:$J$43,5,FALSE)</f>
        <v>-1.7999999999999989</v>
      </c>
      <c r="AK34" s="81">
        <f t="shared" si="9"/>
        <v>-0.76741560829798194</v>
      </c>
      <c r="AL34" s="81">
        <f t="shared" si="24"/>
        <v>-2.9074123644746841</v>
      </c>
      <c r="AM34" s="81">
        <f t="shared" si="10"/>
        <v>8.4530466571002734</v>
      </c>
      <c r="AN34" s="86">
        <f t="shared" si="11"/>
        <v>21.088502869085229</v>
      </c>
      <c r="AP34" s="45" t="s">
        <v>25</v>
      </c>
      <c r="AQ34" s="268">
        <f>VLOOKUP($L34,'GDP_Growth_-_Euro_Area'!$A$4:$J$20,8,)</f>
        <v>-4.0282652947487634</v>
      </c>
      <c r="AR34" s="268">
        <f>VLOOKUP($L34,'GDP_Growth_-_Euro_Area'!$A$4:$J$20,7,)</f>
        <v>-1.8268014011407274</v>
      </c>
      <c r="AS34" s="268">
        <f>VLOOKUP($L34,'CAPB_-_Euro_Area'!$A$27:$J$43,7,FALSE)</f>
        <v>3.5</v>
      </c>
      <c r="AT34" s="269">
        <f>VLOOKUP($L34,'CAPB_-_Euro_Area'!$A$27:$J$43,6,FALSE)</f>
        <v>5.6</v>
      </c>
      <c r="AU34" s="81">
        <f t="shared" si="12"/>
        <v>-1.1576957721692998</v>
      </c>
      <c r="AV34" s="81">
        <f t="shared" si="25"/>
        <v>-1.3209865326799024</v>
      </c>
      <c r="AW34" s="81">
        <f t="shared" si="13"/>
        <v>1.7450054195216709</v>
      </c>
      <c r="AX34" s="86">
        <f t="shared" si="14"/>
        <v>6.0457484696069761</v>
      </c>
      <c r="AZ34" s="45" t="s">
        <v>25</v>
      </c>
      <c r="BA34" s="268">
        <f>VLOOKUP($L34,'GDP_Growth_-_Euro_Area'!$A$4:$J$20,9,)</f>
        <v>-1.6048158750509316</v>
      </c>
      <c r="BB34" s="268">
        <f>VLOOKUP($L34,'GDP_Growth_-_Euro_Area'!$A$4:$J$20,8,)</f>
        <v>-4.0282652947487634</v>
      </c>
      <c r="BC34" s="268">
        <f>VLOOKUP($L34,'CAPB_-_Euro_Area'!$A$27:$J$43,8,FALSE)</f>
        <v>2.5</v>
      </c>
      <c r="BD34" s="269">
        <f>VLOOKUP($L34,'CAPB_-_Euro_Area'!$A$27:$J$43,7,FALSE)</f>
        <v>3.5</v>
      </c>
      <c r="BE34" s="81">
        <f t="shared" si="15"/>
        <v>-0.1033677480861418</v>
      </c>
      <c r="BF34" s="81">
        <f t="shared" si="26"/>
        <v>0.59850166543797645</v>
      </c>
      <c r="BG34" s="81">
        <f t="shared" si="16"/>
        <v>0.35820424353203151</v>
      </c>
      <c r="BH34" s="86">
        <f t="shared" si="17"/>
        <v>0.53389681123402943</v>
      </c>
      <c r="BJ34" s="45" t="s">
        <v>25</v>
      </c>
      <c r="BK34" s="268">
        <f>VLOOKUP($L34,'GDP_Growth_-_Euro_Area'!$A$4:$J$20,10,)</f>
        <v>0.8911297182595348</v>
      </c>
      <c r="BL34" s="268">
        <f>VLOOKUP($L34,'GDP_Growth_-_Euro_Area'!$A$4:$J$20,9,)</f>
        <v>-1.6048158750509316</v>
      </c>
      <c r="BM34" s="268">
        <f>VLOOKUP($L34,'CAPB_-_Euro_Area'!$A$27:$J$43,9,FALSE)</f>
        <v>-0.29999999999999982</v>
      </c>
      <c r="BN34" s="269">
        <f>VLOOKUP($L34,'CAPB_-_Euro_Area'!$A$27:$J$43,8,FALSE)</f>
        <v>2.5</v>
      </c>
      <c r="BO34" s="81">
        <f t="shared" si="18"/>
        <v>-0.24468630411713255</v>
      </c>
      <c r="BP34" s="81">
        <f t="shared" si="27"/>
        <v>6.1165271976730717E-2</v>
      </c>
      <c r="BQ34" s="81">
        <f t="shared" si="19"/>
        <v>3.7411904959874401E-3</v>
      </c>
      <c r="BR34" s="86">
        <f t="shared" si="20"/>
        <v>1.3413771352579482</v>
      </c>
    </row>
    <row r="35" spans="1:70" x14ac:dyDescent="0.25">
      <c r="B35" s="111" t="s">
        <v>27</v>
      </c>
      <c r="C35" s="268">
        <f>VLOOKUP($B35,'GDP_Growth_-_Euro_Area'!$A$4:$J$20,4,)</f>
        <v>3.3001041691901492</v>
      </c>
      <c r="D35" s="268">
        <f>VLOOKUP($B35,'GDP_Growth_-_Euro_Area'!$A$4:$J$20,3,)</f>
        <v>6.9414534467627504</v>
      </c>
      <c r="E35" s="268">
        <f>VLOOKUP($B35,'CAPB_-_Euro_Area'!$A$27:$J$43,3,FALSE)</f>
        <v>-0.60000000000000009</v>
      </c>
      <c r="F35" s="269">
        <f>VLOOKUP($B35,'CAPB_-_Euro_Area'!A41:J57,2,FALSE)</f>
        <v>-0.49999999999999989</v>
      </c>
      <c r="G35" s="81">
        <f t="shared" si="21"/>
        <v>1.1007558897640219</v>
      </c>
      <c r="H35" s="81">
        <f t="shared" si="0"/>
        <v>1.0245290905924285</v>
      </c>
      <c r="I35" s="81">
        <f t="shared" si="1"/>
        <v>1.0496598574701486</v>
      </c>
      <c r="J35" s="86">
        <f t="shared" si="2"/>
        <v>0.32919449812189783</v>
      </c>
      <c r="L35" s="45" t="s">
        <v>26</v>
      </c>
      <c r="M35" s="268">
        <f>VLOOKUP($L35,'GDP_Growth_-_Euro_Area'!$A$4:$J$20,5,)</f>
        <v>-5.290243350880047</v>
      </c>
      <c r="N35" s="268">
        <f>VLOOKUP($L35,'GDP_Growth_-_Euro_Area'!$A$4:$J$20,4,FALSE)</f>
        <v>5.4467414271614985</v>
      </c>
      <c r="O35" s="268">
        <f>VLOOKUP($L35,'CAPB_-_Euro_Area'!$A$27:$J$43,4,FALSE)</f>
        <v>-2.2000000000000002</v>
      </c>
      <c r="P35" s="269">
        <f>VLOOKUP($L35,'CAPB_-_Euro_Area'!$A$27:$J$43,3,FALSE)</f>
        <v>-0.69999999999999973</v>
      </c>
      <c r="Q35" s="81">
        <f t="shared" si="22"/>
        <v>-0.14116753654855607</v>
      </c>
      <c r="R35" s="81">
        <f t="shared" si="3"/>
        <v>-0.45432270715305645</v>
      </c>
      <c r="S35" s="81">
        <f t="shared" si="4"/>
        <v>0.20640912223488189</v>
      </c>
      <c r="T35" s="86">
        <f>(R36-R35)^2</f>
        <v>3.838725444606252</v>
      </c>
      <c r="U35" s="81"/>
      <c r="V35" s="45" t="s">
        <v>26</v>
      </c>
      <c r="W35" s="268">
        <f>VLOOKUP($L35,'GDP_Growth_-_Euro_Area'!$A$4:$J$20,6,)</f>
        <v>4.827314044859051</v>
      </c>
      <c r="X35" s="268">
        <f>VLOOKUP($L35,'GDP_Growth_-_Euro_Area'!$A$4:$J$20,5,)</f>
        <v>-5.290243350880047</v>
      </c>
      <c r="Y35" s="268">
        <f>VLOOKUP($L35,'CAPB_-_Euro_Area'!$A$27:$J$43,5,FALSE)</f>
        <v>-0.40000000000000036</v>
      </c>
      <c r="Z35" s="269">
        <f>VLOOKUP($L35,'CAPB_-_Euro_Area'!$A$27:$J$43,4,FALSE)</f>
        <v>-2.2000000000000002</v>
      </c>
      <c r="AA35" s="81">
        <f t="shared" si="6"/>
        <v>-2.0719433464529993</v>
      </c>
      <c r="AB35" s="81">
        <f t="shared" si="23"/>
        <v>2.4302927819657878</v>
      </c>
      <c r="AC35" s="81">
        <f t="shared" si="7"/>
        <v>5.9063230060750085</v>
      </c>
      <c r="AD35" s="86">
        <f>(AB36-AB35)^2</f>
        <v>8.9484526838092471</v>
      </c>
      <c r="AF35" s="45" t="s">
        <v>26</v>
      </c>
      <c r="AG35" s="268">
        <f>VLOOKUP($L35,'GDP_Growth_-_Euro_Area'!$A$4:$J$20,7,)</f>
        <v>2.7041989743784427</v>
      </c>
      <c r="AH35" s="268">
        <f>VLOOKUP($L35,'GDP_Growth_-_Euro_Area'!$A$4:$J$20,6,)</f>
        <v>4.827314044859051</v>
      </c>
      <c r="AI35" s="268">
        <f>VLOOKUP($L35,'CAPB_-_Euro_Area'!$A$27:$J$43,6,FALSE)</f>
        <v>3.7</v>
      </c>
      <c r="AJ35" s="269">
        <f>VLOOKUP($L35,'CAPB_-_Euro_Area'!$A$27:$J$43,5,FALSE)</f>
        <v>-0.40000000000000036</v>
      </c>
      <c r="AK35" s="81">
        <f t="shared" si="9"/>
        <v>-2.9074123644746841</v>
      </c>
      <c r="AL35" s="81">
        <f t="shared" si="24"/>
        <v>1.6848096324550408</v>
      </c>
      <c r="AM35" s="81">
        <f t="shared" si="10"/>
        <v>2.8385834976132895</v>
      </c>
      <c r="AN35" s="86">
        <f>(AL36-AL35)^2</f>
        <v>13.829138270292544</v>
      </c>
      <c r="AP35" s="45" t="s">
        <v>26</v>
      </c>
      <c r="AQ35" s="268">
        <f>VLOOKUP($L35,'GDP_Growth_-_Euro_Area'!$A$4:$J$20,8,)</f>
        <v>1.6020378932323922</v>
      </c>
      <c r="AR35" s="268">
        <f>VLOOKUP($L35,'GDP_Growth_-_Euro_Area'!$A$4:$J$20,7,)</f>
        <v>2.7041989743784427</v>
      </c>
      <c r="AS35" s="268">
        <f>VLOOKUP($L35,'CAPB_-_Euro_Area'!$A$27:$J$43,7,FALSE)</f>
        <v>0.40000000000000036</v>
      </c>
      <c r="AT35" s="269">
        <f>VLOOKUP($L35,'CAPB_-_Euro_Area'!$A$27:$J$43,6,FALSE)</f>
        <v>3.7</v>
      </c>
      <c r="AU35" s="81">
        <f t="shared" si="12"/>
        <v>-1.3209865326799024</v>
      </c>
      <c r="AV35" s="81">
        <f t="shared" si="25"/>
        <v>1.1378238442314559</v>
      </c>
      <c r="AW35" s="81">
        <f t="shared" si="13"/>
        <v>1.2946431005016483</v>
      </c>
      <c r="AX35" s="86">
        <f>(AV36-AV35)^2</f>
        <v>6.8440000162714956</v>
      </c>
      <c r="AZ35" s="45" t="s">
        <v>26</v>
      </c>
      <c r="BA35" s="268">
        <f>VLOOKUP($L35,'GDP_Growth_-_Euro_Area'!$A$4:$J$20,9,)</f>
        <v>1.4247385175079472</v>
      </c>
      <c r="BB35" s="268">
        <f>VLOOKUP($L35,'GDP_Growth_-_Euro_Area'!$A$4:$J$20,8,)</f>
        <v>1.6020378932323922</v>
      </c>
      <c r="BC35" s="268">
        <f>VLOOKUP($L35,'CAPB_-_Euro_Area'!$A$27:$J$43,8,FALSE)</f>
        <v>2.0999999999999996</v>
      </c>
      <c r="BD35" s="269">
        <f>VLOOKUP($L35,'CAPB_-_Euro_Area'!$A$27:$J$43,7,FALSE)</f>
        <v>0.40000000000000036</v>
      </c>
      <c r="BE35" s="81">
        <f t="shared" si="15"/>
        <v>0.59850166543797645</v>
      </c>
      <c r="BF35" s="81">
        <f t="shared" si="26"/>
        <v>-0.13218076300411319</v>
      </c>
      <c r="BG35" s="81">
        <f t="shared" si="16"/>
        <v>1.7471754108349537E-2</v>
      </c>
      <c r="BH35" s="86">
        <f>(BF36-BF35)^2</f>
        <v>8.8593277717242375E-2</v>
      </c>
      <c r="BJ35" s="45" t="s">
        <v>26</v>
      </c>
      <c r="BK35" s="268">
        <f>VLOOKUP($L35,'GDP_Growth_-_Euro_Area'!$A$4:$J$20,10,)</f>
        <v>2.4096583614681748</v>
      </c>
      <c r="BL35" s="268">
        <f>VLOOKUP($L35,'GDP_Growth_-_Euro_Area'!$A$4:$J$20,9,)</f>
        <v>1.4247385175079472</v>
      </c>
      <c r="BM35" s="268">
        <f>VLOOKUP($L35,'CAPB_-_Euro_Area'!$A$27:$J$43,9,FALSE)</f>
        <v>-0.49999999999999994</v>
      </c>
      <c r="BN35" s="269">
        <f>VLOOKUP($L35,'CAPB_-_Euro_Area'!$A$27:$J$43,8,FALSE)</f>
        <v>2.0999999999999996</v>
      </c>
      <c r="BO35" s="81">
        <f t="shared" si="18"/>
        <v>6.1165271976730717E-2</v>
      </c>
      <c r="BP35" s="81">
        <f t="shared" si="27"/>
        <v>1.2193436413386993</v>
      </c>
      <c r="BQ35" s="81">
        <f t="shared" si="19"/>
        <v>1.4867989156731187</v>
      </c>
      <c r="BR35" s="86">
        <f>(BP36-BP35)^2</f>
        <v>0.53891937398124812</v>
      </c>
    </row>
    <row r="36" spans="1:70" ht="15.75" thickBot="1" x14ac:dyDescent="0.3">
      <c r="B36" s="112" t="s">
        <v>28</v>
      </c>
      <c r="C36" s="270">
        <f>VLOOKUP($B36,'GDP_Growth_-_Euro_Area'!$A$4:$J$20,4,)</f>
        <v>1.1159252663290431</v>
      </c>
      <c r="D36" s="270">
        <f>VLOOKUP($B36,'GDP_Growth_-_Euro_Area'!$A$4:$J$20,3,)</f>
        <v>3.7689458216294724</v>
      </c>
      <c r="E36" s="270">
        <f>VLOOKUP($B36,'CAPB_-_Euro_Area'!$A$27:$J$43,3,FALSE)</f>
        <v>-6.1</v>
      </c>
      <c r="F36" s="271">
        <f>VLOOKUP($B36,'CAPB_-_Euro_Area'!A42:J58,2,FALSE)</f>
        <v>-0.89999999999999991</v>
      </c>
      <c r="G36" s="88">
        <f t="shared" si="21"/>
        <v>1.0245290905924285</v>
      </c>
      <c r="H36" s="88">
        <f t="shared" si="0"/>
        <v>0.45077435368658136</v>
      </c>
      <c r="I36" s="88">
        <f t="shared" si="1"/>
        <v>0.20319751794155516</v>
      </c>
      <c r="J36" s="89"/>
      <c r="L36" s="45" t="s">
        <v>27</v>
      </c>
      <c r="M36" s="268">
        <f>VLOOKUP($L36,'GDP_Growth_-_Euro_Area'!$A$4:$J$20,5,)</f>
        <v>-7.7973206695394737</v>
      </c>
      <c r="N36" s="268">
        <f>VLOOKUP($L36,'GDP_Growth_-_Euro_Area'!$A$4:$J$20,4,FALSE)</f>
        <v>3.3001041691901492</v>
      </c>
      <c r="O36" s="268">
        <f>VLOOKUP($L36,'CAPB_-_Euro_Area'!$A$27:$J$43,4,FALSE)</f>
        <v>-1.2000000000000002</v>
      </c>
      <c r="P36" s="269">
        <f>VLOOKUP($L36,'CAPB_-_Euro_Area'!$A$27:$J$43,3,FALSE)</f>
        <v>-0.60000000000000009</v>
      </c>
      <c r="Q36" s="81">
        <f t="shared" si="22"/>
        <v>-0.45432270715305645</v>
      </c>
      <c r="R36" s="81">
        <f t="shared" si="3"/>
        <v>-2.4135892649767365</v>
      </c>
      <c r="S36" s="81">
        <f t="shared" si="4"/>
        <v>5.8254131400109435</v>
      </c>
      <c r="T36" s="86">
        <f>(R37-R36)^2</f>
        <v>18.990003856821943</v>
      </c>
      <c r="U36" s="81"/>
      <c r="V36" s="45" t="s">
        <v>27</v>
      </c>
      <c r="W36" s="268">
        <f>VLOOKUP($L36,'GDP_Growth_-_Euro_Area'!$A$4:$J$20,6,)</f>
        <v>1.2218191529610749</v>
      </c>
      <c r="X36" s="268">
        <f>VLOOKUP($L36,'GDP_Growth_-_Euro_Area'!$A$4:$J$20,5,)</f>
        <v>-7.7973206695394737</v>
      </c>
      <c r="Y36" s="268">
        <f>VLOOKUP($L36,'CAPB_-_Euro_Area'!$A$27:$J$43,5,FALSE)</f>
        <v>-9.9999999999999645E-2</v>
      </c>
      <c r="Z36" s="269">
        <f>VLOOKUP($L36,'CAPB_-_Euro_Area'!$A$27:$J$43,4,FALSE)</f>
        <v>-1.2000000000000002</v>
      </c>
      <c r="AA36" s="81">
        <f t="shared" si="6"/>
        <v>2.4302927819657878</v>
      </c>
      <c r="AB36" s="81">
        <f t="shared" si="23"/>
        <v>-0.56110366180579097</v>
      </c>
      <c r="AC36" s="81">
        <f t="shared" si="7"/>
        <v>0.31483731929186742</v>
      </c>
      <c r="AD36" s="86">
        <f>(AB37-AB36)^2</f>
        <v>1.3458759160139163E-2</v>
      </c>
      <c r="AF36" s="45" t="s">
        <v>27</v>
      </c>
      <c r="AG36" s="268">
        <f>VLOOKUP($L36,'GDP_Growth_-_Euro_Area'!$A$4:$J$20,7,)</f>
        <v>0.61280129658828741</v>
      </c>
      <c r="AH36" s="268">
        <f>VLOOKUP($L36,'GDP_Growth_-_Euro_Area'!$A$4:$J$20,6,)</f>
        <v>1.2218191529610749</v>
      </c>
      <c r="AI36" s="268">
        <f>VLOOKUP($L36,'CAPB_-_Euro_Area'!$A$27:$J$43,6,FALSE)</f>
        <v>0.5</v>
      </c>
      <c r="AJ36" s="269">
        <f>VLOOKUP($L36,'CAPB_-_Euro_Area'!$A$27:$J$43,5,FALSE)</f>
        <v>-9.9999999999999645E-2</v>
      </c>
      <c r="AK36" s="81">
        <f t="shared" si="9"/>
        <v>1.6848096324550408</v>
      </c>
      <c r="AL36" s="81">
        <f t="shared" si="24"/>
        <v>-2.0339453030432026</v>
      </c>
      <c r="AM36" s="81">
        <f t="shared" si="10"/>
        <v>4.1369334957715056</v>
      </c>
      <c r="AN36" s="86">
        <f>(AL37-AL36)^2</f>
        <v>0.70613864068554832</v>
      </c>
      <c r="AP36" s="45" t="s">
        <v>27</v>
      </c>
      <c r="AQ36" s="268">
        <f>VLOOKUP($L36,'GDP_Growth_-_Euro_Area'!$A$4:$J$20,8,)</f>
        <v>-2.639506750956059</v>
      </c>
      <c r="AR36" s="268">
        <f>VLOOKUP($L36,'GDP_Growth_-_Euro_Area'!$A$4:$J$20,7,)</f>
        <v>0.61280129658828741</v>
      </c>
      <c r="AS36" s="268">
        <f>VLOOKUP($L36,'CAPB_-_Euro_Area'!$A$27:$J$43,7,FALSE)</f>
        <v>2.2999999999999998</v>
      </c>
      <c r="AT36" s="269">
        <f>VLOOKUP($L36,'CAPB_-_Euro_Area'!$A$27:$J$43,6,FALSE)</f>
        <v>0.5</v>
      </c>
      <c r="AU36" s="81">
        <f t="shared" si="12"/>
        <v>1.1378238442314559</v>
      </c>
      <c r="AV36" s="81">
        <f t="shared" si="25"/>
        <v>-1.4782801323473604</v>
      </c>
      <c r="AW36" s="81">
        <f t="shared" si="13"/>
        <v>2.1853121496929293</v>
      </c>
      <c r="AX36" s="86">
        <f>(AV37-AV36)^2</f>
        <v>1.9560249759718185</v>
      </c>
      <c r="AZ36" s="45" t="s">
        <v>27</v>
      </c>
      <c r="BA36" s="268">
        <f>VLOOKUP($L36,'GDP_Growth_-_Euro_Area'!$A$4:$J$20,9,)</f>
        <v>-0.9984929618110101</v>
      </c>
      <c r="BB36" s="268">
        <f>VLOOKUP($L36,'GDP_Growth_-_Euro_Area'!$A$4:$J$20,8,)</f>
        <v>-2.639506750956059</v>
      </c>
      <c r="BC36" s="268">
        <f>VLOOKUP($L36,'CAPB_-_Euro_Area'!$A$27:$J$43,8,FALSE)</f>
        <v>0.6</v>
      </c>
      <c r="BD36" s="269">
        <f>VLOOKUP($L36,'CAPB_-_Euro_Area'!$A$27:$J$43,7,FALSE)</f>
        <v>2.2999999999999998</v>
      </c>
      <c r="BE36" s="81">
        <f t="shared" si="15"/>
        <v>-0.13218076300411319</v>
      </c>
      <c r="BF36" s="81">
        <f t="shared" si="26"/>
        <v>0.16546546612913549</v>
      </c>
      <c r="BG36" s="81">
        <f t="shared" si="16"/>
        <v>2.7378820481332083E-2</v>
      </c>
      <c r="BH36" s="86">
        <f>(BF37-BF36)^2</f>
        <v>0.34708222898862606</v>
      </c>
      <c r="BJ36" s="45" t="s">
        <v>27</v>
      </c>
      <c r="BK36" s="268">
        <f>VLOOKUP($L36,'GDP_Growth_-_Euro_Area'!$A$4:$J$20,10,)</f>
        <v>2.6367098938967928</v>
      </c>
      <c r="BL36" s="268">
        <f>VLOOKUP($L36,'GDP_Growth_-_Euro_Area'!$A$4:$J$20,9,)</f>
        <v>-0.9984929618110101</v>
      </c>
      <c r="BM36" s="268">
        <f>VLOOKUP($L36,'CAPB_-_Euro_Area'!$A$27:$J$43,9,FALSE)</f>
        <v>-0.4</v>
      </c>
      <c r="BN36" s="269">
        <f>VLOOKUP($L36,'CAPB_-_Euro_Area'!$A$27:$J$43,8,FALSE)</f>
        <v>0.6</v>
      </c>
      <c r="BO36" s="81">
        <f t="shared" si="18"/>
        <v>1.2193436413386993</v>
      </c>
      <c r="BP36" s="81">
        <f t="shared" si="27"/>
        <v>1.9534549230809486</v>
      </c>
      <c r="BQ36" s="81">
        <f t="shared" si="19"/>
        <v>3.8159861365091947</v>
      </c>
      <c r="BR36" s="86">
        <f>(BP37-BP36)^2</f>
        <v>2.8472834485000003</v>
      </c>
    </row>
    <row r="37" spans="1:70" ht="15.75" thickBot="1" x14ac:dyDescent="0.3">
      <c r="B37" s="110"/>
      <c r="C37" s="81"/>
      <c r="D37" s="81"/>
      <c r="E37" s="81"/>
      <c r="F37" s="81"/>
      <c r="G37" s="81"/>
      <c r="H37" s="87" t="s">
        <v>589</v>
      </c>
      <c r="I37" s="88">
        <f>SUM(I21:I36)</f>
        <v>28.618048627240171</v>
      </c>
      <c r="J37" s="89">
        <f>SUM(J21:J35)</f>
        <v>40.364211855498176</v>
      </c>
      <c r="L37" s="47" t="s">
        <v>28</v>
      </c>
      <c r="M37" s="270">
        <f>VLOOKUP($L37,'GDP_Growth_-_Euro_Area'!$A$4:$J$20,5,)</f>
        <v>-3.5737940254102796</v>
      </c>
      <c r="N37" s="270">
        <f>VLOOKUP($L37,'GDP_Growth_-_Euro_Area'!$A$4:$J$20,4,FALSE)</f>
        <v>1.1159252663290431</v>
      </c>
      <c r="O37" s="270">
        <f>VLOOKUP($L37,'CAPB_-_Euro_Area'!$A$27:$J$43,4,FALSE)</f>
        <v>-3.6999999999999993</v>
      </c>
      <c r="P37" s="271">
        <f>VLOOKUP($L37,'CAPB_-_Euro_Area'!$A$27:$J$43,3,FALSE)</f>
        <v>-6.1</v>
      </c>
      <c r="Q37" s="88">
        <f t="shared" si="22"/>
        <v>-2.4135892649767365</v>
      </c>
      <c r="R37" s="88">
        <f t="shared" si="3"/>
        <v>1.9441628914477134</v>
      </c>
      <c r="S37" s="88">
        <f t="shared" si="4"/>
        <v>3.7797693484823331</v>
      </c>
      <c r="T37" s="89"/>
      <c r="U37" s="81"/>
      <c r="V37" s="47" t="s">
        <v>28</v>
      </c>
      <c r="W37" s="270">
        <f>VLOOKUP($L37,'GDP_Growth_-_Euro_Area'!$A$4:$J$20,6,)</f>
        <v>1.3804782633314971E-2</v>
      </c>
      <c r="X37" s="270">
        <f>VLOOKUP($L37,'GDP_Growth_-_Euro_Area'!$A$4:$J$20,5,)</f>
        <v>-3.5737940254102796</v>
      </c>
      <c r="Y37" s="270">
        <f>VLOOKUP($L37,'CAPB_-_Euro_Area'!$A$27:$J$43,5,FALSE)</f>
        <v>1.8999999999999995</v>
      </c>
      <c r="Z37" s="271">
        <f>VLOOKUP($L37,'CAPB_-_Euro_Area'!$A$27:$J$43,4,FALSE)</f>
        <v>-3.6999999999999993</v>
      </c>
      <c r="AA37" s="88">
        <f t="shared" si="6"/>
        <v>-0.56110366180579097</v>
      </c>
      <c r="AB37" s="88">
        <f t="shared" si="23"/>
        <v>-0.44509176948375717</v>
      </c>
      <c r="AC37" s="88">
        <f t="shared" si="7"/>
        <v>0.19810668326218203</v>
      </c>
      <c r="AD37" s="89"/>
      <c r="AF37" s="47" t="s">
        <v>28</v>
      </c>
      <c r="AG37" s="270">
        <f>VLOOKUP($L37,'GDP_Growth_-_Euro_Area'!$A$4:$J$20,7,)</f>
        <v>-0.61762268581358626</v>
      </c>
      <c r="AH37" s="270">
        <f>VLOOKUP($L37,'GDP_Growth_-_Euro_Area'!$A$4:$J$20,6,)</f>
        <v>1.3804782633314971E-2</v>
      </c>
      <c r="AI37" s="270">
        <f>VLOOKUP($L37,'CAPB_-_Euro_Area'!$A$27:$J$43,6,FALSE)</f>
        <v>1.2000000000000002</v>
      </c>
      <c r="AJ37" s="271">
        <f>VLOOKUP($L37,'CAPB_-_Euro_Area'!$A$27:$J$43,5,FALSE)</f>
        <v>1.8999999999999995</v>
      </c>
      <c r="AK37" s="88">
        <f t="shared" si="9"/>
        <v>-2.0339453030432026</v>
      </c>
      <c r="AL37" s="88">
        <f t="shared" si="24"/>
        <v>-1.1936247447527677</v>
      </c>
      <c r="AM37" s="88">
        <f t="shared" si="10"/>
        <v>1.4247400312861098</v>
      </c>
      <c r="AN37" s="89"/>
      <c r="AP37" s="47" t="s">
        <v>28</v>
      </c>
      <c r="AQ37" s="270">
        <f>VLOOKUP($L37,'GDP_Growth_-_Euro_Area'!$A$4:$J$20,8,)</f>
        <v>-2.0887452337238273</v>
      </c>
      <c r="AR37" s="270">
        <f>VLOOKUP($L37,'GDP_Growth_-_Euro_Area'!$A$4:$J$20,7,)</f>
        <v>-0.61762268581358626</v>
      </c>
      <c r="AS37" s="270">
        <f>VLOOKUP($L37,'CAPB_-_Euro_Area'!$A$27:$J$43,7,FALSE)</f>
        <v>3.1999999999999997</v>
      </c>
      <c r="AT37" s="271">
        <f>VLOOKUP($L37,'CAPB_-_Euro_Area'!$A$27:$J$43,6,FALSE)</f>
        <v>1.2000000000000002</v>
      </c>
      <c r="AU37" s="88">
        <f t="shared" si="12"/>
        <v>-1.4782801323473604</v>
      </c>
      <c r="AV37" s="88">
        <f t="shared" si="25"/>
        <v>-7.9700504306175812E-2</v>
      </c>
      <c r="AW37" s="88">
        <f t="shared" si="13"/>
        <v>6.3521703866587492E-3</v>
      </c>
      <c r="AX37" s="89"/>
      <c r="AZ37" s="47" t="s">
        <v>28</v>
      </c>
      <c r="BA37" s="270">
        <f>VLOOKUP($L37,'GDP_Growth_-_Euro_Area'!$A$4:$J$20,9,)</f>
        <v>-1.2299519807168622</v>
      </c>
      <c r="BB37" s="270">
        <f>VLOOKUP($L37,'GDP_Growth_-_Euro_Area'!$A$4:$J$20,8,)</f>
        <v>-2.0887452337238273</v>
      </c>
      <c r="BC37" s="270">
        <f>VLOOKUP($L37,'CAPB_-_Euro_Area'!$A$27:$J$43,8,FALSE)</f>
        <v>1.5</v>
      </c>
      <c r="BD37" s="271">
        <f>VLOOKUP($L37,'CAPB_-_Euro_Area'!$A$27:$J$43,7,FALSE)</f>
        <v>3.1999999999999997</v>
      </c>
      <c r="BE37" s="88">
        <f t="shared" si="15"/>
        <v>0.16546546612913549</v>
      </c>
      <c r="BF37" s="88">
        <f t="shared" si="26"/>
        <v>-0.4236713846862129</v>
      </c>
      <c r="BG37" s="88">
        <f t="shared" si="16"/>
        <v>0.17949744220193301</v>
      </c>
      <c r="BH37" s="89"/>
      <c r="BJ37" s="47" t="s">
        <v>28</v>
      </c>
      <c r="BK37" s="270">
        <f>VLOOKUP($L37,'GDP_Growth_-_Euro_Area'!$A$4:$J$20,10,)</f>
        <v>1.3893719394789628</v>
      </c>
      <c r="BL37" s="270">
        <f>VLOOKUP($L37,'GDP_Growth_-_Euro_Area'!$A$4:$J$20,9,)</f>
        <v>-1.2299519807168622</v>
      </c>
      <c r="BM37" s="270">
        <f>VLOOKUP($L37,'CAPB_-_Euro_Area'!$A$27:$J$43,9,FALSE)</f>
        <v>0.4</v>
      </c>
      <c r="BN37" s="271">
        <f>VLOOKUP($L37,'CAPB_-_Euro_Area'!$A$27:$J$43,8,FALSE)</f>
        <v>1.5</v>
      </c>
      <c r="BO37" s="88">
        <f t="shared" si="18"/>
        <v>1.9534549230809486</v>
      </c>
      <c r="BP37" s="88">
        <f t="shared" si="27"/>
        <v>0.26606538640010258</v>
      </c>
      <c r="BQ37" s="88">
        <f t="shared" si="19"/>
        <v>7.0790789840235888E-2</v>
      </c>
      <c r="BR37" s="89"/>
    </row>
    <row r="38" spans="1:70" ht="15.75" thickBot="1" x14ac:dyDescent="0.3">
      <c r="B38" s="110"/>
      <c r="C38" s="81"/>
      <c r="D38" s="81"/>
      <c r="E38" s="81"/>
      <c r="F38" s="81"/>
      <c r="G38" s="81"/>
      <c r="L38" s="110"/>
      <c r="M38" s="81"/>
      <c r="N38" s="81"/>
      <c r="O38" s="81"/>
      <c r="P38" s="81"/>
      <c r="Q38" s="81"/>
      <c r="R38" s="87" t="s">
        <v>589</v>
      </c>
      <c r="S38" s="88">
        <f>SUM(S22:S37)</f>
        <v>128.42301868688349</v>
      </c>
      <c r="T38" s="89">
        <f>SUM(T22:T36)</f>
        <v>246.34611446236562</v>
      </c>
      <c r="V38" s="110"/>
      <c r="W38" s="81"/>
      <c r="X38" s="81"/>
      <c r="Y38" s="81"/>
      <c r="Z38" s="81"/>
      <c r="AA38" s="81"/>
      <c r="AB38" s="87" t="s">
        <v>589</v>
      </c>
      <c r="AC38" s="88">
        <f>SUM(AC22:AC37)</f>
        <v>37.646073699774789</v>
      </c>
      <c r="AD38" s="89">
        <f>SUM(AD22:AD36)</f>
        <v>90.323293593711284</v>
      </c>
      <c r="AF38" s="110"/>
      <c r="AG38" s="81"/>
      <c r="AH38" s="81"/>
      <c r="AI38" s="81"/>
      <c r="AJ38" s="81"/>
      <c r="AK38" s="81"/>
      <c r="AL38" s="87" t="s">
        <v>589</v>
      </c>
      <c r="AM38" s="88">
        <f>SUM(AM22:AM37)</f>
        <v>84.164986261225962</v>
      </c>
      <c r="AN38" s="89">
        <f>SUM(AN22:AN36)</f>
        <v>217.92092590246381</v>
      </c>
      <c r="AP38" s="110"/>
      <c r="AQ38" s="81"/>
      <c r="AR38" s="81"/>
      <c r="AS38" s="81"/>
      <c r="AT38" s="81"/>
      <c r="AU38" s="81"/>
      <c r="AV38" s="87" t="s">
        <v>589</v>
      </c>
      <c r="AW38" s="88">
        <f>SUM(AW22:AW37)</f>
        <v>26.724061763906626</v>
      </c>
      <c r="AX38" s="89">
        <f>SUM(AX22:AX36)</f>
        <v>72.656305188385673</v>
      </c>
      <c r="AZ38" s="110"/>
      <c r="BA38" s="81"/>
      <c r="BB38" s="81"/>
      <c r="BC38" s="81"/>
      <c r="BD38" s="81"/>
      <c r="BE38" s="81"/>
      <c r="BF38" s="87" t="s">
        <v>589</v>
      </c>
      <c r="BG38" s="88">
        <f>SUM(BG22:BG37)</f>
        <v>7.050275747554041</v>
      </c>
      <c r="BH38" s="89">
        <f>SUM(BH22:BH36)</f>
        <v>9.6202376734450592</v>
      </c>
      <c r="BJ38" s="110"/>
      <c r="BK38" s="81"/>
      <c r="BL38" s="81"/>
      <c r="BM38" s="81"/>
      <c r="BN38" s="81"/>
      <c r="BO38" s="81"/>
      <c r="BP38" s="87" t="s">
        <v>589</v>
      </c>
      <c r="BQ38" s="88">
        <f>SUM(BQ22:BQ37)</f>
        <v>14.912885004021559</v>
      </c>
      <c r="BR38" s="89">
        <f>SUM(BR22:BR36)</f>
        <v>20.556637596172166</v>
      </c>
    </row>
    <row r="39" spans="1:70" x14ac:dyDescent="0.25">
      <c r="B39" s="110"/>
      <c r="C39" s="81"/>
      <c r="D39" s="81"/>
      <c r="E39" s="81"/>
      <c r="F39" s="81"/>
      <c r="G39" s="81"/>
      <c r="L39" s="110"/>
      <c r="M39" s="81"/>
      <c r="N39" s="81"/>
      <c r="O39" s="81"/>
      <c r="P39" s="81"/>
      <c r="Q39" s="81"/>
      <c r="V39" s="110"/>
      <c r="W39" s="81"/>
      <c r="X39" s="81"/>
      <c r="Y39" s="81"/>
      <c r="Z39" s="81"/>
      <c r="AA39" s="81"/>
      <c r="AF39" s="110"/>
      <c r="AG39" s="81"/>
      <c r="AH39" s="81"/>
      <c r="AI39" s="81"/>
      <c r="AJ39" s="81"/>
      <c r="AK39" s="81"/>
      <c r="AP39" s="110"/>
      <c r="AQ39" s="81"/>
      <c r="AR39" s="81"/>
      <c r="AS39" s="81"/>
      <c r="AT39" s="81"/>
      <c r="AU39" s="81"/>
      <c r="AZ39" s="110"/>
      <c r="BA39" s="81"/>
      <c r="BB39" s="81"/>
      <c r="BC39" s="81"/>
      <c r="BD39" s="81"/>
      <c r="BE39" s="81"/>
      <c r="BJ39" s="110"/>
      <c r="BK39" s="81"/>
      <c r="BL39" s="81"/>
      <c r="BM39" s="81"/>
      <c r="BN39" s="81"/>
      <c r="BO39" s="81"/>
    </row>
    <row r="40" spans="1:70" s="117" customFormat="1" x14ac:dyDescent="0.25">
      <c r="B40" s="129"/>
      <c r="C40" s="130"/>
      <c r="D40" s="130"/>
      <c r="E40" s="130"/>
      <c r="F40" s="130"/>
      <c r="G40" s="130"/>
      <c r="L40" s="129"/>
      <c r="M40" s="130"/>
      <c r="N40" s="130"/>
      <c r="O40" s="130"/>
      <c r="P40" s="130"/>
      <c r="Q40" s="130"/>
      <c r="V40" s="129"/>
      <c r="W40" s="130"/>
      <c r="X40" s="130"/>
      <c r="Y40" s="130"/>
      <c r="Z40" s="130"/>
      <c r="AA40" s="130"/>
      <c r="AF40" s="129"/>
      <c r="AG40" s="130"/>
      <c r="AH40" s="130"/>
      <c r="AI40" s="130"/>
      <c r="AJ40" s="130"/>
      <c r="AK40" s="130"/>
      <c r="AP40" s="129"/>
      <c r="AQ40" s="130"/>
      <c r="AR40" s="130"/>
      <c r="AS40" s="130"/>
      <c r="AT40" s="130"/>
      <c r="AU40" s="130"/>
      <c r="AZ40" s="129"/>
      <c r="BA40" s="130"/>
      <c r="BB40" s="130"/>
      <c r="BC40" s="130"/>
      <c r="BD40" s="130"/>
      <c r="BE40" s="130"/>
      <c r="BJ40" s="129"/>
      <c r="BK40" s="130"/>
      <c r="BL40" s="130"/>
      <c r="BM40" s="130"/>
      <c r="BN40" s="130"/>
      <c r="BO40" s="130"/>
    </row>
    <row r="41" spans="1:70" ht="23.25" x14ac:dyDescent="0.35">
      <c r="A41" s="291" t="s">
        <v>677</v>
      </c>
      <c r="B41" s="291"/>
      <c r="C41" s="291"/>
      <c r="D41" s="291"/>
      <c r="E41" s="292"/>
      <c r="F41" s="292"/>
      <c r="G41" s="272"/>
      <c r="H41" s="272"/>
      <c r="J41" s="150"/>
      <c r="L41" s="110"/>
      <c r="M41" s="81"/>
      <c r="N41" s="81"/>
      <c r="O41" s="81"/>
      <c r="P41" s="81"/>
      <c r="Q41" s="81"/>
      <c r="T41" s="150"/>
      <c r="V41" s="110"/>
      <c r="W41" s="81"/>
      <c r="X41" s="81"/>
      <c r="Y41" s="81"/>
      <c r="Z41" s="81"/>
      <c r="AA41" s="81"/>
      <c r="AD41" s="150"/>
      <c r="AF41" s="110"/>
      <c r="AG41" s="81"/>
      <c r="AH41" s="81"/>
      <c r="AI41" s="81"/>
      <c r="AJ41" s="81"/>
      <c r="AK41" s="81"/>
      <c r="AN41" s="150"/>
      <c r="AP41" s="110"/>
      <c r="AQ41" s="81"/>
      <c r="AR41" s="81"/>
      <c r="AS41" s="81"/>
      <c r="AT41" s="81"/>
      <c r="AU41" s="81"/>
      <c r="AX41" s="150"/>
      <c r="AZ41" s="110"/>
      <c r="BA41" s="81"/>
      <c r="BB41" s="81"/>
      <c r="BC41" s="81"/>
      <c r="BD41" s="81"/>
      <c r="BE41" s="81"/>
      <c r="BH41" s="150"/>
      <c r="BJ41" s="110"/>
      <c r="BK41" s="81"/>
      <c r="BL41" s="81"/>
      <c r="BM41" s="81"/>
      <c r="BN41" s="81"/>
      <c r="BO41" s="81"/>
      <c r="BR41" s="150"/>
    </row>
    <row r="42" spans="1:70" ht="28.5" x14ac:dyDescent="0.45">
      <c r="A42" s="50"/>
      <c r="B42" s="50"/>
      <c r="C42" s="50"/>
      <c r="D42" s="50"/>
      <c r="E42" s="50"/>
      <c r="F42" s="81"/>
      <c r="G42" s="81"/>
      <c r="I42" s="153">
        <v>2008</v>
      </c>
      <c r="J42" s="150"/>
      <c r="L42" s="1"/>
      <c r="S42" s="153">
        <v>2009</v>
      </c>
      <c r="T42" s="150"/>
      <c r="V42" s="110"/>
      <c r="W42" s="81"/>
      <c r="X42" s="81"/>
      <c r="Y42" s="81"/>
      <c r="Z42" s="81"/>
      <c r="AA42" s="81"/>
      <c r="AC42" s="153">
        <v>2010</v>
      </c>
      <c r="AD42" s="150"/>
      <c r="AF42" s="110"/>
      <c r="AG42" s="81"/>
      <c r="AH42" s="81"/>
      <c r="AI42" s="81"/>
      <c r="AJ42" s="81"/>
      <c r="AK42" s="81"/>
      <c r="AM42" s="153">
        <v>2011</v>
      </c>
      <c r="AN42" s="150"/>
      <c r="AP42" s="110"/>
      <c r="AQ42" s="81"/>
      <c r="AR42" s="81"/>
      <c r="AS42" s="81"/>
      <c r="AT42" s="81"/>
      <c r="AU42" s="81"/>
      <c r="AW42" s="153">
        <v>2012</v>
      </c>
      <c r="AX42" s="150"/>
      <c r="BG42" s="153">
        <v>2013</v>
      </c>
      <c r="BH42" s="150"/>
      <c r="BJ42" s="110"/>
      <c r="BK42" s="81"/>
      <c r="BL42" s="81"/>
      <c r="BM42" s="81"/>
      <c r="BN42" s="81"/>
      <c r="BO42" s="81"/>
      <c r="BQ42" s="153">
        <v>2014</v>
      </c>
      <c r="BR42" s="150"/>
    </row>
    <row r="43" spans="1:70" x14ac:dyDescent="0.25">
      <c r="B43" s="110"/>
      <c r="C43" s="81"/>
      <c r="D43" s="81"/>
      <c r="E43" s="81"/>
      <c r="F43" s="81"/>
      <c r="G43" s="81"/>
      <c r="J43" s="150"/>
      <c r="L43" s="110"/>
      <c r="M43" s="81"/>
      <c r="N43" s="81"/>
      <c r="O43" s="81"/>
      <c r="P43" s="81"/>
      <c r="Q43" s="81"/>
      <c r="T43" s="150"/>
      <c r="V43" s="110"/>
      <c r="W43" s="81"/>
      <c r="X43" s="81"/>
      <c r="Y43" s="81"/>
      <c r="Z43" s="81"/>
      <c r="AA43" s="81"/>
      <c r="AD43" s="150"/>
      <c r="AF43" s="110"/>
      <c r="AG43" s="81"/>
      <c r="AH43" s="81"/>
      <c r="AI43" s="81"/>
      <c r="AJ43" s="81"/>
      <c r="AK43" s="81"/>
      <c r="AN43" s="150"/>
      <c r="AP43" s="110"/>
      <c r="AQ43" s="81"/>
      <c r="AR43" s="81"/>
      <c r="AS43" s="81"/>
      <c r="AT43" s="81"/>
      <c r="AU43" s="81"/>
      <c r="AX43" s="150"/>
      <c r="AZ43" s="110"/>
      <c r="BA43" s="81"/>
      <c r="BB43" s="81"/>
      <c r="BC43" s="81"/>
      <c r="BD43" s="81"/>
      <c r="BE43" s="81"/>
      <c r="BH43" s="150"/>
      <c r="BJ43" s="110"/>
      <c r="BK43" s="81"/>
      <c r="BL43" s="81"/>
      <c r="BM43" s="81"/>
      <c r="BN43" s="81"/>
      <c r="BO43" s="81"/>
      <c r="BR43" s="150"/>
    </row>
    <row r="44" spans="1:70" x14ac:dyDescent="0.25">
      <c r="B44" s="133" t="s">
        <v>636</v>
      </c>
      <c r="C44" s="134" t="s">
        <v>637</v>
      </c>
      <c r="F44" s="110"/>
      <c r="G44" s="110"/>
      <c r="H44" s="81"/>
      <c r="I44" s="81"/>
      <c r="J44" s="150"/>
      <c r="K44" s="81"/>
      <c r="L44" s="133" t="s">
        <v>636</v>
      </c>
      <c r="M44" s="134" t="s">
        <v>638</v>
      </c>
      <c r="N44" s="110"/>
      <c r="O44" s="81"/>
      <c r="P44" s="81"/>
      <c r="Q44" s="81"/>
      <c r="R44" s="81"/>
      <c r="S44" s="81"/>
      <c r="T44" s="150"/>
      <c r="V44" s="133" t="s">
        <v>636</v>
      </c>
      <c r="W44" s="134" t="s">
        <v>638</v>
      </c>
      <c r="X44" s="110"/>
      <c r="Y44" s="81"/>
      <c r="Z44" s="81"/>
      <c r="AA44" s="81"/>
      <c r="AB44" s="81"/>
      <c r="AC44" s="81"/>
      <c r="AD44" s="150"/>
      <c r="AF44" s="133" t="s">
        <v>636</v>
      </c>
      <c r="AG44" s="134" t="s">
        <v>638</v>
      </c>
      <c r="AH44" s="110"/>
      <c r="AI44" s="81"/>
      <c r="AJ44" s="81"/>
      <c r="AK44" s="81"/>
      <c r="AL44" s="81"/>
      <c r="AM44" s="81"/>
      <c r="AN44" s="150"/>
      <c r="AP44" s="133" t="s">
        <v>636</v>
      </c>
      <c r="AQ44" s="134" t="s">
        <v>638</v>
      </c>
      <c r="AR44" s="110"/>
      <c r="AS44" s="81"/>
      <c r="AT44" s="81"/>
      <c r="AU44" s="81"/>
      <c r="AV44" s="81"/>
      <c r="AW44" s="81"/>
      <c r="AX44" s="150"/>
      <c r="AZ44" s="133" t="s">
        <v>636</v>
      </c>
      <c r="BA44" s="134" t="s">
        <v>638</v>
      </c>
      <c r="BB44" s="110"/>
      <c r="BC44" s="81"/>
      <c r="BD44" s="81"/>
      <c r="BE44" s="81"/>
      <c r="BF44" s="81"/>
      <c r="BG44" s="81"/>
      <c r="BH44" s="150"/>
      <c r="BJ44" s="133" t="s">
        <v>636</v>
      </c>
      <c r="BK44" s="134" t="s">
        <v>638</v>
      </c>
      <c r="BL44" s="110"/>
      <c r="BM44" s="81"/>
      <c r="BN44" s="81"/>
      <c r="BO44" s="81"/>
      <c r="BP44" s="81"/>
      <c r="BR44" s="150"/>
    </row>
    <row r="45" spans="1:70" x14ac:dyDescent="0.25">
      <c r="B45" s="135" t="s">
        <v>634</v>
      </c>
      <c r="C45" s="134">
        <v>0.86</v>
      </c>
      <c r="F45" s="110"/>
      <c r="G45" s="110"/>
      <c r="H45" s="81"/>
      <c r="I45" s="81"/>
      <c r="J45" s="150"/>
      <c r="K45" s="81"/>
      <c r="L45" s="135" t="s">
        <v>634</v>
      </c>
      <c r="M45" s="134">
        <v>0.9</v>
      </c>
      <c r="N45" s="110"/>
      <c r="O45" s="81"/>
      <c r="P45" s="81"/>
      <c r="Q45" s="81"/>
      <c r="R45" s="81"/>
      <c r="S45" s="81"/>
      <c r="T45" s="150"/>
      <c r="V45" s="135" t="s">
        <v>634</v>
      </c>
      <c r="W45" s="134">
        <v>0.9</v>
      </c>
      <c r="X45" s="110"/>
      <c r="Y45" s="81"/>
      <c r="Z45" s="81"/>
      <c r="AA45" s="81"/>
      <c r="AB45" s="81"/>
      <c r="AC45" s="81"/>
      <c r="AD45" s="150"/>
      <c r="AF45" s="135" t="s">
        <v>634</v>
      </c>
      <c r="AG45" s="134">
        <v>0.9</v>
      </c>
      <c r="AH45" s="110"/>
      <c r="AI45" s="81"/>
      <c r="AJ45" s="81"/>
      <c r="AK45" s="81"/>
      <c r="AL45" s="81"/>
      <c r="AM45" s="81"/>
      <c r="AN45" s="150"/>
      <c r="AP45" s="135" t="s">
        <v>634</v>
      </c>
      <c r="AQ45" s="134">
        <v>0.9</v>
      </c>
      <c r="AR45" s="110"/>
      <c r="AS45" s="81"/>
      <c r="AT45" s="81"/>
      <c r="AU45" s="81"/>
      <c r="AV45" s="81"/>
      <c r="AW45" s="81"/>
      <c r="AX45" s="150"/>
      <c r="AZ45" s="135" t="s">
        <v>634</v>
      </c>
      <c r="BA45" s="134">
        <v>0.9</v>
      </c>
      <c r="BB45" s="110"/>
      <c r="BC45" s="81"/>
      <c r="BD45" s="81"/>
      <c r="BE45" s="81"/>
      <c r="BF45" s="81"/>
      <c r="BG45" s="81"/>
      <c r="BH45" s="150"/>
      <c r="BJ45" s="135" t="s">
        <v>634</v>
      </c>
      <c r="BK45" s="134">
        <v>0.9</v>
      </c>
      <c r="BL45" s="110"/>
      <c r="BM45" s="81"/>
      <c r="BN45" s="81"/>
      <c r="BO45" s="81"/>
      <c r="BP45" s="81"/>
      <c r="BR45" s="150"/>
    </row>
    <row r="46" spans="1:70" x14ac:dyDescent="0.25">
      <c r="B46" s="135" t="s">
        <v>635</v>
      </c>
      <c r="C46" s="134">
        <v>1.73</v>
      </c>
      <c r="F46" s="110"/>
      <c r="G46" s="110"/>
      <c r="H46" s="81"/>
      <c r="I46" s="81"/>
      <c r="J46" s="150"/>
      <c r="K46" s="81"/>
      <c r="L46" s="135" t="s">
        <v>635</v>
      </c>
      <c r="M46" s="134">
        <v>1.71</v>
      </c>
      <c r="N46" s="110"/>
      <c r="O46" s="81"/>
      <c r="P46" s="81"/>
      <c r="Q46" s="81"/>
      <c r="R46" s="81"/>
      <c r="S46" s="81"/>
      <c r="T46" s="150"/>
      <c r="V46" s="135" t="s">
        <v>635</v>
      </c>
      <c r="W46" s="134">
        <v>1.71</v>
      </c>
      <c r="X46" s="110"/>
      <c r="Y46" s="81"/>
      <c r="Z46" s="81"/>
      <c r="AA46" s="81"/>
      <c r="AB46" s="81"/>
      <c r="AC46" s="81"/>
      <c r="AD46" s="150"/>
      <c r="AF46" s="135" t="s">
        <v>635</v>
      </c>
      <c r="AG46" s="134">
        <v>1.71</v>
      </c>
      <c r="AH46" s="110"/>
      <c r="AI46" s="81"/>
      <c r="AJ46" s="81"/>
      <c r="AK46" s="81"/>
      <c r="AL46" s="81"/>
      <c r="AM46" s="81"/>
      <c r="AN46" s="150"/>
      <c r="AP46" s="135" t="s">
        <v>635</v>
      </c>
      <c r="AQ46" s="134">
        <v>1.71</v>
      </c>
      <c r="AR46" s="110"/>
      <c r="AS46" s="81"/>
      <c r="AT46" s="81"/>
      <c r="AU46" s="81"/>
      <c r="AV46" s="81"/>
      <c r="AW46" s="81"/>
      <c r="AX46" s="150"/>
      <c r="AZ46" s="135" t="s">
        <v>635</v>
      </c>
      <c r="BA46" s="134">
        <v>1.71</v>
      </c>
      <c r="BB46" s="110"/>
      <c r="BC46" s="81"/>
      <c r="BD46" s="81"/>
      <c r="BE46" s="81"/>
      <c r="BF46" s="81"/>
      <c r="BG46" s="81"/>
      <c r="BH46" s="150"/>
      <c r="BJ46" s="135" t="s">
        <v>635</v>
      </c>
      <c r="BK46" s="134">
        <v>1.71</v>
      </c>
      <c r="BL46" s="110"/>
      <c r="BM46" s="81"/>
      <c r="BN46" s="81"/>
      <c r="BO46" s="81"/>
      <c r="BP46" s="81"/>
      <c r="BR46" s="150"/>
    </row>
    <row r="47" spans="1:70" x14ac:dyDescent="0.25">
      <c r="B47" s="110"/>
      <c r="C47" s="81"/>
      <c r="D47" s="81"/>
      <c r="E47" s="81"/>
      <c r="F47" s="81"/>
      <c r="G47" s="81"/>
      <c r="J47" s="150"/>
      <c r="L47" s="110"/>
      <c r="M47" s="81"/>
      <c r="N47" s="81"/>
      <c r="O47" s="81"/>
      <c r="P47" s="81"/>
      <c r="Q47" s="81"/>
      <c r="T47" s="150"/>
      <c r="V47" s="110"/>
      <c r="W47" s="81"/>
      <c r="X47" s="81"/>
      <c r="Y47" s="81"/>
      <c r="Z47" s="81"/>
      <c r="AA47" s="81"/>
      <c r="AB47" s="163"/>
      <c r="AD47" s="150"/>
      <c r="AF47" s="110"/>
      <c r="AG47" s="81"/>
      <c r="AH47" s="81"/>
      <c r="AI47" s="81"/>
      <c r="AJ47" s="81"/>
      <c r="AK47" s="81"/>
      <c r="AL47" s="163"/>
      <c r="AN47" s="150"/>
      <c r="AP47" s="110"/>
      <c r="AQ47" s="81"/>
      <c r="AR47" s="81"/>
      <c r="AS47" s="81"/>
      <c r="AT47" s="81"/>
      <c r="AU47" s="81"/>
      <c r="AV47" s="163"/>
      <c r="AX47" s="150"/>
      <c r="AZ47" s="110"/>
      <c r="BA47" s="81"/>
      <c r="BB47" s="81"/>
      <c r="BC47" s="81"/>
      <c r="BD47" s="81"/>
      <c r="BE47" s="81"/>
      <c r="BF47" s="163"/>
      <c r="BH47" s="150"/>
      <c r="BJ47" s="110"/>
      <c r="BK47" s="81"/>
      <c r="BL47" s="81"/>
      <c r="BM47" s="81"/>
      <c r="BN47" s="81"/>
      <c r="BO47" s="81"/>
      <c r="BP47" s="163"/>
      <c r="BR47" s="150"/>
    </row>
    <row r="48" spans="1:70" x14ac:dyDescent="0.25">
      <c r="B48" s="110"/>
      <c r="C48" s="81"/>
      <c r="D48" s="81"/>
      <c r="E48" s="81"/>
      <c r="F48" s="81"/>
      <c r="G48" s="81"/>
      <c r="J48" s="150"/>
      <c r="L48" s="110"/>
      <c r="M48" s="81"/>
      <c r="N48" s="81"/>
      <c r="O48" s="81"/>
      <c r="P48" s="81"/>
      <c r="Q48" s="81"/>
      <c r="T48" s="150"/>
      <c r="V48" s="110"/>
      <c r="W48" s="81"/>
      <c r="X48" s="81"/>
      <c r="Y48" s="81"/>
      <c r="Z48" s="81"/>
      <c r="AA48" s="81"/>
      <c r="AB48" s="163"/>
      <c r="AD48" s="150"/>
      <c r="AF48" s="110"/>
      <c r="AG48" s="81"/>
      <c r="AH48" s="81"/>
      <c r="AI48" s="81"/>
      <c r="AJ48" s="81"/>
      <c r="AK48" s="81"/>
      <c r="AL48" s="163"/>
      <c r="AN48" s="150"/>
      <c r="AP48" s="110"/>
      <c r="AQ48" s="81"/>
      <c r="AR48" s="81"/>
      <c r="AS48" s="81"/>
      <c r="AT48" s="81"/>
      <c r="AU48" s="81"/>
      <c r="AV48" s="163"/>
      <c r="AX48" s="150"/>
      <c r="AZ48" s="110"/>
      <c r="BA48" s="81"/>
      <c r="BB48" s="81"/>
      <c r="BC48" s="81"/>
      <c r="BD48" s="81"/>
      <c r="BE48" s="81"/>
      <c r="BF48" s="163"/>
      <c r="BH48" s="150"/>
      <c r="BJ48" s="110"/>
      <c r="BK48" s="81"/>
      <c r="BL48" s="81"/>
      <c r="BM48" s="81"/>
      <c r="BN48" s="81"/>
      <c r="BO48" s="81"/>
      <c r="BP48" s="163"/>
      <c r="BR48" s="150"/>
    </row>
    <row r="49" spans="1:70" x14ac:dyDescent="0.25">
      <c r="B49" s="110"/>
      <c r="C49" s="81"/>
      <c r="D49" s="81"/>
      <c r="E49" s="81"/>
      <c r="F49" s="81"/>
      <c r="G49" s="81"/>
      <c r="J49" s="150"/>
      <c r="L49" s="110"/>
      <c r="M49" s="81"/>
      <c r="N49" s="81"/>
      <c r="O49" s="81"/>
      <c r="P49" s="81"/>
      <c r="Q49" s="81"/>
      <c r="T49" s="150"/>
      <c r="V49" s="110"/>
      <c r="W49" s="81"/>
      <c r="X49" s="81"/>
      <c r="Y49" s="81"/>
      <c r="Z49" s="81"/>
      <c r="AA49" s="81"/>
      <c r="AB49" s="163"/>
      <c r="AD49" s="150"/>
      <c r="AF49" s="110"/>
      <c r="AG49" s="81"/>
      <c r="AH49" s="81"/>
      <c r="AI49" s="81"/>
      <c r="AJ49" s="81"/>
      <c r="AK49" s="81"/>
      <c r="AL49" s="163"/>
      <c r="AN49" s="150"/>
      <c r="AP49" s="110"/>
      <c r="AQ49" s="81"/>
      <c r="AR49" s="81"/>
      <c r="AS49" s="81"/>
      <c r="AT49" s="81"/>
      <c r="AU49" s="81"/>
      <c r="AV49" s="163"/>
      <c r="AX49" s="150"/>
      <c r="AZ49" s="110"/>
      <c r="BA49" s="81"/>
      <c r="BB49" s="81"/>
      <c r="BC49" s="81"/>
      <c r="BD49" s="81"/>
      <c r="BE49" s="81"/>
      <c r="BF49" s="163"/>
      <c r="BH49" s="150"/>
      <c r="BJ49" s="110"/>
      <c r="BK49" s="81"/>
      <c r="BL49" s="81"/>
      <c r="BM49" s="81"/>
      <c r="BN49" s="81"/>
      <c r="BO49" s="81"/>
      <c r="BP49" s="163"/>
      <c r="BR49" s="150"/>
    </row>
    <row r="50" spans="1:70" x14ac:dyDescent="0.25">
      <c r="B50" s="333" t="s">
        <v>627</v>
      </c>
      <c r="C50" s="333"/>
      <c r="D50" s="333"/>
      <c r="E50" s="81"/>
      <c r="F50" s="81"/>
      <c r="G50" s="81"/>
      <c r="J50" s="150"/>
      <c r="L50" s="333" t="s">
        <v>627</v>
      </c>
      <c r="M50" s="333"/>
      <c r="N50" s="333"/>
      <c r="O50" s="81"/>
      <c r="P50" s="81"/>
      <c r="Q50" s="81"/>
      <c r="T50" s="150"/>
      <c r="V50" s="333" t="s">
        <v>627</v>
      </c>
      <c r="W50" s="333"/>
      <c r="X50" s="333"/>
      <c r="Y50" s="81"/>
      <c r="Z50" s="81"/>
      <c r="AA50" s="81"/>
      <c r="AB50" s="163"/>
      <c r="AD50" s="150"/>
      <c r="AF50" s="333" t="s">
        <v>627</v>
      </c>
      <c r="AG50" s="333"/>
      <c r="AH50" s="333"/>
      <c r="AI50" s="81"/>
      <c r="AJ50" s="81"/>
      <c r="AK50" s="81"/>
      <c r="AL50" s="163"/>
      <c r="AN50" s="150"/>
      <c r="AP50" s="333" t="s">
        <v>627</v>
      </c>
      <c r="AQ50" s="333"/>
      <c r="AR50" s="333"/>
      <c r="AS50" s="81"/>
      <c r="AT50" s="81"/>
      <c r="AU50" s="81"/>
      <c r="AV50" s="163"/>
      <c r="AX50" s="150"/>
      <c r="AZ50" s="333" t="s">
        <v>627</v>
      </c>
      <c r="BA50" s="333"/>
      <c r="BB50" s="333"/>
      <c r="BC50" s="81"/>
      <c r="BD50" s="81"/>
      <c r="BE50" s="81"/>
      <c r="BF50" s="163"/>
      <c r="BH50" s="150"/>
      <c r="BJ50" s="333" t="s">
        <v>627</v>
      </c>
      <c r="BK50" s="333"/>
      <c r="BL50" s="333"/>
      <c r="BM50" s="81"/>
      <c r="BN50" s="81"/>
      <c r="BO50" s="81"/>
      <c r="BP50" s="163"/>
      <c r="BR50" s="150"/>
    </row>
    <row r="51" spans="1:70" x14ac:dyDescent="0.25">
      <c r="B51" s="334" t="s">
        <v>629</v>
      </c>
      <c r="C51" s="335"/>
      <c r="D51" s="120">
        <f>FDIST(INDEX(LINEST(I21:I36,D21:F36,TRUE,TRUE),4,1),3,INDEX(LINEST(I21:I36,D21:F36,TRUE,TRUE),4,2))</f>
        <v>0.91555068401828965</v>
      </c>
      <c r="E51" s="81"/>
      <c r="F51" s="81"/>
      <c r="G51" s="81"/>
      <c r="J51" s="150"/>
      <c r="L51" s="334" t="s">
        <v>629</v>
      </c>
      <c r="M51" s="335"/>
      <c r="N51" s="120">
        <f>FDIST(INDEX(LINEST(S21:S37,N21:P37,TRUE,TRUE),4,1),3,INDEX(LINEST(S21:S37,N21:P37,TRUE,TRUE),4,2))</f>
        <v>8.7530292773607576E-2</v>
      </c>
      <c r="O51" s="81"/>
      <c r="P51" s="81"/>
      <c r="Q51" s="81"/>
      <c r="T51" s="150"/>
      <c r="V51" s="334" t="s">
        <v>629</v>
      </c>
      <c r="W51" s="335"/>
      <c r="X51" s="120">
        <f>FDIST(INDEX(LINEST(AC21:AC37,X21:Z37,TRUE,TRUE),4,1),3,INDEX(LINEST(AC21:AC37,X21:Z37,TRUE,TRUE),4,2))</f>
        <v>1.8039996380360603E-2</v>
      </c>
      <c r="Y51" s="81"/>
      <c r="Z51" s="81"/>
      <c r="AA51" s="81"/>
      <c r="AB51" s="163"/>
      <c r="AD51" s="150"/>
      <c r="AF51" s="334" t="s">
        <v>629</v>
      </c>
      <c r="AG51" s="335"/>
      <c r="AH51" s="120">
        <f>FDIST(INDEX(LINEST(AM21:AM37,AH21:AJ37,TRUE,TRUE),4,1),3,INDEX(LINEST(AM21:AM37,AH21:AJ37,TRUE,TRUE),4,2))</f>
        <v>0.29471501481304979</v>
      </c>
      <c r="AI51" s="81"/>
      <c r="AJ51" s="81"/>
      <c r="AK51" s="81"/>
      <c r="AL51" s="163"/>
      <c r="AN51" s="150"/>
      <c r="AP51" s="334" t="s">
        <v>629</v>
      </c>
      <c r="AQ51" s="335"/>
      <c r="AR51" s="120">
        <f>FDIST(INDEX(LINEST(AW21:AW37,AR21:AT37,TRUE,TRUE),4,1),3,INDEX(LINEST(AW21:AW37,AR21:AT37,TRUE,TRUE),4,2))</f>
        <v>0.95705989179575468</v>
      </c>
      <c r="AS51" s="81"/>
      <c r="AT51" s="81"/>
      <c r="AU51" s="81"/>
      <c r="AV51" s="163"/>
      <c r="AX51" s="150"/>
      <c r="AZ51" s="334" t="s">
        <v>629</v>
      </c>
      <c r="BA51" s="335"/>
      <c r="BB51" s="120">
        <f>FDIST(INDEX(LINEST(BG21:BG37,BB21:BD37,TRUE,TRUE),4,1),3,INDEX(LINEST(BG21:BG37,BB21:BD37,TRUE,TRUE),4,2))</f>
        <v>0.5624148425451827</v>
      </c>
      <c r="BC51" s="81"/>
      <c r="BD51" s="81"/>
      <c r="BE51" s="81"/>
      <c r="BF51" s="163"/>
      <c r="BH51" s="150"/>
      <c r="BJ51" s="334" t="s">
        <v>629</v>
      </c>
      <c r="BK51" s="335"/>
      <c r="BL51" s="120">
        <f>FDIST(INDEX(LINEST(BQ21:BQ37,BL21:BN37,TRUE,TRUE),4,1),3,INDEX(LINEST(BQ21:BQ37,BL21:BN37,TRUE,TRUE),4,2))</f>
        <v>0.55671276304815787</v>
      </c>
      <c r="BM51" s="81"/>
      <c r="BN51" s="81"/>
      <c r="BO51" s="81"/>
      <c r="BP51" s="163"/>
      <c r="BR51" s="150"/>
    </row>
    <row r="52" spans="1:70" x14ac:dyDescent="0.25">
      <c r="B52" s="336" t="str">
        <f>IF(D51&gt;0.05, "Homoskedasticity", "Heteroskedasticity")</f>
        <v>Homoskedasticity</v>
      </c>
      <c r="C52" s="336"/>
      <c r="D52" s="336"/>
      <c r="E52" s="81"/>
      <c r="F52" s="81"/>
      <c r="G52" s="81"/>
      <c r="J52" s="150"/>
      <c r="L52" s="336" t="str">
        <f>IF(N51&gt;0.05, "Homoskedasticity", "Heteroskedasticity")</f>
        <v>Homoskedasticity</v>
      </c>
      <c r="M52" s="336"/>
      <c r="N52" s="336"/>
      <c r="O52" s="81"/>
      <c r="P52" s="81"/>
      <c r="Q52" s="81"/>
      <c r="T52" s="150"/>
      <c r="V52" s="336" t="str">
        <f>IF(X51&gt;0.05, "Homoskedasticity", "Heteroskedasticity")</f>
        <v>Heteroskedasticity</v>
      </c>
      <c r="W52" s="336"/>
      <c r="X52" s="336"/>
      <c r="Y52" s="81"/>
      <c r="Z52" s="81"/>
      <c r="AA52" s="81"/>
      <c r="AB52" s="163"/>
      <c r="AD52" s="150"/>
      <c r="AF52" s="336" t="str">
        <f>IF(AH51&gt;0.05, "Homoskedasticity", "Heteroskedasticity")</f>
        <v>Homoskedasticity</v>
      </c>
      <c r="AG52" s="336"/>
      <c r="AH52" s="336"/>
      <c r="AI52" s="81"/>
      <c r="AJ52" s="81"/>
      <c r="AK52" s="81"/>
      <c r="AL52" s="163"/>
      <c r="AN52" s="150"/>
      <c r="AP52" s="336" t="str">
        <f>IF(AR51&gt;0.05, "Homoskedasticity", "Heteroskedasticity")</f>
        <v>Homoskedasticity</v>
      </c>
      <c r="AQ52" s="336"/>
      <c r="AR52" s="336"/>
      <c r="AS52" s="81"/>
      <c r="AT52" s="81"/>
      <c r="AU52" s="81"/>
      <c r="AV52" s="163"/>
      <c r="AX52" s="150"/>
      <c r="AZ52" s="336" t="str">
        <f>IF(BB51&gt;0.05, "Homoskedasticity", "Heteroskedasticity")</f>
        <v>Homoskedasticity</v>
      </c>
      <c r="BA52" s="336"/>
      <c r="BB52" s="336"/>
      <c r="BC52" s="81"/>
      <c r="BD52" s="81"/>
      <c r="BE52" s="81"/>
      <c r="BF52" s="163"/>
      <c r="BH52" s="150"/>
      <c r="BJ52" s="336" t="str">
        <f>IF(BL51&gt;0.05, "Homoskedasticity", "Heteroskedasticity")</f>
        <v>Homoskedasticity</v>
      </c>
      <c r="BK52" s="336"/>
      <c r="BL52" s="336"/>
      <c r="BM52" s="81"/>
      <c r="BN52" s="81"/>
      <c r="BO52" s="81"/>
      <c r="BP52" s="163"/>
      <c r="BR52" s="150"/>
    </row>
    <row r="53" spans="1:70" x14ac:dyDescent="0.25">
      <c r="E53" s="81"/>
      <c r="F53" s="81"/>
      <c r="G53" s="81"/>
      <c r="J53" s="150"/>
      <c r="O53" s="81"/>
      <c r="P53" s="81"/>
      <c r="Q53" s="81"/>
      <c r="T53" s="150"/>
      <c r="V53" s="163"/>
      <c r="W53" s="163"/>
      <c r="X53" s="163"/>
      <c r="Y53" s="81"/>
      <c r="Z53" s="81"/>
      <c r="AA53" s="81"/>
      <c r="AB53" s="163"/>
      <c r="AD53" s="150"/>
      <c r="AF53" s="163"/>
      <c r="AG53" s="163"/>
      <c r="AH53" s="163"/>
      <c r="AI53" s="81"/>
      <c r="AJ53" s="81"/>
      <c r="AK53" s="81"/>
      <c r="AL53" s="163"/>
      <c r="AN53" s="150"/>
      <c r="AP53" s="163"/>
      <c r="AQ53" s="163"/>
      <c r="AR53" s="163"/>
      <c r="AS53" s="81"/>
      <c r="AT53" s="81"/>
      <c r="AU53" s="81"/>
      <c r="AV53" s="163"/>
      <c r="AX53" s="150"/>
      <c r="AZ53" s="163"/>
      <c r="BA53" s="163"/>
      <c r="BB53" s="163"/>
      <c r="BC53" s="81"/>
      <c r="BD53" s="81"/>
      <c r="BE53" s="81"/>
      <c r="BF53" s="163"/>
      <c r="BH53" s="150"/>
      <c r="BJ53" s="163"/>
      <c r="BK53" s="163"/>
      <c r="BL53" s="163"/>
      <c r="BM53" s="81"/>
      <c r="BN53" s="81"/>
      <c r="BO53" s="81"/>
      <c r="BP53" s="163"/>
      <c r="BR53" s="150"/>
    </row>
    <row r="54" spans="1:70" x14ac:dyDescent="0.25">
      <c r="B54" s="334" t="s">
        <v>631</v>
      </c>
      <c r="C54" s="339"/>
      <c r="D54" s="335"/>
      <c r="E54" s="81"/>
      <c r="F54" s="334" t="s">
        <v>628</v>
      </c>
      <c r="G54" s="339"/>
      <c r="H54" s="335"/>
      <c r="J54" s="150"/>
      <c r="L54" s="334" t="s">
        <v>631</v>
      </c>
      <c r="M54" s="339"/>
      <c r="N54" s="335"/>
      <c r="O54" s="81"/>
      <c r="P54" s="333" t="s">
        <v>628</v>
      </c>
      <c r="Q54" s="333"/>
      <c r="R54" s="333"/>
      <c r="T54" s="150"/>
      <c r="V54" s="334" t="s">
        <v>631</v>
      </c>
      <c r="W54" s="339"/>
      <c r="X54" s="335"/>
      <c r="Y54" s="81"/>
      <c r="Z54" s="333" t="s">
        <v>628</v>
      </c>
      <c r="AA54" s="333"/>
      <c r="AB54" s="333"/>
      <c r="AD54" s="150"/>
      <c r="AF54" s="334" t="s">
        <v>631</v>
      </c>
      <c r="AG54" s="339"/>
      <c r="AH54" s="335"/>
      <c r="AI54" s="81"/>
      <c r="AJ54" s="333" t="s">
        <v>628</v>
      </c>
      <c r="AK54" s="333"/>
      <c r="AL54" s="333"/>
      <c r="AN54" s="150"/>
      <c r="AP54" s="334" t="s">
        <v>631</v>
      </c>
      <c r="AQ54" s="339"/>
      <c r="AR54" s="335"/>
      <c r="AS54" s="81"/>
      <c r="AT54" s="333" t="s">
        <v>628</v>
      </c>
      <c r="AU54" s="333"/>
      <c r="AV54" s="333"/>
      <c r="AX54" s="150"/>
      <c r="AZ54" s="334" t="s">
        <v>631</v>
      </c>
      <c r="BA54" s="339"/>
      <c r="BB54" s="335"/>
      <c r="BC54" s="81"/>
      <c r="BD54" s="333" t="s">
        <v>628</v>
      </c>
      <c r="BE54" s="333"/>
      <c r="BF54" s="333"/>
      <c r="BH54" s="150"/>
      <c r="BJ54" s="334" t="s">
        <v>631</v>
      </c>
      <c r="BK54" s="339"/>
      <c r="BL54" s="335"/>
      <c r="BM54" s="81"/>
      <c r="BN54" s="333" t="s">
        <v>628</v>
      </c>
      <c r="BO54" s="333"/>
      <c r="BP54" s="333"/>
      <c r="BR54" s="150"/>
    </row>
    <row r="55" spans="1:70" x14ac:dyDescent="0.25">
      <c r="B55" s="340" t="s">
        <v>633</v>
      </c>
      <c r="C55" s="341"/>
      <c r="D55" s="120">
        <f>J37/I37</f>
        <v>1.4104459874695086</v>
      </c>
      <c r="E55" s="81"/>
      <c r="F55" s="334" t="s">
        <v>630</v>
      </c>
      <c r="G55" s="335"/>
      <c r="H55" s="120">
        <f>_xlfn.CHISQ.DIST.RT(INDEX(LINEST(H21:H36,D21:G36,TRUE,TRUE),3,1)*COUNT(H21:H36),1)</f>
        <v>0.23225728860329678</v>
      </c>
      <c r="J55" s="150"/>
      <c r="L55" s="340" t="s">
        <v>633</v>
      </c>
      <c r="M55" s="341"/>
      <c r="N55" s="120">
        <f>T38/S38</f>
        <v>1.9182395569052779</v>
      </c>
      <c r="O55" s="81"/>
      <c r="P55" s="333" t="s">
        <v>630</v>
      </c>
      <c r="Q55" s="333"/>
      <c r="R55" s="120">
        <f>_xlfn.CHISQ.DIST.RT(INDEX(LINEST(R21:R37,N21:Q37,TRUE,TRUE),3,1)*COUNT(R21:R37),1)</f>
        <v>0.88974921652568795</v>
      </c>
      <c r="T55" s="150"/>
      <c r="V55" s="340" t="s">
        <v>633</v>
      </c>
      <c r="W55" s="341"/>
      <c r="X55" s="120">
        <f>AD38/AC38</f>
        <v>2.3992752687580174</v>
      </c>
      <c r="Y55" s="81"/>
      <c r="Z55" s="333" t="s">
        <v>630</v>
      </c>
      <c r="AA55" s="333"/>
      <c r="AB55" s="120">
        <f>_xlfn.CHISQ.DIST.RT(INDEX(LINEST(AB21:AB37,X21:AA37,TRUE,TRUE),3,1)*COUNT(AB21:AB37),1)</f>
        <v>0.31249001337946747</v>
      </c>
      <c r="AD55" s="150"/>
      <c r="AF55" s="340" t="s">
        <v>633</v>
      </c>
      <c r="AG55" s="341"/>
      <c r="AH55" s="120">
        <f>AN38/AM38</f>
        <v>2.5892112098265496</v>
      </c>
      <c r="AI55" s="81"/>
      <c r="AJ55" s="333" t="s">
        <v>630</v>
      </c>
      <c r="AK55" s="333"/>
      <c r="AL55" s="120">
        <f>_xlfn.CHISQ.DIST.RT(INDEX(LINEST(AL21:AL37,AH21:AK37,TRUE,TRUE),3,1)*COUNT(AL21:AL37),1)</f>
        <v>0.17012752928879882</v>
      </c>
      <c r="AN55" s="150"/>
      <c r="AP55" s="340" t="s">
        <v>633</v>
      </c>
      <c r="AQ55" s="341"/>
      <c r="AR55" s="120">
        <f>AX38/AW38</f>
        <v>2.7187598139185147</v>
      </c>
      <c r="AS55" s="81"/>
      <c r="AT55" s="333" t="s">
        <v>630</v>
      </c>
      <c r="AU55" s="333"/>
      <c r="AV55" s="120">
        <f>_xlfn.CHISQ.DIST.RT(INDEX(LINEST(AV21:AV37,AR21:AU37,TRUE,TRUE),3,1)*COUNT(AV21:AV37),1)</f>
        <v>0.10055040451922294</v>
      </c>
      <c r="AX55" s="150"/>
      <c r="AZ55" s="340" t="s">
        <v>633</v>
      </c>
      <c r="BA55" s="341"/>
      <c r="BB55" s="120">
        <f>BH38/BG38</f>
        <v>1.3645193490173229</v>
      </c>
      <c r="BC55" s="81"/>
      <c r="BD55" s="333" t="s">
        <v>630</v>
      </c>
      <c r="BE55" s="333"/>
      <c r="BF55" s="120">
        <f>_xlfn.CHISQ.DIST.RT(INDEX(LINEST(BF21:BF37,BB21:BE37,TRUE,TRUE),3,1)*COUNT(BF21:BF37),1)</f>
        <v>0.15626835006501313</v>
      </c>
      <c r="BH55" s="150"/>
      <c r="BJ55" s="340" t="s">
        <v>633</v>
      </c>
      <c r="BK55" s="341"/>
      <c r="BL55" s="120">
        <f>BR38/BQ38</f>
        <v>1.3784480729670119</v>
      </c>
      <c r="BM55" s="81"/>
      <c r="BN55" s="333" t="s">
        <v>630</v>
      </c>
      <c r="BO55" s="333"/>
      <c r="BP55" s="120">
        <f>_xlfn.CHISQ.DIST.RT(INDEX(LINEST(BP21:BP37,BL21:BO37,TRUE,TRUE),3,1)*COUNT(BP21:BP37),1)</f>
        <v>0.18240720483046469</v>
      </c>
      <c r="BR55" s="150"/>
    </row>
    <row r="56" spans="1:70" x14ac:dyDescent="0.25">
      <c r="B56" s="337" t="s">
        <v>632</v>
      </c>
      <c r="C56" s="338"/>
      <c r="D56" s="136" t="str">
        <f>IF(OR(D55&lt;C45,D55&gt;=4-C45),"YES",IF(OR(D55&lt;=C46),"Inconclusive",IF(OR(D55&lt;=4-C46),"NO",IF(OR(D55&lt;4-C45),"Inconclusive"," "))))</f>
        <v>Inconclusive</v>
      </c>
      <c r="E56" s="81"/>
      <c r="F56" s="342" t="str">
        <f>IF(R55&gt;0.05,"NO AUTOCORRELATION","AUTOCORRELATION!")</f>
        <v>NO AUTOCORRELATION</v>
      </c>
      <c r="G56" s="343"/>
      <c r="H56" s="344"/>
      <c r="J56" s="150"/>
      <c r="L56" s="337" t="s">
        <v>632</v>
      </c>
      <c r="M56" s="338"/>
      <c r="N56" s="149" t="str">
        <f>IF(OR(N55&lt;M45,N55&gt;=4-M45),"YES",IF(OR(N55&lt;=M46),"Inconclusive",IF(OR(N55&lt;=4-M46),"NO",IF(OR(N55&lt;4-M45),"Inconclusive"," "))))</f>
        <v>NO</v>
      </c>
      <c r="O56" s="81"/>
      <c r="P56" s="333" t="str">
        <f>IF(R55&gt;0.05,"NO AUTOCORRELATION","AUTOCORRELATION!")</f>
        <v>NO AUTOCORRELATION</v>
      </c>
      <c r="Q56" s="333"/>
      <c r="R56" s="333"/>
      <c r="T56" s="150"/>
      <c r="V56" s="337" t="s">
        <v>632</v>
      </c>
      <c r="W56" s="338"/>
      <c r="X56" s="149" t="str">
        <f>IF(OR(X55&lt;W45,X55&gt;=4-W45),"YES",IF(OR(X55&lt;=W46),"Inconclusive",IF(OR(X55&lt;=4-W46),"NO",IF(OR(X55&lt;4-W45),"Inconclusive"," "))))</f>
        <v>Inconclusive</v>
      </c>
      <c r="Y56" s="81"/>
      <c r="Z56" s="333" t="str">
        <f>IF(AB55&gt;0.05,"NO AUTOCORRELATION","AUTOCORRELATION!")</f>
        <v>NO AUTOCORRELATION</v>
      </c>
      <c r="AA56" s="333"/>
      <c r="AB56" s="333"/>
      <c r="AD56" s="150"/>
      <c r="AF56" s="337" t="s">
        <v>632</v>
      </c>
      <c r="AG56" s="338"/>
      <c r="AH56" s="149" t="str">
        <f>IF(OR(AH55&lt;AG45,AH55&gt;=4-AG45),"YES",IF(OR(AH55&lt;=AG46),"Inconclusive",IF(OR(AH55&lt;=4-AG46),"NO",IF(OR(AH55&lt;4-AG45),"Inconclusive"," "))))</f>
        <v>Inconclusive</v>
      </c>
      <c r="AI56" s="81"/>
      <c r="AJ56" s="333" t="str">
        <f>IF(AL55&gt;0.05,"NO AUTOCORRELATION","AUTOCORRELATION!")</f>
        <v>NO AUTOCORRELATION</v>
      </c>
      <c r="AK56" s="333"/>
      <c r="AL56" s="333"/>
      <c r="AN56" s="150"/>
      <c r="AP56" s="337" t="s">
        <v>632</v>
      </c>
      <c r="AQ56" s="338"/>
      <c r="AR56" s="149" t="str">
        <f>IF(OR(AR55&lt;AQ45,AR55&gt;=4-AQ45),"YES",IF(OR(AR55&lt;=AQ46),"Inconclusive",IF(OR(AR55&lt;=4-AQ46),"NO",IF(OR(AR55&lt;4-AQ45),"Inconclusive"," "))))</f>
        <v>Inconclusive</v>
      </c>
      <c r="AS56" s="81"/>
      <c r="AT56" s="333" t="str">
        <f>IF(AV55&gt;0.05,"NO AUTOCORRELATION","AUTOCORRELATION!")</f>
        <v>NO AUTOCORRELATION</v>
      </c>
      <c r="AU56" s="333"/>
      <c r="AV56" s="333"/>
      <c r="AX56" s="150"/>
      <c r="AZ56" s="337" t="s">
        <v>632</v>
      </c>
      <c r="BA56" s="338"/>
      <c r="BB56" s="149" t="str">
        <f>IF(OR(BB55&lt;BA45,BB55&gt;=4-BA45),"YES",IF(OR(BB55&lt;=BA46),"Inconclusive",IF(OR(BB55&lt;=4-BA46),"NO",IF(OR(BB55&lt;4-BA45),"Inconclusive"," "))))</f>
        <v>Inconclusive</v>
      </c>
      <c r="BC56" s="81"/>
      <c r="BD56" s="333" t="str">
        <f>IF(BF55&gt;0.05,"NO AUTOCORRELATION","AUTOCORRELATION!")</f>
        <v>NO AUTOCORRELATION</v>
      </c>
      <c r="BE56" s="333"/>
      <c r="BF56" s="333"/>
      <c r="BH56" s="150"/>
      <c r="BJ56" s="337" t="s">
        <v>632</v>
      </c>
      <c r="BK56" s="338"/>
      <c r="BL56" s="149" t="str">
        <f>IF(OR(BL55&lt;BK45,BL55&gt;=4-BK45),"YES",IF(OR(BL55&lt;=BK46),"Inconclusive",IF(OR(BL55&lt;=4-BK46),"NO",IF(OR(BL55&lt;4-BK45),"Inconclusive"," "))))</f>
        <v>Inconclusive</v>
      </c>
      <c r="BM56" s="81"/>
      <c r="BN56" s="333" t="str">
        <f>IF(BP55&gt;0.05,"NO AUTOCORRELATION","AUTOCORRELATION!")</f>
        <v>NO AUTOCORRELATION</v>
      </c>
      <c r="BO56" s="333"/>
      <c r="BP56" s="333"/>
      <c r="BR56" s="150"/>
    </row>
    <row r="57" spans="1:70" x14ac:dyDescent="0.25">
      <c r="B57" s="110"/>
      <c r="C57" s="81"/>
      <c r="D57" s="81"/>
      <c r="E57" s="81"/>
      <c r="F57" s="81"/>
      <c r="G57" s="81"/>
      <c r="J57" s="150"/>
      <c r="L57" s="110"/>
      <c r="M57" s="81"/>
      <c r="N57" s="81"/>
      <c r="O57" s="81"/>
      <c r="P57" s="81"/>
      <c r="Q57" s="81"/>
      <c r="T57" s="150"/>
      <c r="V57" s="110"/>
      <c r="W57" s="81"/>
      <c r="X57" s="81"/>
      <c r="Y57" s="81"/>
      <c r="Z57" s="81"/>
      <c r="AA57" s="81"/>
      <c r="AD57" s="150"/>
      <c r="AF57" s="110"/>
      <c r="AG57" s="81"/>
      <c r="AH57" s="81"/>
      <c r="AI57" s="81"/>
      <c r="AJ57" s="81"/>
      <c r="AK57" s="81"/>
      <c r="AN57" s="150"/>
      <c r="AP57" s="110"/>
      <c r="AQ57" s="81"/>
      <c r="AR57" s="81"/>
      <c r="AS57" s="81"/>
      <c r="AT57" s="81"/>
      <c r="AU57" s="81"/>
      <c r="AX57" s="150"/>
      <c r="AZ57" s="110"/>
      <c r="BA57" s="81"/>
      <c r="BB57" s="81"/>
      <c r="BC57" s="81"/>
      <c r="BD57" s="81"/>
      <c r="BE57" s="81"/>
      <c r="BH57" s="150"/>
      <c r="BJ57" s="110"/>
      <c r="BK57" s="81"/>
      <c r="BL57" s="81"/>
      <c r="BM57" s="81"/>
      <c r="BN57" s="81"/>
      <c r="BO57" s="81"/>
      <c r="BR57" s="150"/>
    </row>
    <row r="58" spans="1:70" x14ac:dyDescent="0.25">
      <c r="B58" s="110"/>
      <c r="C58" s="81"/>
      <c r="D58" s="81"/>
      <c r="E58" s="81"/>
      <c r="F58" s="81"/>
      <c r="G58" s="81"/>
      <c r="J58" s="150"/>
      <c r="L58" s="110"/>
      <c r="M58" s="81"/>
      <c r="N58" s="81"/>
      <c r="O58" s="81"/>
      <c r="P58" s="81"/>
      <c r="Q58" s="81"/>
      <c r="T58" s="150"/>
      <c r="V58" s="110"/>
      <c r="W58" s="81"/>
      <c r="X58" s="81"/>
      <c r="Y58" s="81"/>
      <c r="Z58" s="81"/>
      <c r="AA58" s="81"/>
      <c r="AD58" s="150"/>
      <c r="AF58" s="110"/>
      <c r="AG58" s="81"/>
      <c r="AH58" s="81"/>
      <c r="AI58" s="81"/>
      <c r="AJ58" s="81"/>
      <c r="AK58" s="81"/>
      <c r="AN58" s="150"/>
      <c r="AP58" s="110"/>
      <c r="AQ58" s="81"/>
      <c r="AR58" s="81"/>
      <c r="AS58" s="81"/>
      <c r="AT58" s="81"/>
      <c r="AU58" s="81"/>
      <c r="AX58" s="150"/>
      <c r="AZ58" s="110"/>
      <c r="BA58" s="81"/>
      <c r="BB58" s="81"/>
      <c r="BC58" s="81"/>
      <c r="BD58" s="81"/>
      <c r="BE58" s="81"/>
      <c r="BH58" s="150"/>
      <c r="BJ58" s="110"/>
      <c r="BK58" s="81"/>
      <c r="BL58" s="81"/>
      <c r="BM58" s="81"/>
      <c r="BN58" s="81"/>
      <c r="BO58" s="81"/>
      <c r="BR58" s="150"/>
    </row>
    <row r="59" spans="1:70" x14ac:dyDescent="0.25">
      <c r="B59" s="110"/>
      <c r="C59" s="81"/>
      <c r="D59" s="81"/>
      <c r="E59" s="81"/>
      <c r="F59" s="81"/>
      <c r="G59" s="81"/>
      <c r="J59" s="150"/>
      <c r="L59" s="110"/>
      <c r="M59" s="81"/>
      <c r="N59" s="81"/>
      <c r="O59" s="81"/>
      <c r="P59" s="81"/>
      <c r="Q59" s="81"/>
      <c r="T59" s="150"/>
      <c r="V59" s="110"/>
      <c r="W59" s="81"/>
      <c r="X59" s="81"/>
      <c r="Y59" s="81"/>
      <c r="Z59" s="81"/>
      <c r="AA59" s="81"/>
      <c r="AD59" s="150"/>
      <c r="AF59" s="110"/>
      <c r="AG59" s="81"/>
      <c r="AH59" s="81"/>
      <c r="AI59" s="81"/>
      <c r="AJ59" s="81"/>
      <c r="AK59" s="81"/>
      <c r="AN59" s="150"/>
      <c r="AP59" s="110"/>
      <c r="AQ59" s="81"/>
      <c r="AR59" s="81"/>
      <c r="AS59" s="81"/>
      <c r="AT59" s="81"/>
      <c r="AU59" s="81"/>
      <c r="AX59" s="150"/>
      <c r="AZ59" s="110"/>
      <c r="BA59" s="81"/>
      <c r="BB59" s="81"/>
      <c r="BC59" s="81"/>
      <c r="BD59" s="81"/>
      <c r="BE59" s="81"/>
      <c r="BH59" s="150"/>
      <c r="BJ59" s="110"/>
      <c r="BK59" s="81"/>
      <c r="BL59" s="81"/>
      <c r="BM59" s="81"/>
      <c r="BN59" s="81"/>
      <c r="BO59" s="81"/>
      <c r="BR59" s="150"/>
    </row>
    <row r="60" spans="1:70" x14ac:dyDescent="0.25">
      <c r="A60" s="348" t="s">
        <v>640</v>
      </c>
      <c r="B60" s="348"/>
      <c r="C60" s="348"/>
      <c r="D60" s="348"/>
      <c r="E60" s="348"/>
      <c r="F60" s="348"/>
      <c r="G60" s="348"/>
      <c r="H60" s="348"/>
      <c r="J60" s="150"/>
      <c r="L60" s="110"/>
      <c r="M60" s="81"/>
      <c r="N60" s="81"/>
      <c r="O60" s="81"/>
      <c r="P60" s="81"/>
      <c r="Q60" s="81"/>
      <c r="T60" s="150"/>
      <c r="V60" s="110"/>
      <c r="W60" s="81"/>
      <c r="X60" s="81"/>
      <c r="Y60" s="81"/>
      <c r="Z60" s="81"/>
      <c r="AA60" s="81"/>
      <c r="AD60" s="150"/>
      <c r="AF60" s="110"/>
      <c r="AG60" s="81"/>
      <c r="AH60" s="81"/>
      <c r="AI60" s="81"/>
      <c r="AJ60" s="81"/>
      <c r="AK60" s="81"/>
      <c r="AN60" s="150"/>
      <c r="AP60" s="110"/>
      <c r="AQ60" s="81"/>
      <c r="AR60" s="81"/>
      <c r="AS60" s="81"/>
      <c r="AT60" s="81"/>
      <c r="AU60" s="81"/>
      <c r="AX60" s="150"/>
      <c r="AZ60" s="110"/>
      <c r="BA60" s="81"/>
      <c r="BB60" s="81"/>
      <c r="BC60" s="81"/>
      <c r="BD60" s="81"/>
      <c r="BE60" s="81"/>
      <c r="BH60" s="150"/>
      <c r="BJ60" s="110"/>
      <c r="BK60" s="81"/>
      <c r="BL60" s="81"/>
      <c r="BM60" s="81"/>
      <c r="BN60" s="81"/>
      <c r="BO60" s="81"/>
      <c r="BR60" s="150"/>
    </row>
    <row r="61" spans="1:70" x14ac:dyDescent="0.25">
      <c r="A61" s="36" t="s">
        <v>641</v>
      </c>
      <c r="B61" s="36"/>
      <c r="C61" s="36"/>
      <c r="D61" s="36"/>
      <c r="E61" s="36"/>
      <c r="F61" s="36"/>
      <c r="G61" s="36"/>
      <c r="H61" s="163"/>
      <c r="I61" s="163"/>
      <c r="J61" s="150"/>
      <c r="L61" s="110"/>
      <c r="M61" s="81"/>
      <c r="N61" s="81"/>
      <c r="O61" s="81"/>
      <c r="P61" s="81"/>
      <c r="Q61" s="81"/>
      <c r="T61" s="150"/>
      <c r="V61" s="110"/>
      <c r="W61" s="81"/>
      <c r="X61" s="81"/>
      <c r="Y61" s="81"/>
      <c r="Z61" s="81"/>
      <c r="AA61" s="81"/>
      <c r="AD61" s="150"/>
      <c r="AF61" s="110"/>
      <c r="AG61" s="81"/>
      <c r="AH61" s="81"/>
      <c r="AI61" s="81"/>
      <c r="AJ61" s="81"/>
      <c r="AK61" s="81"/>
      <c r="AN61" s="150"/>
      <c r="AP61" s="110"/>
      <c r="AQ61" s="81"/>
      <c r="AR61" s="81"/>
      <c r="AS61" s="81"/>
      <c r="AT61" s="81"/>
      <c r="AU61" s="81"/>
      <c r="AX61" s="150"/>
      <c r="AZ61" s="110"/>
      <c r="BA61" s="81"/>
      <c r="BB61" s="81"/>
      <c r="BC61" s="81"/>
      <c r="BD61" s="81"/>
      <c r="BE61" s="81"/>
      <c r="BH61" s="150"/>
      <c r="BJ61" s="110"/>
      <c r="BK61" s="81"/>
      <c r="BL61" s="81"/>
      <c r="BM61" s="81"/>
      <c r="BN61" s="81"/>
      <c r="BO61" s="81"/>
      <c r="BR61" s="150"/>
    </row>
    <row r="62" spans="1:70" x14ac:dyDescent="0.25">
      <c r="B62" s="110"/>
      <c r="C62" s="81"/>
      <c r="D62" s="81"/>
      <c r="E62" s="81"/>
      <c r="F62" s="81"/>
      <c r="G62" s="81"/>
      <c r="J62" s="150"/>
      <c r="L62" s="110"/>
      <c r="M62" s="81"/>
      <c r="N62" s="81"/>
      <c r="O62" s="81"/>
      <c r="P62" s="81"/>
      <c r="Q62" s="81"/>
      <c r="T62" s="150"/>
      <c r="V62" s="110"/>
      <c r="W62" s="81"/>
      <c r="X62" s="81"/>
      <c r="Y62" s="81"/>
      <c r="Z62" s="81"/>
      <c r="AA62" s="81"/>
      <c r="AD62" s="150"/>
      <c r="AF62" s="110"/>
      <c r="AG62" s="81"/>
      <c r="AH62" s="81"/>
      <c r="AI62" s="81"/>
      <c r="AJ62" s="81"/>
      <c r="AK62" s="81"/>
      <c r="AN62" s="150"/>
      <c r="AP62" s="110"/>
      <c r="AQ62" s="81"/>
      <c r="AR62" s="81"/>
      <c r="AS62" s="81"/>
      <c r="AT62" s="81"/>
      <c r="AU62" s="81"/>
      <c r="AX62" s="150"/>
      <c r="AZ62" s="110"/>
      <c r="BA62" s="81"/>
      <c r="BB62" s="81"/>
      <c r="BC62" s="81"/>
      <c r="BD62" s="81"/>
      <c r="BE62" s="81"/>
      <c r="BH62" s="150"/>
      <c r="BJ62" s="110"/>
      <c r="BK62" s="81"/>
      <c r="BL62" s="81"/>
      <c r="BM62" s="81"/>
      <c r="BN62" s="81"/>
      <c r="BO62" s="81"/>
      <c r="BR62" s="150"/>
    </row>
    <row r="63" spans="1:70" x14ac:dyDescent="0.25">
      <c r="J63" s="150"/>
      <c r="L63" s="1"/>
      <c r="T63" s="150"/>
      <c r="V63" s="1"/>
      <c r="AD63" s="150"/>
      <c r="AF63" s="1"/>
      <c r="AN63" s="150"/>
      <c r="AP63" s="1"/>
      <c r="AX63" s="150"/>
      <c r="AZ63" s="1"/>
      <c r="BH63" s="150"/>
      <c r="BJ63" s="1"/>
      <c r="BR63" s="150"/>
    </row>
    <row r="64" spans="1:70" s="48" customFormat="1" x14ac:dyDescent="0.25">
      <c r="L64" s="49"/>
      <c r="V64" s="49"/>
      <c r="AF64" s="49"/>
      <c r="AP64" s="49"/>
      <c r="AZ64" s="49"/>
      <c r="BJ64" s="49"/>
    </row>
    <row r="65" spans="2:67" ht="21" x14ac:dyDescent="0.35">
      <c r="B65" s="50" t="s">
        <v>605</v>
      </c>
      <c r="C65" s="50"/>
      <c r="D65" s="163"/>
      <c r="E65" s="163"/>
      <c r="F65" s="163"/>
      <c r="L65" s="1"/>
      <c r="V65" s="1"/>
      <c r="AF65" s="1"/>
      <c r="AP65" s="1"/>
      <c r="AZ65" s="1"/>
      <c r="BJ65" s="1"/>
    </row>
    <row r="66" spans="2:67" x14ac:dyDescent="0.25">
      <c r="B66" s="163"/>
      <c r="C66" s="163"/>
      <c r="D66" s="163"/>
      <c r="E66" s="163"/>
      <c r="F66" s="163"/>
    </row>
    <row r="67" spans="2:67" x14ac:dyDescent="0.25">
      <c r="B67" s="163"/>
      <c r="C67" s="163"/>
      <c r="D67" s="163"/>
      <c r="E67" s="163"/>
      <c r="F67" s="163"/>
    </row>
    <row r="68" spans="2:67" x14ac:dyDescent="0.25">
      <c r="B68" s="163"/>
      <c r="C68" s="178" t="s">
        <v>4</v>
      </c>
      <c r="D68" s="178" t="s">
        <v>3</v>
      </c>
      <c r="E68" s="178" t="s">
        <v>2</v>
      </c>
      <c r="F68" s="178" t="s">
        <v>1</v>
      </c>
      <c r="G68" s="116"/>
      <c r="M68" s="178" t="s">
        <v>4</v>
      </c>
      <c r="N68" s="178" t="s">
        <v>3</v>
      </c>
      <c r="O68" s="178" t="s">
        <v>2</v>
      </c>
      <c r="P68" s="178" t="s">
        <v>1</v>
      </c>
      <c r="Q68" s="116"/>
      <c r="W68" s="178" t="s">
        <v>4</v>
      </c>
      <c r="X68" s="178" t="s">
        <v>3</v>
      </c>
      <c r="Y68" s="178" t="s">
        <v>2</v>
      </c>
      <c r="Z68" s="178" t="s">
        <v>1</v>
      </c>
      <c r="AA68" s="116"/>
      <c r="AG68" s="178" t="s">
        <v>4</v>
      </c>
      <c r="AH68" s="178" t="s">
        <v>3</v>
      </c>
      <c r="AI68" s="178" t="s">
        <v>2</v>
      </c>
      <c r="AJ68" s="178" t="s">
        <v>1</v>
      </c>
      <c r="AK68" s="116"/>
      <c r="AQ68" s="178" t="s">
        <v>4</v>
      </c>
      <c r="AR68" s="178" t="s">
        <v>3</v>
      </c>
      <c r="AS68" s="178" t="s">
        <v>2</v>
      </c>
      <c r="AT68" s="178" t="s">
        <v>1</v>
      </c>
      <c r="AU68" s="116"/>
      <c r="BA68" s="178" t="s">
        <v>4</v>
      </c>
      <c r="BB68" s="178" t="s">
        <v>3</v>
      </c>
      <c r="BC68" s="178" t="s">
        <v>2</v>
      </c>
      <c r="BD68" s="178" t="s">
        <v>1</v>
      </c>
      <c r="BE68" s="116"/>
      <c r="BK68" s="178" t="s">
        <v>4</v>
      </c>
      <c r="BL68" s="178" t="s">
        <v>3</v>
      </c>
      <c r="BM68" s="178" t="s">
        <v>2</v>
      </c>
      <c r="BN68" s="178" t="s">
        <v>1</v>
      </c>
      <c r="BO68" s="116"/>
    </row>
    <row r="69" spans="2:67" x14ac:dyDescent="0.25">
      <c r="C69" s="51">
        <f t="array" ref="C69:F73">LINEST(C21:C36,D21:F36,TRUE,TRUE)</f>
        <v>0.52657879205584635</v>
      </c>
      <c r="D69" s="51">
        <v>-1.5861464018684934E-2</v>
      </c>
      <c r="E69" s="51">
        <v>0.46872407475244982</v>
      </c>
      <c r="F69" s="51">
        <v>-0.72427874805664083</v>
      </c>
      <c r="G69" s="81"/>
      <c r="M69" s="51">
        <f t="array" ref="M69:P73">LINEST(M21:M37,N21:P37,TRUE,TRUE)</f>
        <v>0.34186841660389777</v>
      </c>
      <c r="N69" s="51">
        <v>-0.66474322224105997</v>
      </c>
      <c r="O69" s="51">
        <v>-3.8546624231763145E-2</v>
      </c>
      <c r="P69" s="51">
        <v>-5.8490943459542226</v>
      </c>
      <c r="Q69" s="81"/>
      <c r="W69" s="51">
        <f t="array" ref="W69:Z73">LINEST(W21:W37,X21:Z37,TRUE,TRUE)</f>
        <v>2.458934612243293E-2</v>
      </c>
      <c r="X69" s="51">
        <v>-0.93339184543856646</v>
      </c>
      <c r="Y69" s="51">
        <v>0.14306309500221007</v>
      </c>
      <c r="Z69" s="51">
        <v>2.8345996732789511</v>
      </c>
      <c r="AA69" s="81"/>
      <c r="AG69" s="51">
        <f t="array" ref="AG69:AJ73">LINEST(AG21:AG37,AH21:AJ37,TRUE,TRUE)</f>
        <v>-0.83217260337859966</v>
      </c>
      <c r="AH69" s="51">
        <v>-0.58419736270542988</v>
      </c>
      <c r="AI69" s="51">
        <v>-2.1016471501098533E-3</v>
      </c>
      <c r="AJ69" s="51">
        <v>2.8581958533871155</v>
      </c>
      <c r="AK69" s="81"/>
      <c r="AQ69" s="51">
        <f t="array" ref="AQ69:AT73">LINEST(AQ21:AQ37,AR21:AT37,TRUE,TRUE)</f>
        <v>4.8514788573539018E-2</v>
      </c>
      <c r="AR69" s="51">
        <v>7.7243905223282214E-2</v>
      </c>
      <c r="AS69" s="51">
        <v>0.77314648537196418</v>
      </c>
      <c r="AT69" s="51">
        <v>-1.8369301635976341</v>
      </c>
      <c r="AU69" s="81"/>
      <c r="BA69" s="51">
        <f t="array" ref="BA69:BD73">LINEST(BA21:BA37,BB21:BD37,TRUE,TRUE)</f>
        <v>4.9340867726627449E-2</v>
      </c>
      <c r="BB69" s="51">
        <v>-7.4027359445791696E-2</v>
      </c>
      <c r="BC69" s="51">
        <v>0.6897643763599387</v>
      </c>
      <c r="BD69" s="51">
        <v>0.58761171992714056</v>
      </c>
      <c r="BE69" s="81"/>
      <c r="BK69" s="51">
        <f t="array" ref="BK69:BN73">LINEST(BK21:BK37,BL21:BN37,TRUE,TRUE)</f>
        <v>0.10441597491131453</v>
      </c>
      <c r="BL69" s="51">
        <v>0.48017011519925434</v>
      </c>
      <c r="BM69" s="51">
        <v>0.16443034925353853</v>
      </c>
      <c r="BN69" s="51">
        <v>0.9768559783865417</v>
      </c>
      <c r="BO69" s="81"/>
    </row>
    <row r="70" spans="2:67" x14ac:dyDescent="0.25">
      <c r="C70" s="51">
        <v>0.32142789299065944</v>
      </c>
      <c r="D70" s="51">
        <v>0.27096449517103477</v>
      </c>
      <c r="E70" s="51">
        <v>0.14594230556798313</v>
      </c>
      <c r="F70" s="51">
        <v>0.85408663828918518</v>
      </c>
      <c r="G70" s="81"/>
      <c r="M70" s="51">
        <v>0.43048483285379191</v>
      </c>
      <c r="N70" s="51">
        <v>0.31219440884239646</v>
      </c>
      <c r="O70" s="51">
        <v>0.40125428738040742</v>
      </c>
      <c r="P70" s="51">
        <v>1.3204853327460191</v>
      </c>
      <c r="Q70" s="81"/>
      <c r="W70" s="51">
        <v>0.19446204937325945</v>
      </c>
      <c r="X70" s="51">
        <v>0.197321861452632</v>
      </c>
      <c r="Y70" s="51">
        <v>0.14952739178728983</v>
      </c>
      <c r="Z70" s="51">
        <v>1.0664891364606695</v>
      </c>
      <c r="AA70" s="81"/>
      <c r="AG70" s="51">
        <v>0.48758218946085635</v>
      </c>
      <c r="AH70" s="51">
        <v>0.27554619869369884</v>
      </c>
      <c r="AI70" s="51">
        <v>0.41197354644075612</v>
      </c>
      <c r="AJ70" s="51">
        <v>1.2268313709565259</v>
      </c>
      <c r="AK70" s="81"/>
      <c r="AQ70" s="51">
        <v>0.18769308021787112</v>
      </c>
      <c r="AR70" s="51">
        <v>0.20018794902096299</v>
      </c>
      <c r="AS70" s="51">
        <v>0.13784463901298707</v>
      </c>
      <c r="AT70" s="51">
        <v>0.73908772525358535</v>
      </c>
      <c r="AU70" s="81"/>
      <c r="BA70" s="51">
        <v>9.3419743780069633E-2</v>
      </c>
      <c r="BB70" s="51">
        <v>0.23972072776671932</v>
      </c>
      <c r="BC70" s="51">
        <v>9.8843891159057978E-2</v>
      </c>
      <c r="BD70" s="51">
        <v>0.30631412951491199</v>
      </c>
      <c r="BE70" s="81"/>
      <c r="BK70" s="51">
        <v>0.31956197737035125</v>
      </c>
      <c r="BL70" s="51">
        <v>0.14081136777010719</v>
      </c>
      <c r="BM70" s="51">
        <v>0.17603034975469714</v>
      </c>
      <c r="BN70" s="51">
        <v>0.44664354699724734</v>
      </c>
      <c r="BO70" s="81"/>
    </row>
    <row r="71" spans="2:67" x14ac:dyDescent="0.25">
      <c r="C71" s="52">
        <v>0.50467572904377123</v>
      </c>
      <c r="D71" s="115">
        <v>1.5442918718957721</v>
      </c>
      <c r="E71" s="115" t="e">
        <v>#N/A</v>
      </c>
      <c r="F71" s="53" t="e">
        <v>#N/A</v>
      </c>
      <c r="G71" s="81"/>
      <c r="M71" s="52">
        <v>0.39378141453311749</v>
      </c>
      <c r="N71" s="115">
        <v>3.1662681313159897</v>
      </c>
      <c r="O71" s="115" t="e">
        <v>#N/A</v>
      </c>
      <c r="P71" s="53" t="e">
        <v>#N/A</v>
      </c>
      <c r="Q71" s="81"/>
      <c r="W71" s="52">
        <v>0.67455313135404749</v>
      </c>
      <c r="X71" s="115">
        <v>1.7017217395435096</v>
      </c>
      <c r="Y71" s="115" t="e">
        <v>#N/A</v>
      </c>
      <c r="Z71" s="53" t="e">
        <v>#N/A</v>
      </c>
      <c r="AA71" s="81"/>
      <c r="AG71" s="52">
        <v>0.50107300539431265</v>
      </c>
      <c r="AH71" s="115">
        <v>2.560049665768807</v>
      </c>
      <c r="AI71" s="115" t="e">
        <v>#N/A</v>
      </c>
      <c r="AJ71" s="53" t="e">
        <v>#N/A</v>
      </c>
      <c r="AK71" s="81"/>
      <c r="AQ71" s="52">
        <v>0.77943783465959182</v>
      </c>
      <c r="AR71" s="115">
        <v>1.4358182183105839</v>
      </c>
      <c r="AS71" s="115" t="e">
        <v>#N/A</v>
      </c>
      <c r="AT71" s="53" t="e">
        <v>#N/A</v>
      </c>
      <c r="AU71" s="81"/>
      <c r="BA71" s="52">
        <v>0.88410550251423914</v>
      </c>
      <c r="BB71" s="115">
        <v>0.77892430775484101</v>
      </c>
      <c r="BC71" s="115" t="e">
        <v>#N/A</v>
      </c>
      <c r="BD71" s="53" t="e">
        <v>#N/A</v>
      </c>
      <c r="BE71" s="81"/>
      <c r="BK71" s="52">
        <v>0.51014479319785488</v>
      </c>
      <c r="BL71" s="115">
        <v>1.0711374845477966</v>
      </c>
      <c r="BM71" s="115" t="e">
        <v>#N/A</v>
      </c>
      <c r="BN71" s="53" t="e">
        <v>#N/A</v>
      </c>
      <c r="BO71" s="81"/>
    </row>
    <row r="72" spans="2:67" x14ac:dyDescent="0.25">
      <c r="C72" s="52">
        <v>4.0755178668672087</v>
      </c>
      <c r="D72" s="115">
        <v>12</v>
      </c>
      <c r="E72" s="115" t="e">
        <v>#N/A</v>
      </c>
      <c r="F72" s="53" t="e">
        <v>#N/A</v>
      </c>
      <c r="G72" s="81"/>
      <c r="M72" s="52">
        <v>2.8148033903139518</v>
      </c>
      <c r="N72" s="115">
        <v>13</v>
      </c>
      <c r="O72" s="115" t="e">
        <v>#N/A</v>
      </c>
      <c r="P72" s="53" t="e">
        <v>#N/A</v>
      </c>
      <c r="Q72" s="81"/>
      <c r="W72" s="52">
        <v>8.9816921003496208</v>
      </c>
      <c r="X72" s="115">
        <v>13</v>
      </c>
      <c r="Y72" s="115" t="e">
        <v>#N/A</v>
      </c>
      <c r="Z72" s="53" t="e">
        <v>#N/A</v>
      </c>
      <c r="AA72" s="81"/>
      <c r="AG72" s="52">
        <v>4.3519720924796346</v>
      </c>
      <c r="AH72" s="115">
        <v>13</v>
      </c>
      <c r="AI72" s="115" t="e">
        <v>#N/A</v>
      </c>
      <c r="AJ72" s="53" t="e">
        <v>#N/A</v>
      </c>
      <c r="AK72" s="81"/>
      <c r="AQ72" s="52">
        <v>15.313433040425343</v>
      </c>
      <c r="AR72" s="115">
        <v>13</v>
      </c>
      <c r="AS72" s="115" t="e">
        <v>#N/A</v>
      </c>
      <c r="AT72" s="53" t="e">
        <v>#N/A</v>
      </c>
      <c r="AU72" s="81"/>
      <c r="BA72" s="52">
        <v>33.056995175280619</v>
      </c>
      <c r="BB72" s="115">
        <v>13</v>
      </c>
      <c r="BC72" s="115" t="e">
        <v>#N/A</v>
      </c>
      <c r="BD72" s="53" t="e">
        <v>#N/A</v>
      </c>
      <c r="BE72" s="81"/>
      <c r="BK72" s="52">
        <v>4.5128180868425209</v>
      </c>
      <c r="BL72" s="115">
        <v>13</v>
      </c>
      <c r="BM72" s="115" t="e">
        <v>#N/A</v>
      </c>
      <c r="BN72" s="53" t="e">
        <v>#N/A</v>
      </c>
      <c r="BO72" s="81"/>
    </row>
    <row r="73" spans="2:67" x14ac:dyDescent="0.25">
      <c r="C73" s="54">
        <v>29.158342123797983</v>
      </c>
      <c r="D73" s="55">
        <v>28.618048627240174</v>
      </c>
      <c r="E73" s="55" t="e">
        <v>#N/A</v>
      </c>
      <c r="F73" s="56" t="e">
        <v>#N/A</v>
      </c>
      <c r="G73" s="81"/>
      <c r="M73" s="54">
        <v>84.65735582537198</v>
      </c>
      <c r="N73" s="55">
        <v>130.32830043203424</v>
      </c>
      <c r="O73" s="55" t="e">
        <v>#N/A</v>
      </c>
      <c r="P73" s="56" t="e">
        <v>#N/A</v>
      </c>
      <c r="Q73" s="81"/>
      <c r="W73" s="54">
        <v>78.029084557125969</v>
      </c>
      <c r="X73" s="55">
        <v>37.646139424854844</v>
      </c>
      <c r="Y73" s="55" t="e">
        <v>#N/A</v>
      </c>
      <c r="Z73" s="56" t="e">
        <v>#N/A</v>
      </c>
      <c r="AA73" s="81"/>
      <c r="AG73" s="54">
        <v>85.566572920479786</v>
      </c>
      <c r="AH73" s="55">
        <v>85.200105785638726</v>
      </c>
      <c r="AI73" s="55" t="e">
        <v>#N/A</v>
      </c>
      <c r="AJ73" s="56" t="e">
        <v>#N/A</v>
      </c>
      <c r="AK73" s="81"/>
      <c r="AQ73" s="54">
        <v>94.709324200769061</v>
      </c>
      <c r="AR73" s="55">
        <v>26.800461428423535</v>
      </c>
      <c r="AS73" s="55" t="e">
        <v>#N/A</v>
      </c>
      <c r="AT73" s="56" t="e">
        <v>#N/A</v>
      </c>
      <c r="AU73" s="81"/>
      <c r="BA73" s="54">
        <v>60.169325508321847</v>
      </c>
      <c r="BB73" s="55">
        <v>7.8874000037476577</v>
      </c>
      <c r="BC73" s="55" t="e">
        <v>#N/A</v>
      </c>
      <c r="BD73" s="56" t="e">
        <v>#N/A</v>
      </c>
      <c r="BE73" s="81"/>
      <c r="BK73" s="54">
        <v>15.533149334490602</v>
      </c>
      <c r="BL73" s="55">
        <v>14.915361640443951</v>
      </c>
      <c r="BM73" s="55" t="e">
        <v>#N/A</v>
      </c>
      <c r="BN73" s="56" t="e">
        <v>#N/A</v>
      </c>
      <c r="BO73" s="81"/>
    </row>
    <row r="77" spans="2:67" x14ac:dyDescent="0.25">
      <c r="B77" s="1"/>
      <c r="C77" s="177" t="s">
        <v>609</v>
      </c>
      <c r="D77" s="177"/>
      <c r="E77" s="163"/>
      <c r="F77" s="163"/>
    </row>
    <row r="78" spans="2:67" x14ac:dyDescent="0.25">
      <c r="C78" s="163"/>
      <c r="D78" s="163"/>
      <c r="E78" s="163"/>
      <c r="F78" s="163"/>
    </row>
    <row r="79" spans="2:67" x14ac:dyDescent="0.25">
      <c r="C79" s="165" t="s">
        <v>610</v>
      </c>
      <c r="D79" s="165" t="s">
        <v>611</v>
      </c>
      <c r="E79" s="165" t="s">
        <v>612</v>
      </c>
      <c r="F79" s="165" t="s">
        <v>613</v>
      </c>
      <c r="G79" s="121"/>
    </row>
    <row r="80" spans="2:67" x14ac:dyDescent="0.25">
      <c r="C80" s="165" t="s">
        <v>646</v>
      </c>
      <c r="D80" s="165" t="s">
        <v>647</v>
      </c>
      <c r="E80" s="165" t="s">
        <v>648</v>
      </c>
      <c r="F80" s="165" t="s">
        <v>649</v>
      </c>
      <c r="G80" s="121"/>
    </row>
    <row r="81" spans="2:7" x14ac:dyDescent="0.25">
      <c r="C81" s="57" t="s">
        <v>614</v>
      </c>
      <c r="D81" s="37" t="s">
        <v>650</v>
      </c>
      <c r="E81" s="37"/>
      <c r="F81" s="58"/>
      <c r="G81" s="121"/>
    </row>
    <row r="82" spans="2:7" x14ac:dyDescent="0.25">
      <c r="C82" s="57" t="s">
        <v>615</v>
      </c>
      <c r="D82" s="37" t="s">
        <v>616</v>
      </c>
      <c r="E82" s="37"/>
      <c r="F82" s="58"/>
      <c r="G82" s="121"/>
    </row>
    <row r="83" spans="2:7" x14ac:dyDescent="0.25">
      <c r="C83" s="59" t="s">
        <v>617</v>
      </c>
      <c r="D83" s="60" t="s">
        <v>618</v>
      </c>
      <c r="E83" s="60"/>
      <c r="F83" s="61"/>
      <c r="G83" s="121"/>
    </row>
    <row r="85" spans="2:7" x14ac:dyDescent="0.25">
      <c r="B85" s="19"/>
    </row>
    <row r="86" spans="2:7" ht="15.75" x14ac:dyDescent="0.25">
      <c r="B86" s="62"/>
    </row>
    <row r="89" spans="2:7" s="117" customFormat="1" x14ac:dyDescent="0.25">
      <c r="B89" s="118"/>
    </row>
  </sheetData>
  <mergeCells count="82">
    <mergeCell ref="A60:H60"/>
    <mergeCell ref="B19:J19"/>
    <mergeCell ref="N2:O2"/>
    <mergeCell ref="V2:W2"/>
    <mergeCell ref="N3:P3"/>
    <mergeCell ref="V3:X3"/>
    <mergeCell ref="B9:F9"/>
    <mergeCell ref="L9:P9"/>
    <mergeCell ref="V9:Z9"/>
    <mergeCell ref="B50:D50"/>
    <mergeCell ref="BJ50:BL50"/>
    <mergeCell ref="L19:T19"/>
    <mergeCell ref="AF9:AJ9"/>
    <mergeCell ref="AP9:AT9"/>
    <mergeCell ref="AZ9:BD9"/>
    <mergeCell ref="BJ9:BN9"/>
    <mergeCell ref="V19:AD19"/>
    <mergeCell ref="AF19:AN19"/>
    <mergeCell ref="AP19:AX19"/>
    <mergeCell ref="AZ19:BH19"/>
    <mergeCell ref="BJ19:BR19"/>
    <mergeCell ref="L50:N50"/>
    <mergeCell ref="V50:X50"/>
    <mergeCell ref="AF50:AH50"/>
    <mergeCell ref="AP50:AR50"/>
    <mergeCell ref="AZ50:BB50"/>
    <mergeCell ref="B51:C51"/>
    <mergeCell ref="L51:M51"/>
    <mergeCell ref="V51:W51"/>
    <mergeCell ref="AF51:AG51"/>
    <mergeCell ref="AP51:AQ51"/>
    <mergeCell ref="B52:D52"/>
    <mergeCell ref="L52:N52"/>
    <mergeCell ref="V52:X52"/>
    <mergeCell ref="AZ52:BB52"/>
    <mergeCell ref="B54:D54"/>
    <mergeCell ref="L54:N54"/>
    <mergeCell ref="V54:X54"/>
    <mergeCell ref="AF54:AH54"/>
    <mergeCell ref="AP54:AR54"/>
    <mergeCell ref="AZ54:BB54"/>
    <mergeCell ref="F54:H54"/>
    <mergeCell ref="P54:R54"/>
    <mergeCell ref="B55:C55"/>
    <mergeCell ref="L55:M55"/>
    <mergeCell ref="V55:W55"/>
    <mergeCell ref="B56:C56"/>
    <mergeCell ref="L56:M56"/>
    <mergeCell ref="V56:W56"/>
    <mergeCell ref="AF56:AG56"/>
    <mergeCell ref="AP56:AQ56"/>
    <mergeCell ref="BD56:BF56"/>
    <mergeCell ref="AZ55:BA55"/>
    <mergeCell ref="AJ55:AK55"/>
    <mergeCell ref="F55:G55"/>
    <mergeCell ref="P55:Q55"/>
    <mergeCell ref="AZ56:BA56"/>
    <mergeCell ref="AF55:AG55"/>
    <mergeCell ref="AP55:AQ55"/>
    <mergeCell ref="AT55:AU55"/>
    <mergeCell ref="Z56:AB56"/>
    <mergeCell ref="AJ56:AL56"/>
    <mergeCell ref="AT56:AV56"/>
    <mergeCell ref="F56:H56"/>
    <mergeCell ref="P56:R56"/>
    <mergeCell ref="BN54:BP54"/>
    <mergeCell ref="BN55:BO55"/>
    <mergeCell ref="BN56:BP56"/>
    <mergeCell ref="BJ56:BK56"/>
    <mergeCell ref="BJ54:BL54"/>
    <mergeCell ref="BJ55:BK55"/>
    <mergeCell ref="Z55:AA55"/>
    <mergeCell ref="AJ54:AL54"/>
    <mergeCell ref="BJ51:BK51"/>
    <mergeCell ref="BD54:BF54"/>
    <mergeCell ref="BD55:BE55"/>
    <mergeCell ref="AF52:AH52"/>
    <mergeCell ref="AP52:AR52"/>
    <mergeCell ref="AT54:AV54"/>
    <mergeCell ref="Z54:AB54"/>
    <mergeCell ref="AZ51:BA51"/>
    <mergeCell ref="BJ52:BL52"/>
  </mergeCells>
  <conditionalFormatting sqref="D55">
    <cfRule type="cellIs" dxfId="177" priority="101" stopIfTrue="1" operator="greaterThan">
      <formula>$C$46</formula>
    </cfRule>
  </conditionalFormatting>
  <conditionalFormatting sqref="F56:H56">
    <cfRule type="containsText" dxfId="176" priority="99" stopIfTrue="1" operator="containsText" text="NO AUTOCORRELATION">
      <formula>NOT(ISERROR(SEARCH("NO AUTOCORRELATION",F56)))</formula>
    </cfRule>
    <cfRule type="containsText" dxfId="175" priority="100" stopIfTrue="1" operator="containsText" text="!">
      <formula>NOT(ISERROR(SEARCH("!",F56)))</formula>
    </cfRule>
  </conditionalFormatting>
  <conditionalFormatting sqref="B52:D52">
    <cfRule type="containsText" dxfId="174" priority="72" stopIfTrue="1" operator="containsText" text="Homoskedasticity">
      <formula>NOT(ISERROR(SEARCH("Homoskedasticity",B52)))</formula>
    </cfRule>
    <cfRule type="containsText" dxfId="173" priority="73" stopIfTrue="1" operator="containsText" text="Heteroskedasticity">
      <formula>NOT(ISERROR(SEARCH("Heteroskedasticity",B52)))</formula>
    </cfRule>
    <cfRule type="containsText" dxfId="172" priority="86" stopIfTrue="1" operator="containsText" text="Homoskedasticity">
      <formula>NOT(ISERROR(SEARCH("Homoskedasticity",B52)))</formula>
    </cfRule>
  </conditionalFormatting>
  <conditionalFormatting sqref="L52:N52">
    <cfRule type="containsText" dxfId="171" priority="69" stopIfTrue="1" operator="containsText" text="Homoskedasticity">
      <formula>NOT(ISERROR(SEARCH("Homoskedasticity",L52)))</formula>
    </cfRule>
    <cfRule type="containsText" dxfId="170" priority="70" stopIfTrue="1" operator="containsText" text="Heteroskedasticity">
      <formula>NOT(ISERROR(SEARCH("Heteroskedasticity",L52)))</formula>
    </cfRule>
    <cfRule type="containsText" dxfId="169" priority="71" stopIfTrue="1" operator="containsText" text="Homoskedasticity">
      <formula>NOT(ISERROR(SEARCH("Homoskedasticity",L52)))</formula>
    </cfRule>
  </conditionalFormatting>
  <conditionalFormatting sqref="V52:X52">
    <cfRule type="containsText" dxfId="168" priority="45" stopIfTrue="1" operator="containsText" text="Homoskedasticity">
      <formula>NOT(ISERROR(SEARCH("Homoskedasticity",V52)))</formula>
    </cfRule>
    <cfRule type="containsText" dxfId="167" priority="46" stopIfTrue="1" operator="containsText" text="Heteroskedasticity">
      <formula>NOT(ISERROR(SEARCH("Heteroskedasticity",V52)))</formula>
    </cfRule>
    <cfRule type="containsText" dxfId="166" priority="47" stopIfTrue="1" operator="containsText" text="Homoskedasticity">
      <formula>NOT(ISERROR(SEARCH("Homoskedasticity",V52)))</formula>
    </cfRule>
  </conditionalFormatting>
  <conditionalFormatting sqref="AF52:AH52">
    <cfRule type="containsText" dxfId="165" priority="40" stopIfTrue="1" operator="containsText" text="Homoskedasticity">
      <formula>NOT(ISERROR(SEARCH("Homoskedasticity",AF52)))</formula>
    </cfRule>
    <cfRule type="containsText" dxfId="164" priority="41" stopIfTrue="1" operator="containsText" text="Heteroskedasticity">
      <formula>NOT(ISERROR(SEARCH("Heteroskedasticity",AF52)))</formula>
    </cfRule>
    <cfRule type="containsText" dxfId="163" priority="42" stopIfTrue="1" operator="containsText" text="Homoskedasticity">
      <formula>NOT(ISERROR(SEARCH("Homoskedasticity",AF52)))</formula>
    </cfRule>
  </conditionalFormatting>
  <conditionalFormatting sqref="AP52:AR52">
    <cfRule type="containsText" dxfId="162" priority="35" stopIfTrue="1" operator="containsText" text="Homoskedasticity">
      <formula>NOT(ISERROR(SEARCH("Homoskedasticity",AP52)))</formula>
    </cfRule>
    <cfRule type="containsText" dxfId="161" priority="36" stopIfTrue="1" operator="containsText" text="Heteroskedasticity">
      <formula>NOT(ISERROR(SEARCH("Heteroskedasticity",AP52)))</formula>
    </cfRule>
    <cfRule type="containsText" dxfId="160" priority="37" stopIfTrue="1" operator="containsText" text="Homoskedasticity">
      <formula>NOT(ISERROR(SEARCH("Homoskedasticity",AP52)))</formula>
    </cfRule>
  </conditionalFormatting>
  <conditionalFormatting sqref="AZ52:BB52">
    <cfRule type="containsText" dxfId="159" priority="30" stopIfTrue="1" operator="containsText" text="Homoskedasticity">
      <formula>NOT(ISERROR(SEARCH("Homoskedasticity",AZ52)))</formula>
    </cfRule>
    <cfRule type="containsText" dxfId="158" priority="31" stopIfTrue="1" operator="containsText" text="Heteroskedasticity">
      <formula>NOT(ISERROR(SEARCH("Heteroskedasticity",AZ52)))</formula>
    </cfRule>
    <cfRule type="containsText" dxfId="157" priority="32" stopIfTrue="1" operator="containsText" text="Homoskedasticity">
      <formula>NOT(ISERROR(SEARCH("Homoskedasticity",AZ52)))</formula>
    </cfRule>
  </conditionalFormatting>
  <conditionalFormatting sqref="BJ52:BL52">
    <cfRule type="containsText" dxfId="156" priority="25" stopIfTrue="1" operator="containsText" text="Homoskedasticity">
      <formula>NOT(ISERROR(SEARCH("Homoskedasticity",BJ52)))</formula>
    </cfRule>
    <cfRule type="containsText" dxfId="155" priority="26" stopIfTrue="1" operator="containsText" text="Heteroskedasticity">
      <formula>NOT(ISERROR(SEARCH("Heteroskedasticity",BJ52)))</formula>
    </cfRule>
    <cfRule type="containsText" dxfId="154" priority="27" stopIfTrue="1" operator="containsText" text="Homoskedasticity">
      <formula>NOT(ISERROR(SEARCH("Homoskedasticity",BJ52)))</formula>
    </cfRule>
  </conditionalFormatting>
  <conditionalFormatting sqref="BN56:BP56">
    <cfRule type="containsText" dxfId="153" priority="15" stopIfTrue="1" operator="containsText" text="NO AUTOCORRELATION">
      <formula>NOT(ISERROR(SEARCH("NO AUTOCORRELATION",BN56)))</formula>
    </cfRule>
    <cfRule type="containsText" dxfId="152" priority="16" stopIfTrue="1" operator="containsText" text="!">
      <formula>NOT(ISERROR(SEARCH("!",BN56)))</formula>
    </cfRule>
  </conditionalFormatting>
  <conditionalFormatting sqref="BD56:BF56">
    <cfRule type="containsText" dxfId="151" priority="11" stopIfTrue="1" operator="containsText" text="NO AUTOCORRELATION">
      <formula>NOT(ISERROR(SEARCH("NO AUTOCORRELATION",BD56)))</formula>
    </cfRule>
    <cfRule type="containsText" dxfId="150" priority="12" stopIfTrue="1" operator="containsText" text="!">
      <formula>NOT(ISERROR(SEARCH("!",BD56)))</formula>
    </cfRule>
  </conditionalFormatting>
  <conditionalFormatting sqref="AT56:AV56">
    <cfRule type="containsText" dxfId="149" priority="9" stopIfTrue="1" operator="containsText" text="NO AUTOCORRELATION">
      <formula>NOT(ISERROR(SEARCH("NO AUTOCORRELATION",AT56)))</formula>
    </cfRule>
    <cfRule type="containsText" dxfId="148" priority="10" stopIfTrue="1" operator="containsText" text="!">
      <formula>NOT(ISERROR(SEARCH("!",AT56)))</formula>
    </cfRule>
  </conditionalFormatting>
  <conditionalFormatting sqref="AJ56:AL56">
    <cfRule type="containsText" dxfId="147" priority="7" stopIfTrue="1" operator="containsText" text="NO AUTOCORRELATION">
      <formula>NOT(ISERROR(SEARCH("NO AUTOCORRELATION",AJ56)))</formula>
    </cfRule>
    <cfRule type="containsText" dxfId="146" priority="8" stopIfTrue="1" operator="containsText" text="!">
      <formula>NOT(ISERROR(SEARCH("!",AJ56)))</formula>
    </cfRule>
  </conditionalFormatting>
  <conditionalFormatting sqref="Z56:AB56">
    <cfRule type="containsText" dxfId="145" priority="5" stopIfTrue="1" operator="containsText" text="NO AUTOCORRELATION">
      <formula>NOT(ISERROR(SEARCH("NO AUTOCORRELATION",Z56)))</formula>
    </cfRule>
    <cfRule type="containsText" dxfId="144" priority="6" stopIfTrue="1" operator="containsText" text="!">
      <formula>NOT(ISERROR(SEARCH("!",Z56)))</formula>
    </cfRule>
  </conditionalFormatting>
  <conditionalFormatting sqref="P56:R56">
    <cfRule type="containsText" dxfId="143" priority="1" stopIfTrue="1" operator="containsText" text="NO AUTOCORRELATION">
      <formula>NOT(ISERROR(SEARCH("NO AUTOCORRELATION",P56)))</formula>
    </cfRule>
    <cfRule type="containsText" dxfId="142" priority="2" stopIfTrue="1" operator="containsText" text="!">
      <formula>NOT(ISERROR(SEARCH("!",P56)))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U64"/>
  <sheetViews>
    <sheetView showGridLines="0" topLeftCell="A41" zoomScale="85" zoomScaleNormal="85" workbookViewId="0">
      <selection activeCell="I68" sqref="I68"/>
    </sheetView>
  </sheetViews>
  <sheetFormatPr defaultRowHeight="15" x14ac:dyDescent="0.25"/>
  <cols>
    <col min="1" max="1" width="5.5703125" style="223" customWidth="1"/>
    <col min="2" max="2" width="23.28515625" bestFit="1" customWidth="1"/>
    <col min="3" max="3" width="12.7109375" bestFit="1" customWidth="1"/>
    <col min="5" max="5" width="23.28515625" bestFit="1" customWidth="1"/>
    <col min="6" max="6" width="12.7109375" bestFit="1" customWidth="1"/>
    <col min="8" max="8" width="23.28515625" bestFit="1" customWidth="1"/>
    <col min="9" max="9" width="12.7109375" bestFit="1" customWidth="1"/>
    <col min="11" max="11" width="23.28515625" bestFit="1" customWidth="1"/>
    <col min="12" max="12" width="12.7109375" bestFit="1" customWidth="1"/>
    <col min="14" max="14" width="23.28515625" bestFit="1" customWidth="1"/>
    <col min="15" max="15" width="12.7109375" bestFit="1" customWidth="1"/>
    <col min="17" max="17" width="23.28515625" bestFit="1" customWidth="1"/>
    <col min="18" max="18" width="12.7109375" bestFit="1" customWidth="1"/>
    <col min="20" max="20" width="23.28515625" bestFit="1" customWidth="1"/>
    <col min="21" max="21" width="12.7109375" bestFit="1" customWidth="1"/>
  </cols>
  <sheetData>
    <row r="1" spans="1:21" s="163" customFormat="1" ht="23.25" x14ac:dyDescent="0.35">
      <c r="A1" s="223"/>
      <c r="B1" s="252" t="s">
        <v>593</v>
      </c>
    </row>
    <row r="2" spans="1:21" s="223" customFormat="1" ht="15.75" thickBot="1" x14ac:dyDescent="0.3"/>
    <row r="3" spans="1:21" ht="15.75" thickBot="1" x14ac:dyDescent="0.3">
      <c r="B3" s="349">
        <v>2008</v>
      </c>
      <c r="C3" s="350"/>
      <c r="E3" s="349">
        <v>2009</v>
      </c>
      <c r="F3" s="350"/>
      <c r="H3" s="349">
        <v>2010</v>
      </c>
      <c r="I3" s="350"/>
      <c r="K3" s="349">
        <v>2011</v>
      </c>
      <c r="L3" s="350"/>
      <c r="N3" s="349">
        <v>2012</v>
      </c>
      <c r="O3" s="350"/>
      <c r="Q3" s="349">
        <v>2013</v>
      </c>
      <c r="R3" s="350"/>
      <c r="T3" s="349">
        <v>2014</v>
      </c>
      <c r="U3" s="350"/>
    </row>
    <row r="4" spans="1:21" x14ac:dyDescent="0.25">
      <c r="B4" s="259" t="s">
        <v>575</v>
      </c>
      <c r="C4" s="260">
        <v>2.7755575615628914E-17</v>
      </c>
      <c r="E4" s="259" t="s">
        <v>575</v>
      </c>
      <c r="F4" s="260">
        <v>7.3144105151775016E-16</v>
      </c>
      <c r="H4" s="259" t="s">
        <v>575</v>
      </c>
      <c r="I4" s="260">
        <v>-4.5061993352432822E-16</v>
      </c>
      <c r="K4" s="259" t="s">
        <v>575</v>
      </c>
      <c r="L4" s="260">
        <v>1.8286026287943754E-16</v>
      </c>
      <c r="N4" s="259" t="s">
        <v>575</v>
      </c>
      <c r="O4" s="260">
        <v>1.959217102279688E-16</v>
      </c>
      <c r="Q4" s="259" t="s">
        <v>575</v>
      </c>
      <c r="R4" s="260">
        <v>-5.2245789394125013E-17</v>
      </c>
      <c r="T4" s="259" t="s">
        <v>575</v>
      </c>
      <c r="U4" s="260">
        <v>7.8368684091187526E-17</v>
      </c>
    </row>
    <row r="5" spans="1:21" x14ac:dyDescent="0.25">
      <c r="B5" s="259" t="s">
        <v>576</v>
      </c>
      <c r="C5" s="260">
        <v>0.34531416026593431</v>
      </c>
      <c r="E5" s="259" t="s">
        <v>576</v>
      </c>
      <c r="F5" s="260">
        <v>0.69220528989098828</v>
      </c>
      <c r="H5" s="259" t="s">
        <v>576</v>
      </c>
      <c r="I5" s="260">
        <v>0.37202812307147426</v>
      </c>
      <c r="K5" s="259" t="s">
        <v>576</v>
      </c>
      <c r="L5" s="260">
        <v>0.55967462246865962</v>
      </c>
      <c r="N5" s="259" t="s">
        <v>576</v>
      </c>
      <c r="O5" s="260">
        <v>0.31389665208908102</v>
      </c>
      <c r="Q5" s="259" t="s">
        <v>576</v>
      </c>
      <c r="R5" s="260">
        <v>0.17028738688295508</v>
      </c>
      <c r="T5" s="259" t="s">
        <v>576</v>
      </c>
      <c r="U5" s="260">
        <v>0.23417063945760816</v>
      </c>
    </row>
    <row r="6" spans="1:21" x14ac:dyDescent="0.25">
      <c r="B6" s="259" t="s">
        <v>577</v>
      </c>
      <c r="C6" s="260">
        <v>0.26495754103587332</v>
      </c>
      <c r="E6" s="259" t="s">
        <v>577</v>
      </c>
      <c r="F6" s="260">
        <v>0.17156731679453774</v>
      </c>
      <c r="H6" s="259" t="s">
        <v>577</v>
      </c>
      <c r="I6" s="260">
        <v>-0.32262173528616289</v>
      </c>
      <c r="K6" s="259" t="s">
        <v>577</v>
      </c>
      <c r="L6" s="260">
        <v>-0.76894020267666141</v>
      </c>
      <c r="N6" s="259" t="s">
        <v>577</v>
      </c>
      <c r="O6" s="260">
        <v>-7.9700504306175812E-2</v>
      </c>
      <c r="Q6" s="259" t="s">
        <v>577</v>
      </c>
      <c r="R6" s="260">
        <v>-0.13218076300411319</v>
      </c>
      <c r="T6" s="259" t="s">
        <v>577</v>
      </c>
      <c r="U6" s="260">
        <v>6.1165271976730717E-2</v>
      </c>
    </row>
    <row r="7" spans="1:21" x14ac:dyDescent="0.25">
      <c r="B7" s="259" t="s">
        <v>578</v>
      </c>
      <c r="C7" s="260" t="e">
        <v>#N/A</v>
      </c>
      <c r="E7" s="259" t="s">
        <v>578</v>
      </c>
      <c r="F7" s="260" t="e">
        <v>#N/A</v>
      </c>
      <c r="H7" s="259" t="s">
        <v>578</v>
      </c>
      <c r="I7" s="260" t="e">
        <v>#N/A</v>
      </c>
      <c r="K7" s="259" t="s">
        <v>578</v>
      </c>
      <c r="L7" s="260" t="e">
        <v>#N/A</v>
      </c>
      <c r="N7" s="259" t="s">
        <v>578</v>
      </c>
      <c r="O7" s="260" t="e">
        <v>#N/A</v>
      </c>
      <c r="Q7" s="259" t="s">
        <v>578</v>
      </c>
      <c r="R7" s="260" t="e">
        <v>#N/A</v>
      </c>
      <c r="T7" s="259" t="s">
        <v>578</v>
      </c>
      <c r="U7" s="260" t="e">
        <v>#N/A</v>
      </c>
    </row>
    <row r="8" spans="1:21" x14ac:dyDescent="0.25">
      <c r="B8" s="259" t="s">
        <v>579</v>
      </c>
      <c r="C8" s="260">
        <v>1.3812566410637372</v>
      </c>
      <c r="E8" s="259" t="s">
        <v>579</v>
      </c>
      <c r="F8" s="260">
        <v>2.8540355248318372</v>
      </c>
      <c r="H8" s="259" t="s">
        <v>579</v>
      </c>
      <c r="I8" s="260">
        <v>1.5339112471239749</v>
      </c>
      <c r="K8" s="259" t="s">
        <v>579</v>
      </c>
      <c r="L8" s="260">
        <v>2.3075975844159706</v>
      </c>
      <c r="N8" s="259" t="s">
        <v>579</v>
      </c>
      <c r="O8" s="260">
        <v>1.2942290520910396</v>
      </c>
      <c r="Q8" s="259" t="s">
        <v>579</v>
      </c>
      <c r="R8" s="260">
        <v>0.7021128828288431</v>
      </c>
      <c r="T8" s="259" t="s">
        <v>579</v>
      </c>
      <c r="U8" s="260">
        <v>0.96551028090214908</v>
      </c>
    </row>
    <row r="9" spans="1:21" x14ac:dyDescent="0.25">
      <c r="B9" s="259" t="s">
        <v>580</v>
      </c>
      <c r="C9" s="260">
        <v>1.907869908482678</v>
      </c>
      <c r="E9" s="259" t="s">
        <v>580</v>
      </c>
      <c r="F9" s="260">
        <v>8.14551877700214</v>
      </c>
      <c r="H9" s="259" t="s">
        <v>580</v>
      </c>
      <c r="I9" s="260">
        <v>2.3528837140534282</v>
      </c>
      <c r="K9" s="259" t="s">
        <v>580</v>
      </c>
      <c r="L9" s="260">
        <v>5.3250066116024222</v>
      </c>
      <c r="N9" s="259" t="s">
        <v>580</v>
      </c>
      <c r="O9" s="260">
        <v>1.6750288392764709</v>
      </c>
      <c r="Q9" s="259" t="s">
        <v>580</v>
      </c>
      <c r="R9" s="260">
        <v>0.49296250023422883</v>
      </c>
      <c r="T9" s="259" t="s">
        <v>580</v>
      </c>
      <c r="U9" s="260">
        <v>0.93221010252774683</v>
      </c>
    </row>
    <row r="10" spans="1:21" x14ac:dyDescent="0.25">
      <c r="B10" s="259" t="s">
        <v>581</v>
      </c>
      <c r="C10" s="260">
        <v>-9.6966444451513922E-3</v>
      </c>
      <c r="E10" s="259" t="s">
        <v>581</v>
      </c>
      <c r="F10" s="260">
        <v>2.8973456038806371</v>
      </c>
      <c r="H10" s="259" t="s">
        <v>581</v>
      </c>
      <c r="I10" s="260">
        <v>0.89380149669399733</v>
      </c>
      <c r="K10" s="259" t="s">
        <v>581</v>
      </c>
      <c r="L10" s="260">
        <v>-0.98462845220949413</v>
      </c>
      <c r="N10" s="259" t="s">
        <v>581</v>
      </c>
      <c r="O10" s="260">
        <v>-0.84550043430103905</v>
      </c>
      <c r="Q10" s="259" t="s">
        <v>581</v>
      </c>
      <c r="R10" s="260">
        <v>1.7728291984062436</v>
      </c>
      <c r="T10" s="259" t="s">
        <v>581</v>
      </c>
      <c r="U10" s="260">
        <v>-0.20075787422265545</v>
      </c>
    </row>
    <row r="11" spans="1:21" x14ac:dyDescent="0.25">
      <c r="B11" s="259" t="s">
        <v>582</v>
      </c>
      <c r="C11" s="260">
        <v>-4.281407189870276E-2</v>
      </c>
      <c r="E11" s="259" t="s">
        <v>582</v>
      </c>
      <c r="F11" s="260">
        <v>-0.65265285249666849</v>
      </c>
      <c r="H11" s="259" t="s">
        <v>582</v>
      </c>
      <c r="I11" s="260">
        <v>-0.27656030679453542</v>
      </c>
      <c r="K11" s="259" t="s">
        <v>582</v>
      </c>
      <c r="L11" s="260">
        <v>0.6294914379540506</v>
      </c>
      <c r="N11" s="259" t="s">
        <v>582</v>
      </c>
      <c r="O11" s="260">
        <v>0.43548683021250711</v>
      </c>
      <c r="Q11" s="259" t="s">
        <v>582</v>
      </c>
      <c r="R11" s="260">
        <v>1.3180131315118431</v>
      </c>
      <c r="T11" s="259" t="s">
        <v>582</v>
      </c>
      <c r="U11" s="260">
        <v>5.9010698767365484E-2</v>
      </c>
    </row>
    <row r="12" spans="1:21" x14ac:dyDescent="0.25">
      <c r="B12" s="259" t="s">
        <v>583</v>
      </c>
      <c r="C12" s="260">
        <v>5.2455601036007202</v>
      </c>
      <c r="E12" s="259" t="s">
        <v>583</v>
      </c>
      <c r="F12" s="260">
        <v>13.629929874448809</v>
      </c>
      <c r="H12" s="259" t="s">
        <v>583</v>
      </c>
      <c r="I12" s="260">
        <v>6.287183809329667</v>
      </c>
      <c r="K12" s="259" t="s">
        <v>583</v>
      </c>
      <c r="L12" s="260">
        <v>7.0368315218426254</v>
      </c>
      <c r="N12" s="259" t="s">
        <v>583</v>
      </c>
      <c r="O12" s="260">
        <v>4.1211441069836114</v>
      </c>
      <c r="Q12" s="259" t="s">
        <v>583</v>
      </c>
      <c r="R12" s="260">
        <v>2.5894887795880255</v>
      </c>
      <c r="T12" s="259" t="s">
        <v>583</v>
      </c>
      <c r="U12" s="260">
        <v>3.72033515434009</v>
      </c>
    </row>
    <row r="13" spans="1:21" x14ac:dyDescent="0.25">
      <c r="B13" s="259" t="s">
        <v>584</v>
      </c>
      <c r="C13" s="260">
        <v>-2.4065946744889013</v>
      </c>
      <c r="E13" s="259" t="s">
        <v>584</v>
      </c>
      <c r="F13" s="260">
        <v>-7.5132293024367849</v>
      </c>
      <c r="H13" s="259" t="s">
        <v>584</v>
      </c>
      <c r="I13" s="260">
        <v>-3.5388610660902926</v>
      </c>
      <c r="K13" s="259" t="s">
        <v>584</v>
      </c>
      <c r="L13" s="260">
        <v>-2.9074123644746841</v>
      </c>
      <c r="N13" s="259" t="s">
        <v>584</v>
      </c>
      <c r="O13" s="260">
        <v>-1.5942737524055668</v>
      </c>
      <c r="Q13" s="259" t="s">
        <v>584</v>
      </c>
      <c r="R13" s="260">
        <v>-0.91494494708349605</v>
      </c>
      <c r="T13" s="259" t="s">
        <v>584</v>
      </c>
      <c r="U13" s="260">
        <v>-1.7668802312591414</v>
      </c>
    </row>
    <row r="14" spans="1:21" x14ac:dyDescent="0.25">
      <c r="B14" s="259" t="s">
        <v>585</v>
      </c>
      <c r="C14" s="260">
        <v>2.8389654291118189</v>
      </c>
      <c r="E14" s="259" t="s">
        <v>585</v>
      </c>
      <c r="F14" s="260">
        <v>6.1167005720120233</v>
      </c>
      <c r="H14" s="259" t="s">
        <v>585</v>
      </c>
      <c r="I14" s="260">
        <v>2.748322743239374</v>
      </c>
      <c r="K14" s="259" t="s">
        <v>585</v>
      </c>
      <c r="L14" s="260">
        <v>4.1294191573679413</v>
      </c>
      <c r="N14" s="259" t="s">
        <v>585</v>
      </c>
      <c r="O14" s="260">
        <v>2.5268703545780449</v>
      </c>
      <c r="Q14" s="259" t="s">
        <v>585</v>
      </c>
      <c r="R14" s="260">
        <v>1.6745438325045294</v>
      </c>
      <c r="T14" s="259" t="s">
        <v>585</v>
      </c>
      <c r="U14" s="260">
        <v>1.9534549230809486</v>
      </c>
    </row>
    <row r="15" spans="1:21" x14ac:dyDescent="0.25">
      <c r="B15" s="259" t="s">
        <v>586</v>
      </c>
      <c r="C15" s="260">
        <v>4.4408920985006262E-16</v>
      </c>
      <c r="E15" s="259" t="s">
        <v>586</v>
      </c>
      <c r="F15" s="260">
        <v>1.2434497875801753E-14</v>
      </c>
      <c r="H15" s="259" t="s">
        <v>586</v>
      </c>
      <c r="I15" s="260">
        <v>-7.6605388699135801E-15</v>
      </c>
      <c r="K15" s="259" t="s">
        <v>586</v>
      </c>
      <c r="L15" s="260">
        <v>3.1086244689504383E-15</v>
      </c>
      <c r="N15" s="259" t="s">
        <v>586</v>
      </c>
      <c r="O15" s="260">
        <v>3.3306690738754696E-15</v>
      </c>
      <c r="Q15" s="259" t="s">
        <v>586</v>
      </c>
      <c r="R15" s="260">
        <v>-8.8817841970012523E-16</v>
      </c>
      <c r="T15" s="259" t="s">
        <v>586</v>
      </c>
      <c r="U15" s="260">
        <v>1.3322676295501878E-15</v>
      </c>
    </row>
    <row r="16" spans="1:21" x14ac:dyDescent="0.25">
      <c r="B16" s="259" t="s">
        <v>587</v>
      </c>
      <c r="C16" s="260">
        <v>16</v>
      </c>
      <c r="E16" s="259" t="s">
        <v>587</v>
      </c>
      <c r="F16" s="260">
        <v>17</v>
      </c>
      <c r="H16" s="259" t="s">
        <v>587</v>
      </c>
      <c r="I16" s="260">
        <v>17</v>
      </c>
      <c r="K16" s="259" t="s">
        <v>587</v>
      </c>
      <c r="L16" s="260">
        <v>17</v>
      </c>
      <c r="N16" s="259" t="s">
        <v>587</v>
      </c>
      <c r="O16" s="260">
        <v>17</v>
      </c>
      <c r="Q16" s="259" t="s">
        <v>587</v>
      </c>
      <c r="R16" s="260">
        <v>17</v>
      </c>
      <c r="T16" s="259" t="s">
        <v>587</v>
      </c>
      <c r="U16" s="260">
        <v>17</v>
      </c>
    </row>
    <row r="17" spans="2:21" ht="15.75" thickBot="1" x14ac:dyDescent="0.3">
      <c r="B17" s="261" t="s">
        <v>588</v>
      </c>
      <c r="C17" s="262">
        <v>0.73601970997418076</v>
      </c>
      <c r="E17" s="261" t="s">
        <v>588</v>
      </c>
      <c r="F17" s="262">
        <v>1.467409662188891</v>
      </c>
      <c r="H17" s="261" t="s">
        <v>588</v>
      </c>
      <c r="I17" s="262">
        <v>0.78866438955855556</v>
      </c>
      <c r="K17" s="261" t="s">
        <v>588</v>
      </c>
      <c r="L17" s="262">
        <v>1.1864571980109668</v>
      </c>
      <c r="N17" s="261" t="s">
        <v>588</v>
      </c>
      <c r="O17" s="262">
        <v>0.66543117617145353</v>
      </c>
      <c r="Q17" s="261" t="s">
        <v>588</v>
      </c>
      <c r="R17" s="262">
        <v>0.36099313384371651</v>
      </c>
      <c r="T17" s="261" t="s">
        <v>588</v>
      </c>
      <c r="U17" s="262">
        <v>0.49641957950821347</v>
      </c>
    </row>
    <row r="19" spans="2:21" x14ac:dyDescent="0.25">
      <c r="B19" s="120" t="s">
        <v>672</v>
      </c>
      <c r="C19" s="120">
        <f>(C16-2)/6 *(C11^2+((C10-3)^2)/4)</f>
        <v>5.2882702078468471</v>
      </c>
      <c r="E19" s="120" t="s">
        <v>672</v>
      </c>
      <c r="F19" s="120">
        <f>(F16-2)/6 *(F11^2+((F10-3)^2)/4)</f>
        <v>1.0714755678317396</v>
      </c>
      <c r="H19" s="120" t="s">
        <v>672</v>
      </c>
      <c r="I19" s="120">
        <f>(I16-2)/6 *(I11^2+((I10-3)^2)/4)</f>
        <v>2.9637590928159971</v>
      </c>
      <c r="K19" s="120" t="s">
        <v>672</v>
      </c>
      <c r="L19" s="120">
        <f>(L16-2)/6 *(L11^2+((L10-3)^2)/4)</f>
        <v>10.913938614992038</v>
      </c>
      <c r="N19" s="120" t="s">
        <v>672</v>
      </c>
      <c r="O19" s="120">
        <f>(O16-2)/6 *(O11^2+((O10-3)^2)/4)</f>
        <v>9.7165429421022669</v>
      </c>
      <c r="Q19" s="120" t="s">
        <v>672</v>
      </c>
      <c r="R19" s="120">
        <f>(R16-2)/6 *(R11^2+((R10-3)^2)/4)</f>
        <v>5.2841141472718007</v>
      </c>
      <c r="T19" s="120" t="s">
        <v>672</v>
      </c>
      <c r="U19" s="120">
        <f>(U16-2)/6 *(U11^2+((U10-3)^2)/4)</f>
        <v>6.4117375122964892</v>
      </c>
    </row>
    <row r="20" spans="2:21" x14ac:dyDescent="0.25">
      <c r="B20" s="351" t="str">
        <f>IF(C19&lt;5.99, "Normal distribution", "NOT Normal Distribution")</f>
        <v>Normal distribution</v>
      </c>
      <c r="C20" s="351"/>
      <c r="E20" s="351" t="str">
        <f>IF(F19&lt;5.99, "Normal distribution.", "NOT Normal Distribution!")</f>
        <v>Normal distribution.</v>
      </c>
      <c r="F20" s="351"/>
      <c r="H20" s="351" t="str">
        <f>IF(I19&lt;5.99, "Normal distribution.", "NOT Normal Distribution!")</f>
        <v>Normal distribution.</v>
      </c>
      <c r="I20" s="351"/>
      <c r="K20" s="351" t="str">
        <f>IF(L19&lt;5.99, "Normal distribution.", "NOT Normal Distribution!")</f>
        <v>NOT Normal Distribution!</v>
      </c>
      <c r="L20" s="351"/>
      <c r="N20" s="351" t="str">
        <f>IF(O19&lt;5.99, "Normal distribution.", "NOT Normal Distribution!")</f>
        <v>NOT Normal Distribution!</v>
      </c>
      <c r="O20" s="351"/>
      <c r="Q20" s="351" t="str">
        <f>IF(R19&lt;5.99, "Normal distribution.", "NOT Normal Distribution!")</f>
        <v>Normal distribution.</v>
      </c>
      <c r="R20" s="351"/>
      <c r="T20" s="351" t="str">
        <f>IF(U19&lt;5.99, "Normal distribution.", "NOT Normal Distribution!")</f>
        <v>NOT Normal Distribution!</v>
      </c>
      <c r="U20" s="351"/>
    </row>
    <row r="23" spans="2:21" ht="23.25" x14ac:dyDescent="0.35">
      <c r="B23" s="252" t="s">
        <v>670</v>
      </c>
    </row>
    <row r="24" spans="2:21" ht="15.75" thickBot="1" x14ac:dyDescent="0.3"/>
    <row r="25" spans="2:21" ht="15.75" thickBot="1" x14ac:dyDescent="0.3">
      <c r="B25" s="349">
        <v>2008</v>
      </c>
      <c r="C25" s="350"/>
      <c r="D25" s="163"/>
      <c r="E25" s="349">
        <v>2009</v>
      </c>
      <c r="F25" s="350"/>
      <c r="G25" s="163"/>
      <c r="H25" s="349">
        <v>2010</v>
      </c>
      <c r="I25" s="350"/>
      <c r="J25" s="163"/>
      <c r="K25" s="349">
        <v>2011</v>
      </c>
      <c r="L25" s="350"/>
      <c r="M25" s="163"/>
      <c r="N25" s="349">
        <v>2012</v>
      </c>
      <c r="O25" s="350"/>
      <c r="P25" s="163"/>
      <c r="Q25" s="349">
        <v>2013</v>
      </c>
      <c r="R25" s="350"/>
    </row>
    <row r="26" spans="2:21" x14ac:dyDescent="0.25">
      <c r="B26" s="259" t="s">
        <v>575</v>
      </c>
      <c r="C26" s="260">
        <v>-9.0205620750793969E-17</v>
      </c>
      <c r="E26" s="259" t="s">
        <v>575</v>
      </c>
      <c r="F26" s="260">
        <v>4.179663151530001E-16</v>
      </c>
      <c r="H26" s="259" t="s">
        <v>575</v>
      </c>
      <c r="I26" s="260">
        <v>-5.8776513068390641E-17</v>
      </c>
      <c r="K26" s="259" t="s">
        <v>575</v>
      </c>
      <c r="L26" s="260">
        <v>0</v>
      </c>
      <c r="N26" s="259" t="s">
        <v>575</v>
      </c>
      <c r="O26" s="260">
        <v>0</v>
      </c>
      <c r="Q26" s="259" t="s">
        <v>575</v>
      </c>
      <c r="R26" s="260">
        <v>-6.5307236742656269E-17</v>
      </c>
    </row>
    <row r="27" spans="2:21" x14ac:dyDescent="0.25">
      <c r="B27" s="259" t="s">
        <v>576</v>
      </c>
      <c r="C27" s="260">
        <v>0.19290813346423011</v>
      </c>
      <c r="E27" s="259" t="s">
        <v>576</v>
      </c>
      <c r="F27" s="260">
        <v>0.37292427053082389</v>
      </c>
      <c r="H27" s="259" t="s">
        <v>576</v>
      </c>
      <c r="I27" s="260">
        <v>0.16456815874011091</v>
      </c>
      <c r="K27" s="259" t="s">
        <v>576</v>
      </c>
      <c r="L27" s="260">
        <v>0.29600854344319111</v>
      </c>
      <c r="N27" s="259" t="s">
        <v>576</v>
      </c>
      <c r="O27" s="260">
        <v>0.18961135126335232</v>
      </c>
      <c r="Q27" s="259" t="s">
        <v>576</v>
      </c>
      <c r="R27" s="260">
        <v>0.20601762121444003</v>
      </c>
    </row>
    <row r="28" spans="2:21" x14ac:dyDescent="0.25">
      <c r="B28" s="259" t="s">
        <v>577</v>
      </c>
      <c r="C28" s="260">
        <v>-2.6950349979035199E-2</v>
      </c>
      <c r="E28" s="259" t="s">
        <v>577</v>
      </c>
      <c r="F28" s="260">
        <v>-2.2732725058512759E-2</v>
      </c>
      <c r="H28" s="259" t="s">
        <v>577</v>
      </c>
      <c r="I28" s="260">
        <v>-4.2376267199884965E-2</v>
      </c>
      <c r="K28" s="259" t="s">
        <v>577</v>
      </c>
      <c r="L28" s="260">
        <v>0.15609520808077582</v>
      </c>
      <c r="N28" s="259" t="s">
        <v>577</v>
      </c>
      <c r="O28" s="260">
        <v>-3.1664022860698124E-2</v>
      </c>
      <c r="Q28" s="259" t="s">
        <v>577</v>
      </c>
      <c r="R28" s="260">
        <v>0.15014772224076289</v>
      </c>
    </row>
    <row r="29" spans="2:21" x14ac:dyDescent="0.25">
      <c r="B29" s="259" t="s">
        <v>578</v>
      </c>
      <c r="C29" s="260" t="e">
        <v>#N/A</v>
      </c>
      <c r="E29" s="259" t="s">
        <v>578</v>
      </c>
      <c r="F29" s="260" t="e">
        <v>#N/A</v>
      </c>
      <c r="H29" s="259" t="s">
        <v>578</v>
      </c>
      <c r="I29" s="260" t="e">
        <v>#N/A</v>
      </c>
      <c r="K29" s="259" t="s">
        <v>578</v>
      </c>
      <c r="L29" s="260" t="e">
        <v>#N/A</v>
      </c>
      <c r="N29" s="259" t="s">
        <v>578</v>
      </c>
      <c r="O29" s="260" t="e">
        <v>#N/A</v>
      </c>
      <c r="Q29" s="259" t="s">
        <v>578</v>
      </c>
      <c r="R29" s="260" t="e">
        <v>#N/A</v>
      </c>
    </row>
    <row r="30" spans="2:21" x14ac:dyDescent="0.25">
      <c r="B30" s="259" t="s">
        <v>579</v>
      </c>
      <c r="C30" s="260">
        <v>0.77163253385692043</v>
      </c>
      <c r="E30" s="259" t="s">
        <v>579</v>
      </c>
      <c r="F30" s="260">
        <v>1.5376061577550024</v>
      </c>
      <c r="H30" s="259" t="s">
        <v>579</v>
      </c>
      <c r="I30" s="260">
        <v>0.6785319010988915</v>
      </c>
      <c r="K30" s="259" t="s">
        <v>579</v>
      </c>
      <c r="L30" s="260">
        <v>1.220474490701511</v>
      </c>
      <c r="N30" s="259" t="s">
        <v>579</v>
      </c>
      <c r="O30" s="260">
        <v>0.7817876290748943</v>
      </c>
      <c r="Q30" s="259" t="s">
        <v>579</v>
      </c>
      <c r="R30" s="260">
        <v>0.849432413005626</v>
      </c>
    </row>
    <row r="31" spans="2:21" x14ac:dyDescent="0.25">
      <c r="B31" s="259" t="s">
        <v>580</v>
      </c>
      <c r="C31" s="260">
        <v>0.59541676730645143</v>
      </c>
      <c r="E31" s="259" t="s">
        <v>580</v>
      </c>
      <c r="F31" s="260">
        <v>2.3642326963661011</v>
      </c>
      <c r="H31" s="259" t="s">
        <v>580</v>
      </c>
      <c r="I31" s="260">
        <v>0.46040554080887591</v>
      </c>
      <c r="K31" s="259" t="s">
        <v>580</v>
      </c>
      <c r="L31" s="260">
        <v>1.4895579824531127</v>
      </c>
      <c r="N31" s="259" t="s">
        <v>580</v>
      </c>
      <c r="O31" s="260">
        <v>0.61119189697454446</v>
      </c>
      <c r="Q31" s="259" t="s">
        <v>580</v>
      </c>
      <c r="R31" s="260">
        <v>0.72153542426456041</v>
      </c>
    </row>
    <row r="32" spans="2:21" x14ac:dyDescent="0.25">
      <c r="B32" s="259" t="s">
        <v>581</v>
      </c>
      <c r="C32" s="260">
        <v>8.2018618875104643E-2</v>
      </c>
      <c r="E32" s="259" t="s">
        <v>581</v>
      </c>
      <c r="F32" s="260">
        <v>0.86750095089064816</v>
      </c>
      <c r="H32" s="259" t="s">
        <v>581</v>
      </c>
      <c r="I32" s="260">
        <v>-0.14059425673747317</v>
      </c>
      <c r="K32" s="259" t="s">
        <v>581</v>
      </c>
      <c r="L32" s="260">
        <v>-0.5622970014825186</v>
      </c>
      <c r="N32" s="259" t="s">
        <v>581</v>
      </c>
      <c r="O32" s="260">
        <v>0.15114401430881319</v>
      </c>
      <c r="Q32" s="259" t="s">
        <v>581</v>
      </c>
      <c r="R32" s="260">
        <v>-0.13082532762240984</v>
      </c>
    </row>
    <row r="33" spans="2:18" x14ac:dyDescent="0.25">
      <c r="B33" s="259" t="s">
        <v>582</v>
      </c>
      <c r="C33" s="260">
        <v>-1.736953300744017E-2</v>
      </c>
      <c r="E33" s="259" t="s">
        <v>582</v>
      </c>
      <c r="F33" s="260">
        <v>0.28156228458881222</v>
      </c>
      <c r="H33" s="259" t="s">
        <v>582</v>
      </c>
      <c r="I33" s="260">
        <v>0.5264487643849558</v>
      </c>
      <c r="K33" s="259" t="s">
        <v>582</v>
      </c>
      <c r="L33" s="260">
        <v>-4.366030815868828E-2</v>
      </c>
      <c r="N33" s="259" t="s">
        <v>582</v>
      </c>
      <c r="O33" s="260">
        <v>-4.8506953831258942E-2</v>
      </c>
      <c r="Q33" s="259" t="s">
        <v>582</v>
      </c>
      <c r="R33" s="260">
        <v>-0.30928504188827188</v>
      </c>
    </row>
    <row r="34" spans="2:18" x14ac:dyDescent="0.25">
      <c r="B34" s="259" t="s">
        <v>583</v>
      </c>
      <c r="C34" s="260">
        <v>2.8515305653786687</v>
      </c>
      <c r="E34" s="259" t="s">
        <v>583</v>
      </c>
      <c r="F34" s="260">
        <v>6.2263834345234841</v>
      </c>
      <c r="H34" s="259" t="s">
        <v>583</v>
      </c>
      <c r="I34" s="260">
        <v>2.3341166010872683</v>
      </c>
      <c r="K34" s="259" t="s">
        <v>583</v>
      </c>
      <c r="L34" s="260">
        <v>4.40456844770274</v>
      </c>
      <c r="N34" s="259" t="s">
        <v>583</v>
      </c>
      <c r="O34" s="260">
        <v>3.0139973605673429</v>
      </c>
      <c r="Q34" s="259" t="s">
        <v>583</v>
      </c>
      <c r="R34" s="260">
        <v>3.123226447301505</v>
      </c>
    </row>
    <row r="35" spans="2:18" x14ac:dyDescent="0.25">
      <c r="B35" s="259" t="s">
        <v>584</v>
      </c>
      <c r="C35" s="260">
        <v>-1.3572484982286637</v>
      </c>
      <c r="E35" s="259" t="s">
        <v>584</v>
      </c>
      <c r="F35" s="260">
        <v>-2.6679450363392672</v>
      </c>
      <c r="H35" s="259" t="s">
        <v>584</v>
      </c>
      <c r="I35" s="260">
        <v>-0.99111695235294661</v>
      </c>
      <c r="K35" s="259" t="s">
        <v>584</v>
      </c>
      <c r="L35" s="260">
        <v>-2.2662033943631847</v>
      </c>
      <c r="N35" s="259" t="s">
        <v>584</v>
      </c>
      <c r="O35" s="260">
        <v>-1.5238045578407915</v>
      </c>
      <c r="Q35" s="259" t="s">
        <v>584</v>
      </c>
      <c r="R35" s="260">
        <v>-1.5846807904826135</v>
      </c>
    </row>
    <row r="36" spans="2:18" x14ac:dyDescent="0.25">
      <c r="B36" s="259" t="s">
        <v>585</v>
      </c>
      <c r="C36" s="260">
        <v>1.494282067150005</v>
      </c>
      <c r="E36" s="259" t="s">
        <v>585</v>
      </c>
      <c r="F36" s="260">
        <v>3.5584383981842169</v>
      </c>
      <c r="H36" s="259" t="s">
        <v>585</v>
      </c>
      <c r="I36" s="260">
        <v>1.3429996487343216</v>
      </c>
      <c r="K36" s="259" t="s">
        <v>585</v>
      </c>
      <c r="L36" s="260">
        <v>2.1383650533395548</v>
      </c>
      <c r="N36" s="259" t="s">
        <v>585</v>
      </c>
      <c r="O36" s="260">
        <v>1.4901928027265514</v>
      </c>
      <c r="Q36" s="259" t="s">
        <v>585</v>
      </c>
      <c r="R36" s="260">
        <v>1.5385456568188913</v>
      </c>
    </row>
    <row r="37" spans="2:18" x14ac:dyDescent="0.25">
      <c r="B37" s="259" t="s">
        <v>586</v>
      </c>
      <c r="C37" s="260">
        <v>-1.4432899320127035E-15</v>
      </c>
      <c r="E37" s="259" t="s">
        <v>586</v>
      </c>
      <c r="F37" s="260">
        <v>7.1054273576010019E-15</v>
      </c>
      <c r="H37" s="259" t="s">
        <v>586</v>
      </c>
      <c r="I37" s="260">
        <v>-9.9920072216264089E-16</v>
      </c>
      <c r="K37" s="259" t="s">
        <v>586</v>
      </c>
      <c r="L37" s="260">
        <v>0</v>
      </c>
      <c r="N37" s="259" t="s">
        <v>586</v>
      </c>
      <c r="O37" s="260">
        <v>0</v>
      </c>
      <c r="Q37" s="259" t="s">
        <v>586</v>
      </c>
      <c r="R37" s="260">
        <v>-1.1102230246251565E-15</v>
      </c>
    </row>
    <row r="38" spans="2:18" x14ac:dyDescent="0.25">
      <c r="B38" s="259" t="s">
        <v>587</v>
      </c>
      <c r="C38" s="260">
        <v>16</v>
      </c>
      <c r="E38" s="259" t="s">
        <v>587</v>
      </c>
      <c r="F38" s="260">
        <v>17</v>
      </c>
      <c r="H38" s="259" t="s">
        <v>587</v>
      </c>
      <c r="I38" s="260">
        <v>17</v>
      </c>
      <c r="K38" s="259" t="s">
        <v>587</v>
      </c>
      <c r="L38" s="260">
        <v>17</v>
      </c>
      <c r="N38" s="259" t="s">
        <v>587</v>
      </c>
      <c r="O38" s="260">
        <v>17</v>
      </c>
      <c r="Q38" s="259" t="s">
        <v>587</v>
      </c>
      <c r="R38" s="260">
        <v>17</v>
      </c>
    </row>
    <row r="39" spans="2:18" ht="15.75" thickBot="1" x14ac:dyDescent="0.3">
      <c r="B39" s="261" t="s">
        <v>588</v>
      </c>
      <c r="C39" s="262">
        <v>0.41117395340711754</v>
      </c>
      <c r="E39" s="261" t="s">
        <v>588</v>
      </c>
      <c r="F39" s="262">
        <v>0.79056413730651443</v>
      </c>
      <c r="H39" s="261" t="s">
        <v>588</v>
      </c>
      <c r="I39" s="262">
        <v>0.3488689117962458</v>
      </c>
      <c r="K39" s="261" t="s">
        <v>588</v>
      </c>
      <c r="L39" s="262">
        <v>0.62751007985998597</v>
      </c>
      <c r="N39" s="261" t="s">
        <v>588</v>
      </c>
      <c r="O39" s="262">
        <v>0.40195810833568341</v>
      </c>
      <c r="Q39" s="261" t="s">
        <v>588</v>
      </c>
      <c r="R39" s="262">
        <v>0.4367378469454487</v>
      </c>
    </row>
    <row r="41" spans="2:18" x14ac:dyDescent="0.25">
      <c r="B41" s="120" t="s">
        <v>672</v>
      </c>
      <c r="C41" s="120">
        <f>(C38-2)/6 *(C33^2+((C32-3)^2)/4)</f>
        <v>4.9675629169244973</v>
      </c>
      <c r="E41" s="120" t="s">
        <v>672</v>
      </c>
      <c r="F41" s="120">
        <f>(F38-2)/6 *(F33^2+((F32-3)^2)/4)</f>
        <v>3.0404134217898591</v>
      </c>
      <c r="H41" s="120" t="s">
        <v>672</v>
      </c>
      <c r="I41" s="120">
        <f>(I38-2)/6 *(I33^2+((I32-3)^2)/4)</f>
        <v>6.8574534322138669</v>
      </c>
      <c r="K41" s="120" t="s">
        <v>672</v>
      </c>
      <c r="L41" s="120">
        <f>(L38-2)/6 *(L33^2+((L32-3)^2)/4)</f>
        <v>7.9359905105033679</v>
      </c>
      <c r="N41" s="120" t="s">
        <v>672</v>
      </c>
      <c r="O41" s="120">
        <f>(O38-2)/6 *(O33^2+((O32-3)^2)/4)</f>
        <v>5.0783700784302841</v>
      </c>
      <c r="Q41" s="120" t="s">
        <v>672</v>
      </c>
      <c r="R41" s="120">
        <f>(R38-2)/6 *(R33^2+((R32-3)^2)/4)</f>
        <v>6.3654351128908075</v>
      </c>
    </row>
    <row r="42" spans="2:18" x14ac:dyDescent="0.25">
      <c r="B42" s="351" t="str">
        <f>IF(C41&lt;5.99, "Normal distribution.", "NOT Normal Distribution!")</f>
        <v>Normal distribution.</v>
      </c>
      <c r="C42" s="351"/>
      <c r="E42" s="351" t="str">
        <f>IF(F41&lt;5.99, "Normal distribution.", "NOT Normal Distribution!")</f>
        <v>Normal distribution.</v>
      </c>
      <c r="F42" s="351"/>
      <c r="H42" s="351" t="str">
        <f>IF(I41&lt;5.99, "Normal distribution.", "NOT Normal Distribution!")</f>
        <v>NOT Normal Distribution!</v>
      </c>
      <c r="I42" s="351"/>
      <c r="K42" s="351" t="str">
        <f>IF(L41&lt;5.99, "Normal distribution.", "NOT Normal Distribution!")</f>
        <v>NOT Normal Distribution!</v>
      </c>
      <c r="L42" s="351"/>
      <c r="N42" s="351" t="str">
        <f>IF(O41&lt;5.99, "Normal distribution.", "NOT Normal Distribution!")</f>
        <v>Normal distribution.</v>
      </c>
      <c r="O42" s="351"/>
      <c r="Q42" s="351" t="str">
        <f>IF(R41&lt;5.99, "Normal distribution.", "NOT Normal Distribution!")</f>
        <v>NOT Normal Distribution!</v>
      </c>
      <c r="R42" s="351"/>
    </row>
    <row r="45" spans="2:18" ht="23.25" x14ac:dyDescent="0.35">
      <c r="B45" s="252" t="s">
        <v>671</v>
      </c>
    </row>
    <row r="46" spans="2:18" s="223" customFormat="1" ht="15.75" thickBot="1" x14ac:dyDescent="0.3"/>
    <row r="47" spans="2:18" ht="15.75" thickBot="1" x14ac:dyDescent="0.3">
      <c r="B47" s="349">
        <v>2008</v>
      </c>
      <c r="C47" s="350"/>
      <c r="D47" s="163"/>
      <c r="E47" s="349">
        <v>2009</v>
      </c>
      <c r="F47" s="350"/>
      <c r="G47" s="163"/>
      <c r="H47" s="349">
        <v>2010</v>
      </c>
      <c r="I47" s="350"/>
      <c r="J47" s="163"/>
      <c r="K47" s="349">
        <v>2011</v>
      </c>
      <c r="L47" s="350"/>
      <c r="M47" s="163"/>
      <c r="N47" s="349">
        <v>2012</v>
      </c>
      <c r="O47" s="350"/>
      <c r="P47" s="163"/>
      <c r="Q47" s="352"/>
      <c r="R47" s="352"/>
    </row>
    <row r="48" spans="2:18" x14ac:dyDescent="0.25">
      <c r="B48" s="259" t="s">
        <v>575</v>
      </c>
      <c r="C48" s="260">
        <v>1.8947806286936005E-15</v>
      </c>
      <c r="E48" s="259" t="s">
        <v>575</v>
      </c>
      <c r="F48" s="260">
        <v>9.4739031434680023E-16</v>
      </c>
      <c r="H48" s="259" t="s">
        <v>575</v>
      </c>
      <c r="I48" s="260">
        <v>-1.27675647831893E-15</v>
      </c>
      <c r="K48" s="259" t="s">
        <v>575</v>
      </c>
      <c r="L48" s="260">
        <v>0</v>
      </c>
      <c r="N48" s="259" t="s">
        <v>575</v>
      </c>
      <c r="O48" s="260">
        <v>0</v>
      </c>
    </row>
    <row r="49" spans="2:15" x14ac:dyDescent="0.25">
      <c r="B49" s="259" t="s">
        <v>576</v>
      </c>
      <c r="C49" s="260">
        <v>4.6094536853341364</v>
      </c>
      <c r="E49" s="259" t="s">
        <v>576</v>
      </c>
      <c r="F49" s="260">
        <v>2.9654633942796234</v>
      </c>
      <c r="H49" s="259" t="s">
        <v>576</v>
      </c>
      <c r="I49" s="260">
        <v>1.0548005089595529</v>
      </c>
      <c r="K49" s="259" t="s">
        <v>576</v>
      </c>
      <c r="L49" s="260">
        <v>1.4399269104661403</v>
      </c>
      <c r="N49" s="259" t="s">
        <v>576</v>
      </c>
      <c r="O49" s="260">
        <v>1.9718197616797091</v>
      </c>
    </row>
    <row r="50" spans="2:15" x14ac:dyDescent="0.25">
      <c r="B50" s="259" t="s">
        <v>577</v>
      </c>
      <c r="C50" s="260">
        <v>4.3132939022085992</v>
      </c>
      <c r="E50" s="259" t="s">
        <v>577</v>
      </c>
      <c r="F50" s="260">
        <v>-4.3877895168815018</v>
      </c>
      <c r="H50" s="259" t="s">
        <v>577</v>
      </c>
      <c r="I50" s="260">
        <v>-0.12279113624940974</v>
      </c>
      <c r="K50" s="259" t="s">
        <v>577</v>
      </c>
      <c r="L50" s="260">
        <v>-0.90324057657954648</v>
      </c>
      <c r="N50" s="259" t="s">
        <v>577</v>
      </c>
      <c r="O50" s="260">
        <v>3.2836290063397111E-2</v>
      </c>
    </row>
    <row r="51" spans="2:15" x14ac:dyDescent="0.25">
      <c r="B51" s="259" t="s">
        <v>578</v>
      </c>
      <c r="C51" s="260" t="e">
        <v>#N/A</v>
      </c>
      <c r="E51" s="259" t="s">
        <v>578</v>
      </c>
      <c r="F51" s="260" t="e">
        <v>#N/A</v>
      </c>
      <c r="H51" s="259" t="s">
        <v>578</v>
      </c>
      <c r="I51" s="260" t="e">
        <v>#N/A</v>
      </c>
      <c r="K51" s="259" t="s">
        <v>578</v>
      </c>
      <c r="L51" s="260" t="e">
        <v>#N/A</v>
      </c>
      <c r="N51" s="259" t="s">
        <v>578</v>
      </c>
      <c r="O51" s="260" t="e">
        <v>#N/A</v>
      </c>
    </row>
    <row r="52" spans="2:15" x14ac:dyDescent="0.25">
      <c r="B52" s="259" t="s">
        <v>579</v>
      </c>
      <c r="C52" s="260">
        <v>17.852337358413514</v>
      </c>
      <c r="E52" s="259" t="s">
        <v>579</v>
      </c>
      <c r="F52" s="260">
        <v>11.4851903398327</v>
      </c>
      <c r="H52" s="259" t="s">
        <v>579</v>
      </c>
      <c r="I52" s="260">
        <v>4.2192020358382116</v>
      </c>
      <c r="K52" s="259" t="s">
        <v>579</v>
      </c>
      <c r="L52" s="260">
        <v>5.7597076418645612</v>
      </c>
      <c r="N52" s="259" t="s">
        <v>579</v>
      </c>
      <c r="O52" s="260">
        <v>7.8872790467188363</v>
      </c>
    </row>
    <row r="53" spans="2:15" x14ac:dyDescent="0.25">
      <c r="B53" s="259" t="s">
        <v>580</v>
      </c>
      <c r="C53" s="260">
        <v>318.70594915860676</v>
      </c>
      <c r="E53" s="259" t="s">
        <v>580</v>
      </c>
      <c r="F53" s="260">
        <v>131.90959714218636</v>
      </c>
      <c r="H53" s="259" t="s">
        <v>580</v>
      </c>
      <c r="I53" s="260">
        <v>17.801665819221309</v>
      </c>
      <c r="K53" s="259" t="s">
        <v>580</v>
      </c>
      <c r="L53" s="260">
        <v>33.174232119753029</v>
      </c>
      <c r="N53" s="259" t="s">
        <v>580</v>
      </c>
      <c r="O53" s="260">
        <v>62.209170760809997</v>
      </c>
    </row>
    <row r="54" spans="2:15" x14ac:dyDescent="0.25">
      <c r="B54" s="259" t="s">
        <v>581</v>
      </c>
      <c r="C54" s="260">
        <v>2.1278091942879875</v>
      </c>
      <c r="E54" s="259" t="s">
        <v>581</v>
      </c>
      <c r="F54" s="260">
        <v>7.4940602771556355</v>
      </c>
      <c r="H54" s="259" t="s">
        <v>581</v>
      </c>
      <c r="I54" s="260">
        <v>2.6705116616107194E-2</v>
      </c>
      <c r="K54" s="259" t="s">
        <v>581</v>
      </c>
      <c r="L54" s="260">
        <v>0.24168251116329875</v>
      </c>
      <c r="N54" s="259" t="s">
        <v>581</v>
      </c>
      <c r="O54" s="260">
        <v>3.6453439899462978</v>
      </c>
    </row>
    <row r="55" spans="2:15" x14ac:dyDescent="0.25">
      <c r="B55" s="259" t="s">
        <v>582</v>
      </c>
      <c r="C55" s="260">
        <v>-1.2840022443709531</v>
      </c>
      <c r="E55" s="259" t="s">
        <v>582</v>
      </c>
      <c r="F55" s="260">
        <v>2.4442613261159374</v>
      </c>
      <c r="H55" s="259" t="s">
        <v>582</v>
      </c>
      <c r="I55" s="260">
        <v>1.0994426318099292E-2</v>
      </c>
      <c r="K55" s="259" t="s">
        <v>582</v>
      </c>
      <c r="L55" s="260">
        <v>0.71269647365777344</v>
      </c>
      <c r="N55" s="259" t="s">
        <v>582</v>
      </c>
      <c r="O55" s="260">
        <v>-1.2838827000046464</v>
      </c>
    </row>
    <row r="56" spans="2:15" x14ac:dyDescent="0.25">
      <c r="B56" s="259" t="s">
        <v>583</v>
      </c>
      <c r="C56" s="260">
        <v>70.488862213265634</v>
      </c>
      <c r="E56" s="259" t="s">
        <v>583</v>
      </c>
      <c r="F56" s="260">
        <v>48.534369264357814</v>
      </c>
      <c r="H56" s="259" t="s">
        <v>583</v>
      </c>
      <c r="I56" s="260">
        <v>16.657213905081541</v>
      </c>
      <c r="K56" s="259" t="s">
        <v>583</v>
      </c>
      <c r="L56" s="260">
        <v>20.34308650671872</v>
      </c>
      <c r="N56" s="259" t="s">
        <v>583</v>
      </c>
      <c r="O56" s="260">
        <v>35.016268530876346</v>
      </c>
    </row>
    <row r="57" spans="2:15" x14ac:dyDescent="0.25">
      <c r="B57" s="259" t="s">
        <v>584</v>
      </c>
      <c r="C57" s="260">
        <v>-46.480746021106498</v>
      </c>
      <c r="E57" s="259" t="s">
        <v>584</v>
      </c>
      <c r="F57" s="260">
        <v>-12.194860481647238</v>
      </c>
      <c r="H57" s="259" t="s">
        <v>584</v>
      </c>
      <c r="I57" s="260">
        <v>-8.3833999704886519</v>
      </c>
      <c r="K57" s="259" t="s">
        <v>584</v>
      </c>
      <c r="L57" s="260">
        <v>-7.7264648937256197</v>
      </c>
      <c r="N57" s="259" t="s">
        <v>584</v>
      </c>
      <c r="O57" s="260">
        <v>-22.303296564845851</v>
      </c>
    </row>
    <row r="58" spans="2:15" x14ac:dyDescent="0.25">
      <c r="B58" s="259" t="s">
        <v>585</v>
      </c>
      <c r="C58" s="260">
        <v>24.008116192159132</v>
      </c>
      <c r="E58" s="259" t="s">
        <v>585</v>
      </c>
      <c r="F58" s="260">
        <v>36.339508782710574</v>
      </c>
      <c r="H58" s="259" t="s">
        <v>585</v>
      </c>
      <c r="I58" s="260">
        <v>8.2738139345928872</v>
      </c>
      <c r="K58" s="259" t="s">
        <v>585</v>
      </c>
      <c r="L58" s="260">
        <v>12.6166216129931</v>
      </c>
      <c r="N58" s="259" t="s">
        <v>585</v>
      </c>
      <c r="O58" s="260">
        <v>12.712971966030494</v>
      </c>
    </row>
    <row r="59" spans="2:15" x14ac:dyDescent="0.25">
      <c r="B59" s="259" t="s">
        <v>586</v>
      </c>
      <c r="C59" s="260">
        <v>2.8421709430404007E-14</v>
      </c>
      <c r="E59" s="259" t="s">
        <v>586</v>
      </c>
      <c r="F59" s="260">
        <v>1.4210854715202004E-14</v>
      </c>
      <c r="H59" s="259" t="s">
        <v>586</v>
      </c>
      <c r="I59" s="260">
        <v>-2.042810365310288E-14</v>
      </c>
      <c r="K59" s="259" t="s">
        <v>586</v>
      </c>
      <c r="L59" s="260">
        <v>0</v>
      </c>
      <c r="N59" s="259" t="s">
        <v>586</v>
      </c>
      <c r="O59" s="260">
        <v>0</v>
      </c>
    </row>
    <row r="60" spans="2:15" x14ac:dyDescent="0.25">
      <c r="B60" s="259" t="s">
        <v>587</v>
      </c>
      <c r="C60" s="260">
        <v>15</v>
      </c>
      <c r="E60" s="259" t="s">
        <v>587</v>
      </c>
      <c r="F60" s="260">
        <v>15</v>
      </c>
      <c r="H60" s="259" t="s">
        <v>587</v>
      </c>
      <c r="I60" s="260">
        <v>16</v>
      </c>
      <c r="K60" s="259" t="s">
        <v>587</v>
      </c>
      <c r="L60" s="260">
        <v>16</v>
      </c>
      <c r="N60" s="259" t="s">
        <v>587</v>
      </c>
      <c r="O60" s="260">
        <v>16</v>
      </c>
    </row>
    <row r="61" spans="2:15" ht="15.75" thickBot="1" x14ac:dyDescent="0.3">
      <c r="B61" s="261" t="s">
        <v>588</v>
      </c>
      <c r="C61" s="262">
        <v>9.8862949028783156</v>
      </c>
      <c r="E61" s="261" t="s">
        <v>588</v>
      </c>
      <c r="F61" s="262">
        <v>6.360286411558481</v>
      </c>
      <c r="H61" s="261" t="s">
        <v>588</v>
      </c>
      <c r="I61" s="262">
        <v>2.2482540654780574</v>
      </c>
      <c r="K61" s="261" t="s">
        <v>588</v>
      </c>
      <c r="L61" s="262">
        <v>3.0691315589523445</v>
      </c>
      <c r="N61" s="261" t="s">
        <v>588</v>
      </c>
      <c r="O61" s="262">
        <v>4.2028343349579984</v>
      </c>
    </row>
    <row r="63" spans="2:15" x14ac:dyDescent="0.25">
      <c r="B63" s="120" t="s">
        <v>672</v>
      </c>
      <c r="C63" s="120">
        <f>(C60-2)/6 *(C55^2+((C54-3)^2)/4)</f>
        <v>3.9841554218738717</v>
      </c>
      <c r="E63" s="120" t="s">
        <v>672</v>
      </c>
      <c r="F63" s="120">
        <f>(F60-2)/6 *(F55^2+((F54-3)^2)/4)</f>
        <v>23.884375393716688</v>
      </c>
      <c r="H63" s="120" t="s">
        <v>672</v>
      </c>
      <c r="I63" s="120">
        <f>(I60-2)/6 *(I55^2+((I54-3)^2)/4)</f>
        <v>5.1572301510316381</v>
      </c>
      <c r="K63" s="120" t="s">
        <v>672</v>
      </c>
      <c r="L63" s="120">
        <f>(L60-2)/6 *(L55^2+((L54-3)^2)/4)</f>
        <v>5.6233685803629294</v>
      </c>
      <c r="N63" s="120" t="s">
        <v>672</v>
      </c>
      <c r="O63" s="120">
        <f>(O60-2)/6 *(O55^2+((O54-3)^2)/4)</f>
        <v>4.0891013419927367</v>
      </c>
    </row>
    <row r="64" spans="2:15" x14ac:dyDescent="0.25">
      <c r="B64" s="351" t="str">
        <f>IF(C63&lt;5.99, "Normal distribution.", "NOT Normal Distribution!")</f>
        <v>Normal distribution.</v>
      </c>
      <c r="C64" s="351"/>
      <c r="E64" s="351" t="str">
        <f>IF(F63&lt;5.99, "Normal distribution.", "NOT Normal Distribution!")</f>
        <v>NOT Normal Distribution!</v>
      </c>
      <c r="F64" s="351"/>
      <c r="H64" s="351" t="str">
        <f>IF(I63&lt;5.99, "Normal distribution.", "NOT Normal Distribution!")</f>
        <v>Normal distribution.</v>
      </c>
      <c r="I64" s="351"/>
      <c r="K64" s="351" t="str">
        <f>IF(L63&lt;5.99, "Normal distribution.", "NOT Normal Distribution!")</f>
        <v>Normal distribution.</v>
      </c>
      <c r="L64" s="351"/>
      <c r="N64" s="351" t="str">
        <f>IF(O63&lt;5.99, "Normal distribution.", "NOT Normal Distribution!")</f>
        <v>Normal distribution.</v>
      </c>
      <c r="O64" s="351"/>
    </row>
  </sheetData>
  <mergeCells count="37">
    <mergeCell ref="Q3:R3"/>
    <mergeCell ref="T3:U3"/>
    <mergeCell ref="N20:O20"/>
    <mergeCell ref="Q20:R20"/>
    <mergeCell ref="T20:U20"/>
    <mergeCell ref="Q25:R25"/>
    <mergeCell ref="H47:I47"/>
    <mergeCell ref="K47:L47"/>
    <mergeCell ref="N47:O47"/>
    <mergeCell ref="Q47:R47"/>
    <mergeCell ref="K3:L3"/>
    <mergeCell ref="N3:O3"/>
    <mergeCell ref="B47:C47"/>
    <mergeCell ref="E47:F47"/>
    <mergeCell ref="B25:C25"/>
    <mergeCell ref="E25:F25"/>
    <mergeCell ref="H25:I25"/>
    <mergeCell ref="K25:L25"/>
    <mergeCell ref="N25:O25"/>
    <mergeCell ref="N42:O42"/>
    <mergeCell ref="Q42:R42"/>
    <mergeCell ref="B64:C64"/>
    <mergeCell ref="E64:F64"/>
    <mergeCell ref="H64:I64"/>
    <mergeCell ref="K64:L64"/>
    <mergeCell ref="N64:O64"/>
    <mergeCell ref="K20:L20"/>
    <mergeCell ref="B42:C42"/>
    <mergeCell ref="E42:F42"/>
    <mergeCell ref="H42:I42"/>
    <mergeCell ref="K42:L42"/>
    <mergeCell ref="B3:C3"/>
    <mergeCell ref="B20:C20"/>
    <mergeCell ref="E20:F20"/>
    <mergeCell ref="E3:F3"/>
    <mergeCell ref="H20:I20"/>
    <mergeCell ref="H3:I3"/>
  </mergeCells>
  <conditionalFormatting sqref="E20:F20">
    <cfRule type="containsText" dxfId="141" priority="69" stopIfTrue="1" operator="containsText" text=".">
      <formula>NOT(ISERROR(SEARCH(".",E20)))</formula>
    </cfRule>
    <cfRule type="containsText" dxfId="140" priority="70" stopIfTrue="1" operator="containsText" text="!">
      <formula>NOT(ISERROR(SEARCH("!",E20)))</formula>
    </cfRule>
    <cfRule type="containsText" dxfId="139" priority="78" stopIfTrue="1" operator="containsText" text="Normal">
      <formula>NOT(ISERROR(SEARCH("Normal",E20)))</formula>
    </cfRule>
    <cfRule type="containsText" dxfId="138" priority="79" stopIfTrue="1" operator="containsText" text="NOT">
      <formula>NOT(ISERROR(SEARCH("NOT",E20)))</formula>
    </cfRule>
  </conditionalFormatting>
  <conditionalFormatting sqref="E21">
    <cfRule type="containsText" dxfId="137" priority="71" stopIfTrue="1" operator="containsText" text="!">
      <formula>NOT(ISERROR(SEARCH("!",E21)))</formula>
    </cfRule>
  </conditionalFormatting>
  <conditionalFormatting sqref="H20:I20">
    <cfRule type="containsText" dxfId="136" priority="65" stopIfTrue="1" operator="containsText" text=".">
      <formula>NOT(ISERROR(SEARCH(".",H20)))</formula>
    </cfRule>
    <cfRule type="containsText" dxfId="135" priority="66" stopIfTrue="1" operator="containsText" text="!">
      <formula>NOT(ISERROR(SEARCH("!",H20)))</formula>
    </cfRule>
    <cfRule type="containsText" dxfId="134" priority="67" stopIfTrue="1" operator="containsText" text="Normal">
      <formula>NOT(ISERROR(SEARCH("Normal",H20)))</formula>
    </cfRule>
    <cfRule type="containsText" dxfId="133" priority="68" stopIfTrue="1" operator="containsText" text="NOT">
      <formula>NOT(ISERROR(SEARCH("NOT",H20)))</formula>
    </cfRule>
  </conditionalFormatting>
  <conditionalFormatting sqref="K20:L20">
    <cfRule type="containsText" dxfId="132" priority="61" stopIfTrue="1" operator="containsText" text=".">
      <formula>NOT(ISERROR(SEARCH(".",K20)))</formula>
    </cfRule>
    <cfRule type="containsText" dxfId="131" priority="62" stopIfTrue="1" operator="containsText" text="!">
      <formula>NOT(ISERROR(SEARCH("!",K20)))</formula>
    </cfRule>
    <cfRule type="containsText" dxfId="130" priority="63" stopIfTrue="1" operator="containsText" text="Normal">
      <formula>NOT(ISERROR(SEARCH("Normal",K20)))</formula>
    </cfRule>
    <cfRule type="containsText" dxfId="129" priority="64" stopIfTrue="1" operator="containsText" text="NOT">
      <formula>NOT(ISERROR(SEARCH("NOT",K20)))</formula>
    </cfRule>
  </conditionalFormatting>
  <conditionalFormatting sqref="N20:O20">
    <cfRule type="containsText" dxfId="128" priority="57" stopIfTrue="1" operator="containsText" text=".">
      <formula>NOT(ISERROR(SEARCH(".",N20)))</formula>
    </cfRule>
    <cfRule type="containsText" dxfId="127" priority="58" stopIfTrue="1" operator="containsText" text="!">
      <formula>NOT(ISERROR(SEARCH("!",N20)))</formula>
    </cfRule>
    <cfRule type="containsText" dxfId="126" priority="59" stopIfTrue="1" operator="containsText" text="Normal">
      <formula>NOT(ISERROR(SEARCH("Normal",N20)))</formula>
    </cfRule>
    <cfRule type="containsText" dxfId="125" priority="60" stopIfTrue="1" operator="containsText" text="NOT">
      <formula>NOT(ISERROR(SEARCH("NOT",N20)))</formula>
    </cfRule>
  </conditionalFormatting>
  <conditionalFormatting sqref="Q20:R20">
    <cfRule type="containsText" dxfId="124" priority="53" stopIfTrue="1" operator="containsText" text=".">
      <formula>NOT(ISERROR(SEARCH(".",Q20)))</formula>
    </cfRule>
    <cfRule type="containsText" dxfId="123" priority="54" stopIfTrue="1" operator="containsText" text="!">
      <formula>NOT(ISERROR(SEARCH("!",Q20)))</formula>
    </cfRule>
    <cfRule type="containsText" dxfId="122" priority="55" stopIfTrue="1" operator="containsText" text="Normal">
      <formula>NOT(ISERROR(SEARCH("Normal",Q20)))</formula>
    </cfRule>
    <cfRule type="containsText" dxfId="121" priority="56" stopIfTrue="1" operator="containsText" text="NOT">
      <formula>NOT(ISERROR(SEARCH("NOT",Q20)))</formula>
    </cfRule>
  </conditionalFormatting>
  <conditionalFormatting sqref="T20:U20">
    <cfRule type="containsText" dxfId="120" priority="49" stopIfTrue="1" operator="containsText" text=".">
      <formula>NOT(ISERROR(SEARCH(".",T20)))</formula>
    </cfRule>
    <cfRule type="containsText" dxfId="119" priority="50" stopIfTrue="1" operator="containsText" text="!">
      <formula>NOT(ISERROR(SEARCH("!",T20)))</formula>
    </cfRule>
    <cfRule type="containsText" dxfId="118" priority="51" stopIfTrue="1" operator="containsText" text="Normal">
      <formula>NOT(ISERROR(SEARCH("Normal",T20)))</formula>
    </cfRule>
    <cfRule type="containsText" dxfId="117" priority="52" stopIfTrue="1" operator="containsText" text="NOT">
      <formula>NOT(ISERROR(SEARCH("NOT",T20)))</formula>
    </cfRule>
  </conditionalFormatting>
  <conditionalFormatting sqref="B42:C42">
    <cfRule type="containsText" dxfId="116" priority="45" stopIfTrue="1" operator="containsText" text=".">
      <formula>NOT(ISERROR(SEARCH(".",B42)))</formula>
    </cfRule>
    <cfRule type="containsText" dxfId="115" priority="46" stopIfTrue="1" operator="containsText" text="!">
      <formula>NOT(ISERROR(SEARCH("!",B42)))</formula>
    </cfRule>
    <cfRule type="containsText" dxfId="114" priority="47" stopIfTrue="1" operator="containsText" text="Normal">
      <formula>NOT(ISERROR(SEARCH("Normal",B42)))</formula>
    </cfRule>
    <cfRule type="containsText" dxfId="113" priority="48" stopIfTrue="1" operator="containsText" text="NOT">
      <formula>NOT(ISERROR(SEARCH("NOT",B42)))</formula>
    </cfRule>
  </conditionalFormatting>
  <conditionalFormatting sqref="E42:F42">
    <cfRule type="containsText" dxfId="112" priority="41" stopIfTrue="1" operator="containsText" text=".">
      <formula>NOT(ISERROR(SEARCH(".",E42)))</formula>
    </cfRule>
    <cfRule type="containsText" dxfId="111" priority="42" stopIfTrue="1" operator="containsText" text="!">
      <formula>NOT(ISERROR(SEARCH("!",E42)))</formula>
    </cfRule>
    <cfRule type="containsText" dxfId="110" priority="43" stopIfTrue="1" operator="containsText" text="Normal">
      <formula>NOT(ISERROR(SEARCH("Normal",E42)))</formula>
    </cfRule>
    <cfRule type="containsText" dxfId="109" priority="44" stopIfTrue="1" operator="containsText" text="NOT">
      <formula>NOT(ISERROR(SEARCH("NOT",E42)))</formula>
    </cfRule>
  </conditionalFormatting>
  <conditionalFormatting sqref="H42:I42">
    <cfRule type="containsText" dxfId="108" priority="37" stopIfTrue="1" operator="containsText" text=".">
      <formula>NOT(ISERROR(SEARCH(".",H42)))</formula>
    </cfRule>
    <cfRule type="containsText" dxfId="107" priority="38" stopIfTrue="1" operator="containsText" text="!">
      <formula>NOT(ISERROR(SEARCH("!",H42)))</formula>
    </cfRule>
    <cfRule type="containsText" dxfId="106" priority="39" stopIfTrue="1" operator="containsText" text="Normal">
      <formula>NOT(ISERROR(SEARCH("Normal",H42)))</formula>
    </cfRule>
    <cfRule type="containsText" dxfId="105" priority="40" stopIfTrue="1" operator="containsText" text="NOT">
      <formula>NOT(ISERROR(SEARCH("NOT",H42)))</formula>
    </cfRule>
  </conditionalFormatting>
  <conditionalFormatting sqref="K42:L42">
    <cfRule type="containsText" dxfId="104" priority="33" stopIfTrue="1" operator="containsText" text=".">
      <formula>NOT(ISERROR(SEARCH(".",K42)))</formula>
    </cfRule>
    <cfRule type="containsText" dxfId="103" priority="34" stopIfTrue="1" operator="containsText" text="!">
      <formula>NOT(ISERROR(SEARCH("!",K42)))</formula>
    </cfRule>
    <cfRule type="containsText" dxfId="102" priority="35" stopIfTrue="1" operator="containsText" text="Normal">
      <formula>NOT(ISERROR(SEARCH("Normal",K42)))</formula>
    </cfRule>
    <cfRule type="containsText" dxfId="101" priority="36" stopIfTrue="1" operator="containsText" text="NOT">
      <formula>NOT(ISERROR(SEARCH("NOT",K42)))</formula>
    </cfRule>
  </conditionalFormatting>
  <conditionalFormatting sqref="N42:O42">
    <cfRule type="containsText" dxfId="100" priority="29" stopIfTrue="1" operator="containsText" text=".">
      <formula>NOT(ISERROR(SEARCH(".",N42)))</formula>
    </cfRule>
    <cfRule type="containsText" dxfId="99" priority="30" stopIfTrue="1" operator="containsText" text="!">
      <formula>NOT(ISERROR(SEARCH("!",N42)))</formula>
    </cfRule>
    <cfRule type="containsText" dxfId="98" priority="31" stopIfTrue="1" operator="containsText" text="Normal">
      <formula>NOT(ISERROR(SEARCH("Normal",N42)))</formula>
    </cfRule>
    <cfRule type="containsText" dxfId="97" priority="32" stopIfTrue="1" operator="containsText" text="NOT">
      <formula>NOT(ISERROR(SEARCH("NOT",N42)))</formula>
    </cfRule>
  </conditionalFormatting>
  <conditionalFormatting sqref="Q42:R42">
    <cfRule type="containsText" dxfId="96" priority="25" stopIfTrue="1" operator="containsText" text=".">
      <formula>NOT(ISERROR(SEARCH(".",Q42)))</formula>
    </cfRule>
    <cfRule type="containsText" dxfId="95" priority="26" stopIfTrue="1" operator="containsText" text="!">
      <formula>NOT(ISERROR(SEARCH("!",Q42)))</formula>
    </cfRule>
    <cfRule type="containsText" dxfId="94" priority="27" stopIfTrue="1" operator="containsText" text="Normal">
      <formula>NOT(ISERROR(SEARCH("Normal",Q42)))</formula>
    </cfRule>
    <cfRule type="containsText" dxfId="93" priority="28" stopIfTrue="1" operator="containsText" text="NOT">
      <formula>NOT(ISERROR(SEARCH("NOT",Q42)))</formula>
    </cfRule>
  </conditionalFormatting>
  <conditionalFormatting sqref="B64:C64">
    <cfRule type="containsText" dxfId="92" priority="21" stopIfTrue="1" operator="containsText" text=".">
      <formula>NOT(ISERROR(SEARCH(".",B64)))</formula>
    </cfRule>
    <cfRule type="containsText" dxfId="91" priority="22" stopIfTrue="1" operator="containsText" text="!">
      <formula>NOT(ISERROR(SEARCH("!",B64)))</formula>
    </cfRule>
    <cfRule type="containsText" dxfId="90" priority="23" stopIfTrue="1" operator="containsText" text="Normal">
      <formula>NOT(ISERROR(SEARCH("Normal",B64)))</formula>
    </cfRule>
    <cfRule type="containsText" dxfId="89" priority="24" stopIfTrue="1" operator="containsText" text="NOT">
      <formula>NOT(ISERROR(SEARCH("NOT",B64)))</formula>
    </cfRule>
  </conditionalFormatting>
  <conditionalFormatting sqref="E64:F64">
    <cfRule type="containsText" dxfId="88" priority="17" stopIfTrue="1" operator="containsText" text=".">
      <formula>NOT(ISERROR(SEARCH(".",E64)))</formula>
    </cfRule>
    <cfRule type="containsText" dxfId="87" priority="18" stopIfTrue="1" operator="containsText" text="!">
      <formula>NOT(ISERROR(SEARCH("!",E64)))</formula>
    </cfRule>
    <cfRule type="containsText" dxfId="86" priority="19" stopIfTrue="1" operator="containsText" text="Normal">
      <formula>NOT(ISERROR(SEARCH("Normal",E64)))</formula>
    </cfRule>
    <cfRule type="containsText" dxfId="85" priority="20" stopIfTrue="1" operator="containsText" text="NOT">
      <formula>NOT(ISERROR(SEARCH("NOT",E64)))</formula>
    </cfRule>
  </conditionalFormatting>
  <conditionalFormatting sqref="H64:I64">
    <cfRule type="containsText" dxfId="84" priority="13" stopIfTrue="1" operator="containsText" text=".">
      <formula>NOT(ISERROR(SEARCH(".",H64)))</formula>
    </cfRule>
    <cfRule type="containsText" dxfId="83" priority="14" stopIfTrue="1" operator="containsText" text="!">
      <formula>NOT(ISERROR(SEARCH("!",H64)))</formula>
    </cfRule>
    <cfRule type="containsText" dxfId="82" priority="15" stopIfTrue="1" operator="containsText" text="Normal">
      <formula>NOT(ISERROR(SEARCH("Normal",H64)))</formula>
    </cfRule>
    <cfRule type="containsText" dxfId="81" priority="16" stopIfTrue="1" operator="containsText" text="NOT">
      <formula>NOT(ISERROR(SEARCH("NOT",H64)))</formula>
    </cfRule>
  </conditionalFormatting>
  <conditionalFormatting sqref="K64:L64">
    <cfRule type="containsText" dxfId="80" priority="9" stopIfTrue="1" operator="containsText" text=".">
      <formula>NOT(ISERROR(SEARCH(".",K64)))</formula>
    </cfRule>
    <cfRule type="containsText" dxfId="79" priority="10" stopIfTrue="1" operator="containsText" text="!">
      <formula>NOT(ISERROR(SEARCH("!",K64)))</formula>
    </cfRule>
    <cfRule type="containsText" dxfId="78" priority="11" stopIfTrue="1" operator="containsText" text="Normal">
      <formula>NOT(ISERROR(SEARCH("Normal",K64)))</formula>
    </cfRule>
    <cfRule type="containsText" dxfId="77" priority="12" stopIfTrue="1" operator="containsText" text="NOT">
      <formula>NOT(ISERROR(SEARCH("NOT",K64)))</formula>
    </cfRule>
  </conditionalFormatting>
  <conditionalFormatting sqref="N64:O64">
    <cfRule type="containsText" dxfId="76" priority="5" stopIfTrue="1" operator="containsText" text=".">
      <formula>NOT(ISERROR(SEARCH(".",N64)))</formula>
    </cfRule>
    <cfRule type="containsText" dxfId="75" priority="6" stopIfTrue="1" operator="containsText" text="!">
      <formula>NOT(ISERROR(SEARCH("!",N64)))</formula>
    </cfRule>
    <cfRule type="containsText" dxfId="74" priority="7" stopIfTrue="1" operator="containsText" text="Normal">
      <formula>NOT(ISERROR(SEARCH("Normal",N64)))</formula>
    </cfRule>
    <cfRule type="containsText" dxfId="73" priority="8" stopIfTrue="1" operator="containsText" text="NOT">
      <formula>NOT(ISERROR(SEARCH("NOT",N64)))</formula>
    </cfRule>
  </conditionalFormatting>
  <conditionalFormatting sqref="B20:C20">
    <cfRule type="containsText" dxfId="72" priority="1" stopIfTrue="1" operator="containsText" text=".">
      <formula>NOT(ISERROR(SEARCH(".",B20)))</formula>
    </cfRule>
    <cfRule type="containsText" dxfId="71" priority="2" stopIfTrue="1" operator="containsText" text="!">
      <formula>NOT(ISERROR(SEARCH("!",B20)))</formula>
    </cfRule>
    <cfRule type="containsText" dxfId="70" priority="3" stopIfTrue="1" operator="containsText" text="Normal">
      <formula>NOT(ISERROR(SEARCH("Normal",B20)))</formula>
    </cfRule>
    <cfRule type="containsText" dxfId="69" priority="4" stopIfTrue="1" operator="containsText" text="NOT">
      <formula>NOT(ISERROR(SEARCH("NOT",B20)))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BI89"/>
  <sheetViews>
    <sheetView showGridLines="0" zoomScale="85" zoomScaleNormal="85" workbookViewId="0">
      <selection activeCell="BD55" sqref="BD55:BF57"/>
    </sheetView>
  </sheetViews>
  <sheetFormatPr defaultRowHeight="15" x14ac:dyDescent="0.25"/>
  <cols>
    <col min="1" max="1" width="9.140625" style="113" customWidth="1"/>
    <col min="2" max="2" width="18.5703125" style="113" customWidth="1"/>
    <col min="3" max="3" width="12" style="113" bestFit="1" customWidth="1"/>
    <col min="4" max="4" width="15.28515625" style="113" customWidth="1"/>
    <col min="5" max="5" width="9.140625" style="113" customWidth="1"/>
    <col min="6" max="6" width="12.7109375" style="113" bestFit="1" customWidth="1"/>
    <col min="7" max="7" width="13.140625" style="115" customWidth="1"/>
    <col min="8" max="10" width="12.7109375" style="113" customWidth="1"/>
    <col min="11" max="11" width="9.140625" style="113" customWidth="1"/>
    <col min="12" max="12" width="15" style="113" bestFit="1" customWidth="1"/>
    <col min="13" max="13" width="12.7109375" style="113" bestFit="1" customWidth="1"/>
    <col min="14" max="14" width="13.5703125" style="113" bestFit="1" customWidth="1"/>
    <col min="15" max="15" width="9.5703125" style="113" customWidth="1"/>
    <col min="16" max="16" width="12.7109375" style="113" customWidth="1"/>
    <col min="17" max="17" width="13.5703125" style="115" customWidth="1"/>
    <col min="18" max="20" width="13.140625" style="113" customWidth="1"/>
    <col min="21" max="21" width="9.140625" style="113" customWidth="1"/>
    <col min="22" max="22" width="15" style="113" bestFit="1" customWidth="1"/>
    <col min="23" max="23" width="12.7109375" style="113" bestFit="1" customWidth="1"/>
    <col min="24" max="24" width="13.5703125" style="113" bestFit="1" customWidth="1"/>
    <col min="25" max="25" width="9.28515625" style="113" bestFit="1" customWidth="1"/>
    <col min="26" max="26" width="12.7109375" style="113" bestFit="1" customWidth="1"/>
    <col min="27" max="27" width="13.7109375" style="115" customWidth="1"/>
    <col min="28" max="28" width="11.7109375" style="113" customWidth="1"/>
    <col min="29" max="29" width="11.28515625" style="113" customWidth="1"/>
    <col min="30" max="30" width="12.28515625" style="113" customWidth="1"/>
    <col min="31" max="31" width="9.140625" style="113" customWidth="1"/>
    <col min="32" max="32" width="15" style="113" bestFit="1" customWidth="1"/>
    <col min="33" max="33" width="12.7109375" style="113" bestFit="1" customWidth="1"/>
    <col min="34" max="34" width="13.5703125" style="113" bestFit="1" customWidth="1"/>
    <col min="35" max="35" width="9.140625" style="113" customWidth="1"/>
    <col min="36" max="36" width="12.7109375" style="113" bestFit="1" customWidth="1"/>
    <col min="37" max="37" width="12.7109375" style="115" customWidth="1"/>
    <col min="38" max="40" width="10.85546875" style="113" customWidth="1"/>
    <col min="41" max="41" width="9.140625" style="113" customWidth="1"/>
    <col min="42" max="42" width="15" style="113" bestFit="1" customWidth="1"/>
    <col min="43" max="43" width="12.7109375" style="113" bestFit="1" customWidth="1"/>
    <col min="44" max="44" width="13.5703125" style="113" bestFit="1" customWidth="1"/>
    <col min="45" max="45" width="9.140625" style="113" customWidth="1"/>
    <col min="46" max="46" width="12.7109375" style="113" bestFit="1" customWidth="1"/>
    <col min="47" max="47" width="12.7109375" style="115" customWidth="1"/>
    <col min="48" max="50" width="12" style="113" customWidth="1"/>
    <col min="51" max="51" width="9.140625" style="113" customWidth="1"/>
    <col min="52" max="52" width="15" style="113" bestFit="1" customWidth="1"/>
    <col min="53" max="53" width="12.7109375" style="113" bestFit="1" customWidth="1"/>
    <col min="54" max="54" width="13.5703125" style="113" bestFit="1" customWidth="1"/>
    <col min="55" max="55" width="9.140625" style="113" customWidth="1"/>
    <col min="56" max="56" width="10.7109375" style="113" bestFit="1" customWidth="1"/>
    <col min="57" max="57" width="13.5703125" style="115" customWidth="1"/>
    <col min="58" max="58" width="15.5703125" style="113" customWidth="1"/>
    <col min="59" max="59" width="13.85546875" style="113" customWidth="1"/>
    <col min="60" max="60" width="15.140625" style="113" customWidth="1"/>
    <col min="61" max="61" width="13.5703125" style="113" bestFit="1" customWidth="1"/>
    <col min="62" max="62" width="9.140625" style="113" customWidth="1"/>
    <col min="63" max="63" width="10.7109375" style="113" bestFit="1" customWidth="1"/>
    <col min="64" max="64" width="9.140625" style="113" customWidth="1"/>
    <col min="65" max="16384" width="9.140625" style="113"/>
  </cols>
  <sheetData>
    <row r="2" spans="1:57" ht="23.25" x14ac:dyDescent="0.35">
      <c r="A2" s="272" t="s">
        <v>639</v>
      </c>
      <c r="B2" s="272"/>
      <c r="C2" s="272"/>
      <c r="D2" s="272"/>
      <c r="E2" s="273"/>
      <c r="F2" s="273"/>
      <c r="G2" s="272"/>
      <c r="H2" s="272"/>
      <c r="I2" s="272"/>
      <c r="J2" s="20"/>
      <c r="K2" s="20"/>
      <c r="L2" s="20"/>
      <c r="N2" s="319" t="s">
        <v>5</v>
      </c>
      <c r="O2" s="319"/>
      <c r="P2" s="22">
        <v>15</v>
      </c>
      <c r="Q2" s="139"/>
      <c r="V2" s="319" t="s">
        <v>5</v>
      </c>
      <c r="W2" s="319"/>
      <c r="X2" s="22">
        <v>16</v>
      </c>
    </row>
    <row r="3" spans="1:57" ht="19.5" thickBot="1" x14ac:dyDescent="0.35">
      <c r="B3" s="20"/>
      <c r="C3" s="20"/>
      <c r="D3" s="21"/>
      <c r="E3" s="20"/>
      <c r="F3" s="20"/>
      <c r="G3" s="20"/>
      <c r="H3" s="20"/>
      <c r="I3" s="20"/>
      <c r="J3" s="20"/>
      <c r="K3" s="20"/>
      <c r="L3" s="20"/>
      <c r="N3" s="320" t="s">
        <v>6</v>
      </c>
      <c r="O3" s="320"/>
      <c r="P3" s="320"/>
      <c r="Q3" s="140"/>
      <c r="V3" s="320" t="s">
        <v>6</v>
      </c>
      <c r="W3" s="320"/>
      <c r="X3" s="320"/>
    </row>
    <row r="4" spans="1:57" ht="15.75" customHeight="1" thickTop="1" x14ac:dyDescent="0.3">
      <c r="B4" s="329" t="s">
        <v>673</v>
      </c>
      <c r="C4" s="329"/>
      <c r="D4" s="329"/>
      <c r="E4" s="329"/>
      <c r="F4" s="329"/>
      <c r="G4" s="329"/>
      <c r="H4" s="329"/>
      <c r="I4" s="329"/>
      <c r="J4" s="329"/>
      <c r="K4" s="329"/>
      <c r="L4" s="329"/>
      <c r="N4" s="28">
        <v>0.2</v>
      </c>
      <c r="O4" s="179" t="s">
        <v>606</v>
      </c>
      <c r="P4" s="29">
        <f>_xlfn.T.INV.2T(N4,$P$2)</f>
        <v>1.3406056078504547</v>
      </c>
      <c r="Q4" s="124"/>
      <c r="V4" s="28">
        <v>0.2</v>
      </c>
      <c r="W4" s="179" t="s">
        <v>606</v>
      </c>
      <c r="X4" s="29">
        <f>_xlfn.T.INV.2T(V4,$X$2)</f>
        <v>1.3367571673273144</v>
      </c>
    </row>
    <row r="5" spans="1:57" ht="18.75" x14ac:dyDescent="0.3">
      <c r="B5" s="321"/>
      <c r="C5" s="321"/>
      <c r="D5" s="21"/>
      <c r="E5" s="20"/>
      <c r="F5" s="20"/>
      <c r="G5" s="20"/>
      <c r="H5" s="20"/>
      <c r="I5" s="20"/>
      <c r="J5" s="20"/>
      <c r="K5" s="20"/>
      <c r="L5" s="30"/>
      <c r="N5" s="28">
        <v>0.1</v>
      </c>
      <c r="O5" s="179" t="s">
        <v>607</v>
      </c>
      <c r="P5" s="29">
        <f>_xlfn.T.INV.2T(N5,$P$2)</f>
        <v>1.7530503556925723</v>
      </c>
      <c r="Q5" s="124"/>
      <c r="V5" s="28">
        <v>0.1</v>
      </c>
      <c r="W5" s="179" t="s">
        <v>607</v>
      </c>
      <c r="X5" s="29">
        <f>_xlfn.T.INV.2T(V5,$X$2)</f>
        <v>1.7458836762762506</v>
      </c>
    </row>
    <row r="6" spans="1:57" ht="15.75" thickBot="1" x14ac:dyDescent="0.3">
      <c r="B6" s="31"/>
      <c r="D6" s="32"/>
      <c r="E6" s="32"/>
      <c r="F6" s="32"/>
      <c r="G6" s="32"/>
      <c r="H6" s="32"/>
      <c r="I6" s="32"/>
      <c r="J6" s="32"/>
      <c r="K6" s="32"/>
      <c r="L6" s="33"/>
      <c r="N6" s="28">
        <v>0.05</v>
      </c>
      <c r="O6" s="179" t="s">
        <v>608</v>
      </c>
      <c r="P6" s="29">
        <f>_xlfn.T.INV.2T(N6,$P$2)</f>
        <v>2.1314495455597742</v>
      </c>
      <c r="Q6" s="124"/>
      <c r="V6" s="28">
        <v>0.05</v>
      </c>
      <c r="W6" s="179" t="s">
        <v>608</v>
      </c>
      <c r="X6" s="29">
        <f>_xlfn.T.INV.2T(V6,$X$2)</f>
        <v>2.119905299221255</v>
      </c>
    </row>
    <row r="7" spans="1:57" ht="15.75" thickTop="1" x14ac:dyDescent="0.25">
      <c r="C7" s="24"/>
      <c r="N7" s="34"/>
      <c r="O7" s="35"/>
      <c r="P7" s="36"/>
      <c r="Q7" s="36"/>
    </row>
    <row r="8" spans="1:57" s="37" customFormat="1" ht="15.75" thickBot="1" x14ac:dyDescent="0.3">
      <c r="N8" s="38"/>
      <c r="O8" s="39"/>
    </row>
    <row r="9" spans="1:57" ht="18.75" x14ac:dyDescent="0.3">
      <c r="B9" s="330">
        <v>2008</v>
      </c>
      <c r="C9" s="331"/>
      <c r="D9" s="331"/>
      <c r="E9" s="331"/>
      <c r="F9" s="332"/>
      <c r="G9" s="137"/>
      <c r="H9" s="137"/>
      <c r="I9" s="137"/>
      <c r="J9" s="137"/>
      <c r="L9" s="330">
        <v>2009</v>
      </c>
      <c r="M9" s="331"/>
      <c r="N9" s="331"/>
      <c r="O9" s="331"/>
      <c r="P9" s="332"/>
      <c r="Q9" s="137"/>
      <c r="V9" s="330">
        <v>2010</v>
      </c>
      <c r="W9" s="331"/>
      <c r="X9" s="331"/>
      <c r="Y9" s="331"/>
      <c r="Z9" s="332"/>
      <c r="AA9" s="137"/>
      <c r="AF9" s="330">
        <v>2011</v>
      </c>
      <c r="AG9" s="331"/>
      <c r="AH9" s="331"/>
      <c r="AI9" s="331"/>
      <c r="AJ9" s="332"/>
      <c r="AK9" s="137"/>
      <c r="AP9" s="330">
        <v>2012</v>
      </c>
      <c r="AQ9" s="331"/>
      <c r="AR9" s="331"/>
      <c r="AS9" s="331"/>
      <c r="AT9" s="332"/>
      <c r="AU9" s="137"/>
      <c r="AZ9" s="330">
        <v>2013</v>
      </c>
      <c r="BA9" s="331"/>
      <c r="BB9" s="331"/>
      <c r="BC9" s="331"/>
      <c r="BD9" s="332"/>
      <c r="BE9" s="137"/>
    </row>
    <row r="10" spans="1:57" x14ac:dyDescent="0.25">
      <c r="B10" s="182"/>
      <c r="C10" s="181" t="s">
        <v>1</v>
      </c>
      <c r="D10" s="181" t="s">
        <v>642</v>
      </c>
      <c r="E10" s="181" t="s">
        <v>3</v>
      </c>
      <c r="F10" s="183" t="s">
        <v>4</v>
      </c>
      <c r="G10" s="110"/>
      <c r="H10" s="110"/>
      <c r="I10" s="110"/>
      <c r="J10" s="110"/>
      <c r="L10" s="182"/>
      <c r="M10" s="181" t="s">
        <v>1</v>
      </c>
      <c r="N10" s="181" t="s">
        <v>642</v>
      </c>
      <c r="O10" s="181" t="s">
        <v>3</v>
      </c>
      <c r="P10" s="183" t="s">
        <v>4</v>
      </c>
      <c r="Q10" s="110"/>
      <c r="V10" s="182"/>
      <c r="W10" s="181" t="s">
        <v>1</v>
      </c>
      <c r="X10" s="181" t="s">
        <v>642</v>
      </c>
      <c r="Y10" s="181" t="s">
        <v>3</v>
      </c>
      <c r="Z10" s="183" t="s">
        <v>4</v>
      </c>
      <c r="AA10" s="110"/>
      <c r="AF10" s="182"/>
      <c r="AG10" s="181" t="s">
        <v>1</v>
      </c>
      <c r="AH10" s="181" t="s">
        <v>642</v>
      </c>
      <c r="AI10" s="181" t="s">
        <v>3</v>
      </c>
      <c r="AJ10" s="183" t="s">
        <v>4</v>
      </c>
      <c r="AK10" s="110"/>
      <c r="AP10" s="182"/>
      <c r="AQ10" s="181" t="s">
        <v>1</v>
      </c>
      <c r="AR10" s="181" t="s">
        <v>642</v>
      </c>
      <c r="AS10" s="181" t="s">
        <v>3</v>
      </c>
      <c r="AT10" s="183" t="s">
        <v>4</v>
      </c>
      <c r="AU10" s="110"/>
      <c r="AZ10" s="182"/>
      <c r="BA10" s="181" t="s">
        <v>1</v>
      </c>
      <c r="BB10" s="181" t="s">
        <v>642</v>
      </c>
      <c r="BC10" s="181" t="s">
        <v>3</v>
      </c>
      <c r="BD10" s="183" t="s">
        <v>4</v>
      </c>
      <c r="BE10" s="110"/>
    </row>
    <row r="11" spans="1:57" x14ac:dyDescent="0.25">
      <c r="B11" s="184" t="s">
        <v>7</v>
      </c>
      <c r="C11" s="121">
        <f>F69</f>
        <v>-0.23947501487506528</v>
      </c>
      <c r="D11" s="121">
        <f>E69</f>
        <v>0.45552009968334872</v>
      </c>
      <c r="E11" s="121">
        <f>D69</f>
        <v>-0.49748342310317767</v>
      </c>
      <c r="F11" s="185">
        <f>C69</f>
        <v>0.12854729191946043</v>
      </c>
      <c r="G11" s="81"/>
      <c r="H11" s="81"/>
      <c r="I11" s="81"/>
      <c r="J11" s="81"/>
      <c r="L11" s="184" t="s">
        <v>7</v>
      </c>
      <c r="M11" s="121">
        <f>P69</f>
        <v>1.5051917873918876</v>
      </c>
      <c r="N11" s="121">
        <f>O69</f>
        <v>0.7458105049664342</v>
      </c>
      <c r="O11" s="121">
        <f>N69</f>
        <v>0.14910285334817125</v>
      </c>
      <c r="P11" s="185">
        <f>M69</f>
        <v>-0.71975504885960451</v>
      </c>
      <c r="Q11" s="81"/>
      <c r="V11" s="184" t="s">
        <v>7</v>
      </c>
      <c r="W11" s="121">
        <f>Z69</f>
        <v>-3.4230212306705837E-2</v>
      </c>
      <c r="X11" s="121">
        <f>Y69</f>
        <v>0.31846789774990503</v>
      </c>
      <c r="Y11" s="121">
        <f>X69</f>
        <v>0.21293612907503989</v>
      </c>
      <c r="Z11" s="185">
        <f>W69</f>
        <v>-0.16726504168963452</v>
      </c>
      <c r="AA11" s="81"/>
      <c r="AF11" s="184" t="s">
        <v>7</v>
      </c>
      <c r="AG11" s="121">
        <f>AJ69</f>
        <v>-0.27851348932599818</v>
      </c>
      <c r="AH11" s="121">
        <f>AI69</f>
        <v>-0.4283199396850077</v>
      </c>
      <c r="AI11" s="121">
        <f>AH69</f>
        <v>0.30348400983296392</v>
      </c>
      <c r="AJ11" s="185">
        <f>AG69</f>
        <v>0.61252577625660287</v>
      </c>
      <c r="AK11" s="81"/>
      <c r="AP11" s="184" t="s">
        <v>7</v>
      </c>
      <c r="AQ11" s="121">
        <f>AT69</f>
        <v>0.57403496600943538</v>
      </c>
      <c r="AR11" s="121">
        <f>AS69</f>
        <v>0.95002715014890704</v>
      </c>
      <c r="AS11" s="121">
        <f>AR69</f>
        <v>8.4597030043332508E-2</v>
      </c>
      <c r="AT11" s="185">
        <f>AQ69</f>
        <v>7.0941365576444718E-2</v>
      </c>
      <c r="AU11" s="81"/>
      <c r="AZ11" s="184" t="s">
        <v>7</v>
      </c>
      <c r="BA11" s="121">
        <f>BD69</f>
        <v>-0.29994166605372496</v>
      </c>
      <c r="BB11" s="121">
        <f>BC69</f>
        <v>0.42505715141773082</v>
      </c>
      <c r="BC11" s="121">
        <f>BB69</f>
        <v>0.52977485846783889</v>
      </c>
      <c r="BD11" s="185">
        <f>BA69</f>
        <v>-0.17891466970117423</v>
      </c>
      <c r="BE11" s="81"/>
    </row>
    <row r="12" spans="1:57" x14ac:dyDescent="0.25">
      <c r="B12" s="41" t="s">
        <v>679</v>
      </c>
      <c r="C12" s="121">
        <f>F70</f>
        <v>0.45589425304565878</v>
      </c>
      <c r="D12" s="121">
        <f>E70</f>
        <v>0.37982928429110646</v>
      </c>
      <c r="E12" s="121">
        <f>D70</f>
        <v>0.15321663786823769</v>
      </c>
      <c r="F12" s="185">
        <f>C70</f>
        <v>0.18900956128808541</v>
      </c>
      <c r="G12" s="81"/>
      <c r="H12" s="81"/>
      <c r="I12" s="81"/>
      <c r="J12" s="81"/>
      <c r="L12" s="41" t="s">
        <v>679</v>
      </c>
      <c r="M12" s="121">
        <f>P70</f>
        <v>0.69375285465424952</v>
      </c>
      <c r="N12" s="121">
        <f>O70</f>
        <v>0.50194930770960322</v>
      </c>
      <c r="O12" s="121">
        <f>N70</f>
        <v>0.16740305643194922</v>
      </c>
      <c r="P12" s="185">
        <f>M70</f>
        <v>0.29159648385696046</v>
      </c>
      <c r="Q12" s="81"/>
      <c r="V12" s="41" t="s">
        <v>679</v>
      </c>
      <c r="W12" s="121">
        <f>Z70</f>
        <v>0.3176008445511655</v>
      </c>
      <c r="X12" s="121">
        <f>Y70</f>
        <v>8.3578370997378054E-2</v>
      </c>
      <c r="Y12" s="121">
        <f>X70</f>
        <v>9.7115170911387508E-2</v>
      </c>
      <c r="Z12" s="185">
        <f>W70</f>
        <v>8.1711451868645035E-2</v>
      </c>
      <c r="AA12" s="81"/>
      <c r="AF12" s="41" t="s">
        <v>679</v>
      </c>
      <c r="AG12" s="121">
        <f>AJ70</f>
        <v>0.5325411817791047</v>
      </c>
      <c r="AH12" s="121">
        <f>AI70</f>
        <v>0.34372813792998835</v>
      </c>
      <c r="AI12" s="121">
        <f>AH70</f>
        <v>0.1412184914679922</v>
      </c>
      <c r="AJ12" s="185">
        <f>AG70</f>
        <v>0.2013907877369138</v>
      </c>
      <c r="AK12" s="81"/>
      <c r="AP12" s="41" t="s">
        <v>679</v>
      </c>
      <c r="AQ12" s="121">
        <f>AT70</f>
        <v>0.37493321239467275</v>
      </c>
      <c r="AR12" s="121">
        <f>AS70</f>
        <v>0.15546813613016286</v>
      </c>
      <c r="AS12" s="121">
        <f>AR70</f>
        <v>0.124335002091126</v>
      </c>
      <c r="AT12" s="185">
        <f>AQ70</f>
        <v>0.11476752053905624</v>
      </c>
      <c r="AU12" s="81"/>
      <c r="AZ12" s="41" t="s">
        <v>679</v>
      </c>
      <c r="BA12" s="121">
        <f>BD70</f>
        <v>0.34904724393992781</v>
      </c>
      <c r="BB12" s="121">
        <f>BC70</f>
        <v>0.17129060128364751</v>
      </c>
      <c r="BC12" s="121">
        <f>BB70</f>
        <v>0.29015037204970912</v>
      </c>
      <c r="BD12" s="185">
        <f>BA70</f>
        <v>0.11741810966947361</v>
      </c>
      <c r="BE12" s="81"/>
    </row>
    <row r="13" spans="1:57" x14ac:dyDescent="0.25">
      <c r="B13" s="184" t="s">
        <v>8</v>
      </c>
      <c r="C13" s="121">
        <f>C11/C12</f>
        <v>-0.52528632084134075</v>
      </c>
      <c r="D13" s="121">
        <f>D11/D12</f>
        <v>1.1992758813568249</v>
      </c>
      <c r="E13" s="121">
        <f>E11/E12</f>
        <v>-3.2469282058714826</v>
      </c>
      <c r="F13" s="185">
        <f>F11/F12</f>
        <v>0.68010999572413522</v>
      </c>
      <c r="G13" s="81"/>
      <c r="H13" s="81"/>
      <c r="I13" s="81"/>
      <c r="J13" s="81"/>
      <c r="L13" s="184" t="s">
        <v>8</v>
      </c>
      <c r="M13" s="121">
        <f>M11/M12</f>
        <v>2.1696368920053533</v>
      </c>
      <c r="N13" s="121">
        <f>N11/N12</f>
        <v>1.4858283366692357</v>
      </c>
      <c r="O13" s="121">
        <f>O11/O12</f>
        <v>0.89068178637934747</v>
      </c>
      <c r="P13" s="185">
        <f>P11/P12</f>
        <v>-2.4683255413075305</v>
      </c>
      <c r="Q13" s="81"/>
      <c r="V13" s="184" t="s">
        <v>8</v>
      </c>
      <c r="W13" s="121">
        <f>W11/W12</f>
        <v>-0.10777745995946604</v>
      </c>
      <c r="X13" s="121">
        <f>X11/X12</f>
        <v>3.8104104441075517</v>
      </c>
      <c r="Y13" s="121">
        <f>Y11/Y12</f>
        <v>2.1926144708053177</v>
      </c>
      <c r="Z13" s="185">
        <f>Z11/Z12</f>
        <v>-2.0470208014235367</v>
      </c>
      <c r="AA13" s="81"/>
      <c r="AF13" s="184" t="s">
        <v>8</v>
      </c>
      <c r="AG13" s="121">
        <f>AG11/AG12</f>
        <v>-0.52298958062838441</v>
      </c>
      <c r="AH13" s="121">
        <f>AH11/AH12</f>
        <v>-1.2461008931781119</v>
      </c>
      <c r="AI13" s="121">
        <f>AI11/AI12</f>
        <v>2.1490387461173945</v>
      </c>
      <c r="AJ13" s="185">
        <f>AJ11/AJ12</f>
        <v>3.0414786254114756</v>
      </c>
      <c r="AK13" s="81"/>
      <c r="AP13" s="184" t="s">
        <v>8</v>
      </c>
      <c r="AQ13" s="121">
        <f>AQ11/AQ12</f>
        <v>1.5310325866922094</v>
      </c>
      <c r="AR13" s="121">
        <f>AR11/AR12</f>
        <v>6.1107515263032042</v>
      </c>
      <c r="AS13" s="121">
        <f>AS11/AS12</f>
        <v>0.6803959353403215</v>
      </c>
      <c r="AT13" s="185">
        <f>AT11/AT12</f>
        <v>0.61813102908590623</v>
      </c>
      <c r="AU13" s="81"/>
      <c r="AZ13" s="184" t="s">
        <v>8</v>
      </c>
      <c r="BA13" s="121">
        <f>BA11/BA12</f>
        <v>-0.8593153828349549</v>
      </c>
      <c r="BB13" s="121">
        <f>BB11/BB12</f>
        <v>2.4814972230371257</v>
      </c>
      <c r="BC13" s="121">
        <f>BC11/BC12</f>
        <v>1.8258631023815364</v>
      </c>
      <c r="BD13" s="185">
        <f>BD11/BD12</f>
        <v>-1.5237399938119469</v>
      </c>
      <c r="BE13" s="81"/>
    </row>
    <row r="14" spans="1:57" x14ac:dyDescent="0.25">
      <c r="B14" s="184" t="s">
        <v>9</v>
      </c>
      <c r="C14" s="121">
        <f>TDIST(ABS(C13),COUNT(C21:C36)-1,2)</f>
        <v>0.60706219033283759</v>
      </c>
      <c r="D14" s="121">
        <f>TDIST(ABS(D13),COUNT(D21:D36)-1,2)</f>
        <v>0.24902282097219383</v>
      </c>
      <c r="E14" s="121">
        <f>TDIST(ABS(E13),COUNT(E21:E36)-1,2)</f>
        <v>5.4172973664565905E-3</v>
      </c>
      <c r="F14" s="185">
        <f>TDIST(ABS(F13),COUNT(F21:F36)-1,2)</f>
        <v>0.50679671072010835</v>
      </c>
      <c r="L14" s="184" t="s">
        <v>9</v>
      </c>
      <c r="M14" s="121">
        <f>TDIST(ABS(M13),COUNT(M21:M37)-1,2)</f>
        <v>4.5439090142292173E-2</v>
      </c>
      <c r="N14" s="121">
        <f>TDIST(ABS(N13),COUNT(N21:N37)-1,2)</f>
        <v>0.1567618414061101</v>
      </c>
      <c r="O14" s="121">
        <f>TDIST(ABS(O13),COUNT(O21:O37)-1,2)</f>
        <v>0.38629757833094591</v>
      </c>
      <c r="P14" s="185">
        <f>TDIST(ABS(P13),COUNT(P21:P37)-1,2)</f>
        <v>2.5229337517688667E-2</v>
      </c>
      <c r="V14" s="184" t="s">
        <v>9</v>
      </c>
      <c r="W14" s="121">
        <f>TDIST(ABS(W13),COUNT(W21:W37)-1,2)</f>
        <v>0.91551217339812341</v>
      </c>
      <c r="X14" s="121">
        <f>TDIST(ABS(X13),COUNT(X21:X37)-1,2)</f>
        <v>1.5385675551083124E-3</v>
      </c>
      <c r="Y14" s="121">
        <f>TDIST(ABS(Y13),COUNT(Y21:Y37)-1,2)</f>
        <v>4.3464145164999066E-2</v>
      </c>
      <c r="Z14" s="185">
        <f>TDIST(ABS(Z13),COUNT(Z21:Z37)-1,2)</f>
        <v>5.7446074650379285E-2</v>
      </c>
      <c r="AF14" s="184" t="s">
        <v>9</v>
      </c>
      <c r="AG14" s="121">
        <f>TDIST(ABS(AG13),COUNT(AG21:AG37)-1,2)</f>
        <v>0.60814866096624587</v>
      </c>
      <c r="AH14" s="121">
        <f>TDIST(ABS(AH13),COUNT(AH21:AH37)-1,2)</f>
        <v>0.2306648661141768</v>
      </c>
      <c r="AI14" s="121">
        <f>TDIST(ABS(AI13),COUNT(AI21:AI37)-1,2)</f>
        <v>4.7279566085054466E-2</v>
      </c>
      <c r="AJ14" s="185">
        <f>TDIST(ABS(AJ13),COUNT(AJ21:AJ37)-1,2)</f>
        <v>7.7760300544519522E-3</v>
      </c>
      <c r="AP14" s="184" t="s">
        <v>9</v>
      </c>
      <c r="AQ14" s="121">
        <f>TDIST(ABS(AQ13),COUNT(AQ21:AQ37)-1,2)</f>
        <v>0.14529236216046171</v>
      </c>
      <c r="AR14" s="121">
        <f>TDIST(ABS(AR13),COUNT(AR21:AR37)-1,2)</f>
        <v>1.5036467756141576E-5</v>
      </c>
      <c r="AS14" s="121">
        <f>TDIST(ABS(AS13),COUNT(AS21:AS37)-1,2)</f>
        <v>0.5059809396852335</v>
      </c>
      <c r="AT14" s="185">
        <f>TDIST(ABS(AT13),COUNT(AT21:AT37)-1,2)</f>
        <v>0.54518814635962221</v>
      </c>
      <c r="AZ14" s="184" t="s">
        <v>9</v>
      </c>
      <c r="BA14" s="121">
        <f>TDIST(ABS(BA13),COUNT(BA21:BA37)-1,2)</f>
        <v>0.40285807980902544</v>
      </c>
      <c r="BB14" s="121">
        <f>TDIST(ABS(BB13),COUNT(BB21:BB37)-1,2)</f>
        <v>2.4571238870764994E-2</v>
      </c>
      <c r="BC14" s="121">
        <f>TDIST(ABS(BC13),COUNT(BC21:BC37)-1,2)</f>
        <v>8.6591910943978376E-2</v>
      </c>
      <c r="BD14" s="185">
        <f>TDIST(ABS(BD13),COUNT(BD21:BD37)-1,2)</f>
        <v>0.14709369914397441</v>
      </c>
    </row>
    <row r="15" spans="1:57" x14ac:dyDescent="0.25">
      <c r="B15" s="184" t="s">
        <v>10</v>
      </c>
      <c r="C15" s="167" t="str">
        <f>IF(OR(C13&gt;=$P$6, C13&lt;=-$P$6),"***",IF(OR(C13&gt;=$P$5,C13&lt;=-$P$5),"**",IF(OR(C13&gt;=$P$4,C13&lt;=-$P$4),"*"," ")))</f>
        <v xml:space="preserve"> </v>
      </c>
      <c r="D15" s="167" t="str">
        <f>IF(OR(D13&gt;=$P$6, D13&lt;=-$P$6),"***",IF(OR(D13&gt;=$P$5,D13&lt;=-$P$5),"**",IF(OR(D13&gt;=$P$4,D13&lt;=-$P$4),"*"," ")))</f>
        <v xml:space="preserve"> </v>
      </c>
      <c r="E15" s="167" t="str">
        <f>IF(OR(E13&gt;=$P$6, E13&lt;=-$P$6),"***",IF(OR(E13&gt;=$P$5,E13&lt;=-$P$5),"**",IF(OR(E13&gt;=$P$4,E13&lt;=-$P$4),"*"," ")))</f>
        <v>***</v>
      </c>
      <c r="F15" s="186" t="str">
        <f>IF(OR(F13&gt;=$P$6, F13&lt;=-$P$6),"***",IF(OR(F13&gt;=$P$5,F13&lt;=-$P$5),"**",IF(OR(F13&gt;=$P$4,F13&lt;=-$P$4),"*"," ")))</f>
        <v xml:space="preserve"> </v>
      </c>
      <c r="G15" s="128"/>
      <c r="H15" s="128"/>
      <c r="I15" s="128"/>
      <c r="J15" s="128"/>
      <c r="K15" s="43"/>
      <c r="L15" s="184" t="s">
        <v>10</v>
      </c>
      <c r="M15" s="167" t="str">
        <f>IF(OR(M13&gt;=$X$6, M13&lt;=-$X$6),"***",IF(OR(M13&gt;=$X$5,M13&lt;=-$X$5),"**",IF(OR(M13&gt;=$X$4,M13&lt;=-$X$4),"*"," ")))</f>
        <v>***</v>
      </c>
      <c r="N15" s="167" t="str">
        <f>IF(OR(N13&gt;=$X$6, N13&lt;=-$X$6),"***",IF(OR(N13&gt;=$X$5,N13&lt;=-$X$5),"**",IF(OR(N13&gt;=$X$4,N13&lt;=-$X$4),"*"," ")))</f>
        <v>*</v>
      </c>
      <c r="O15" s="167" t="str">
        <f>IF(OR(O13&gt;=$X$6, O13&lt;=-$X$6),"***",IF(OR(O13&gt;=$X$5,O13&lt;=-$X$5),"**",IF(OR(O13&gt;=$X$4,O13&lt;=-$X$4),"*"," ")))</f>
        <v xml:space="preserve"> </v>
      </c>
      <c r="P15" s="186" t="str">
        <f>IF(OR(P13&gt;=$X$6, P13&lt;=-$X$6),"***",IF(OR(P13&gt;=$X$5,P13&lt;=-$X$5),"**",IF(OR(P13&gt;=$X$4,P13&lt;=-$X$4),"*"," ")))</f>
        <v>***</v>
      </c>
      <c r="Q15" s="128"/>
      <c r="V15" s="184" t="s">
        <v>10</v>
      </c>
      <c r="W15" s="167" t="str">
        <f>IF(OR(W13&gt;=$X$6, W13&lt;=-$X$6),"***",IF(OR(W13&gt;=$X$5,W13&lt;=-$X$5),"**",IF(OR(W13&gt;=$X$4,W13&lt;=-$X$4),"*"," ")))</f>
        <v xml:space="preserve"> </v>
      </c>
      <c r="X15" s="167" t="str">
        <f>IF(OR(X13&gt;=$X$6, X13&lt;=-$X$6),"***",IF(OR(X13&gt;=$X$5,X13&lt;=-$X$5),"**",IF(OR(X13&gt;=$X$4,X13&lt;=-$X$4),"*"," ")))</f>
        <v>***</v>
      </c>
      <c r="Y15" s="167" t="str">
        <f>IF(OR(Y13&gt;=$X$6, Y13&lt;=-$X$6),"***",IF(OR(Y13&gt;=$X$5,Y13&lt;=-$X$5),"**",IF(OR(Y13&gt;=$X$4,Y13&lt;=-$X$4),"*"," ")))</f>
        <v>***</v>
      </c>
      <c r="Z15" s="186" t="str">
        <f>IF(OR(Z13&gt;=$X$6, Z13&lt;=-$X$6),"***",IF(OR(Z13&gt;=$X$5,Z13&lt;=-$X$5),"**",IF(OR(Z13&gt;=$X$4,Z13&lt;=-$X$4),"*"," ")))</f>
        <v>**</v>
      </c>
      <c r="AA15" s="128"/>
      <c r="AF15" s="184" t="s">
        <v>10</v>
      </c>
      <c r="AG15" s="167" t="str">
        <f>IF(OR(AG13&gt;=$X$6, AG13&lt;=-$X$6),"***",IF(OR(AG13&gt;=$X$5,AG13&lt;=-$X$5),"**",IF(OR(AG13&gt;=$X$4,AG13&lt;=-$X$4),"*"," ")))</f>
        <v xml:space="preserve"> </v>
      </c>
      <c r="AH15" s="167" t="str">
        <f>IF(OR(AH13&gt;=$X$6, AH13&lt;=-$X$6),"***",IF(OR(AH13&gt;=$X$5,AH13&lt;=-$X$5),"**",IF(OR(AH13&gt;=$X$4,AH13&lt;=-$X$4),"*"," ")))</f>
        <v xml:space="preserve"> </v>
      </c>
      <c r="AI15" s="167" t="str">
        <f>IF(OR(AI13&gt;=$X$6, AI13&lt;=-$X$6),"***",IF(OR(AI13&gt;=$X$5,AI13&lt;=-$X$5),"**",IF(OR(AI13&gt;=$X$4,AI13&lt;=-$X$4),"*"," ")))</f>
        <v>***</v>
      </c>
      <c r="AJ15" s="186" t="str">
        <f>IF(OR(AJ13&gt;=$X$6, AJ13&lt;=-$X$6),"***",IF(OR(AJ13&gt;=$X$5,AJ13&lt;=-$X$5),"**",IF(OR(AJ13&gt;=$X$4,AJ13&lt;=-$X$4),"*"," ")))</f>
        <v>***</v>
      </c>
      <c r="AK15" s="128"/>
      <c r="AP15" s="184" t="s">
        <v>10</v>
      </c>
      <c r="AQ15" s="167" t="str">
        <f>IF(OR(AQ13&gt;=$X$6, AQ13&lt;=-$X$6),"***",IF(OR(AQ13&gt;=$X$5,AQ13&lt;=-$X$5),"**",IF(OR(AQ13&gt;=$X$4,AQ13&lt;=-$X$4),"*"," ")))</f>
        <v>*</v>
      </c>
      <c r="AR15" s="167" t="str">
        <f>IF(OR(AR13&gt;=$X$6, AR13&lt;=-$X$6),"***",IF(OR(AR13&gt;=$X$5,AR13&lt;=-$X$5),"**",IF(OR(AR13&gt;=$X$4,AR13&lt;=-$X$4),"*"," ")))</f>
        <v>***</v>
      </c>
      <c r="AS15" s="167" t="str">
        <f>IF(OR(AS13&gt;=$X$6, AS13&lt;=-$X$6),"***",IF(OR(AS13&gt;=$X$5,AS13&lt;=-$X$5),"**",IF(OR(AS13&gt;=$X$4,AS13&lt;=-$X$4),"*"," ")))</f>
        <v xml:space="preserve"> </v>
      </c>
      <c r="AT15" s="186" t="str">
        <f>IF(OR(AT13&gt;=$X$6, AT13&lt;=-$X$6),"***",IF(OR(AT13&gt;=$X$5,AT13&lt;=-$X$5),"**",IF(OR(AT13&gt;=$X$4,AT13&lt;=-$X$4),"*"," ")))</f>
        <v xml:space="preserve"> </v>
      </c>
      <c r="AU15" s="128"/>
      <c r="AZ15" s="184" t="s">
        <v>10</v>
      </c>
      <c r="BA15" s="167" t="str">
        <f>IF(OR(BA13&gt;=$X$6, BA13&lt;=-$X$6),"***",IF(OR(BA13&gt;=$X$5,BA13&lt;=-$X$5),"**",IF(OR(BA13&gt;=$X$4,BA13&lt;=-$X$4),"*"," ")))</f>
        <v xml:space="preserve"> </v>
      </c>
      <c r="BB15" s="167" t="str">
        <f>IF(OR(BB13&gt;=$X$6, BB13&lt;=-$X$6),"***",IF(OR(BB13&gt;=$X$5,BB13&lt;=-$X$5),"**",IF(OR(BB13&gt;=$X$4,BB13&lt;=-$X$4),"*"," ")))</f>
        <v>***</v>
      </c>
      <c r="BC15" s="167" t="str">
        <f>IF(OR(BC13&gt;=$X$6, BC13&lt;=-$X$6),"***",IF(OR(BC13&gt;=$X$5,BC13&lt;=-$X$5),"**",IF(OR(BC13&gt;=$X$4,BC13&lt;=-$X$4),"*"," ")))</f>
        <v>**</v>
      </c>
      <c r="BD15" s="186" t="str">
        <f>IF(OR(BD13&gt;=$X$6, BD13&lt;=-$X$6),"***",IF(OR(BD13&gt;=$X$5,BD13&lt;=-$X$5),"**",IF(OR(BD13&gt;=$X$4,BD13&lt;=-$X$4),"*"," ")))</f>
        <v>*</v>
      </c>
      <c r="BE15" s="128"/>
    </row>
    <row r="16" spans="1:57" ht="15.75" thickBot="1" x14ac:dyDescent="0.3">
      <c r="B16" s="187" t="s">
        <v>11</v>
      </c>
      <c r="C16" s="188">
        <f>1-(D73/D72)/((D73+C73)/(D72+3))</f>
        <v>0.45903996448735462</v>
      </c>
      <c r="D16" s="188"/>
      <c r="E16" s="188"/>
      <c r="F16" s="189"/>
      <c r="G16" s="81"/>
      <c r="H16" s="81"/>
      <c r="I16" s="81"/>
      <c r="J16" s="81"/>
      <c r="L16" s="187" t="s">
        <v>11</v>
      </c>
      <c r="M16" s="188">
        <f>1-(N73/N72)/((N73+M73)/(N72+3))</f>
        <v>0.65913315577911358</v>
      </c>
      <c r="N16" s="188"/>
      <c r="O16" s="188"/>
      <c r="P16" s="189"/>
      <c r="Q16" s="81"/>
      <c r="V16" s="187" t="s">
        <v>11</v>
      </c>
      <c r="W16" s="188">
        <f>1-(X73/X72)/((X73+W73)/(X72+3))</f>
        <v>0.67578958105896492</v>
      </c>
      <c r="X16" s="188"/>
      <c r="Y16" s="188"/>
      <c r="Z16" s="189"/>
      <c r="AA16" s="81"/>
      <c r="AF16" s="187" t="s">
        <v>11</v>
      </c>
      <c r="AG16" s="188">
        <f>1-(AH73/AH72)/((AH73+AG73)/(AH72+3))</f>
        <v>0.43089845050866216</v>
      </c>
      <c r="AH16" s="188"/>
      <c r="AI16" s="188"/>
      <c r="AJ16" s="189"/>
      <c r="AK16" s="81"/>
      <c r="AP16" s="187" t="s">
        <v>11</v>
      </c>
      <c r="AQ16" s="188">
        <f>1-(AR73/AR72)/((AR73+AQ73)/(AR72+3))</f>
        <v>0.8122378157833906</v>
      </c>
      <c r="AR16" s="188"/>
      <c r="AS16" s="188"/>
      <c r="AT16" s="189"/>
      <c r="AU16" s="81"/>
      <c r="AZ16" s="187" t="s">
        <v>11</v>
      </c>
      <c r="BA16" s="188">
        <f>1-(BB73/BB72)/((BB73+BA73)/(BB72+3))</f>
        <v>0.62087519326370599</v>
      </c>
      <c r="BB16" s="188"/>
      <c r="BC16" s="188"/>
      <c r="BD16" s="189"/>
      <c r="BE16" s="81"/>
    </row>
    <row r="18" spans="2:61" ht="15.75" thickBot="1" x14ac:dyDescent="0.3">
      <c r="AF18" s="115"/>
      <c r="AG18" s="115"/>
      <c r="AH18" s="115"/>
      <c r="AI18" s="115"/>
      <c r="AJ18" s="115"/>
      <c r="AL18" s="115"/>
      <c r="AM18" s="115"/>
      <c r="AN18" s="115"/>
    </row>
    <row r="19" spans="2:61" ht="21.75" thickBot="1" x14ac:dyDescent="0.4">
      <c r="B19" s="345">
        <v>2008</v>
      </c>
      <c r="C19" s="346"/>
      <c r="D19" s="346"/>
      <c r="E19" s="346"/>
      <c r="F19" s="346"/>
      <c r="G19" s="346"/>
      <c r="H19" s="346"/>
      <c r="I19" s="346"/>
      <c r="J19" s="347"/>
      <c r="L19" s="345">
        <v>2009</v>
      </c>
      <c r="M19" s="346"/>
      <c r="N19" s="346"/>
      <c r="O19" s="346"/>
      <c r="P19" s="346"/>
      <c r="Q19" s="346"/>
      <c r="R19" s="346"/>
      <c r="S19" s="346"/>
      <c r="T19" s="347"/>
      <c r="V19" s="345">
        <v>2010</v>
      </c>
      <c r="W19" s="346"/>
      <c r="X19" s="346"/>
      <c r="Y19" s="346"/>
      <c r="Z19" s="346"/>
      <c r="AA19" s="346"/>
      <c r="AB19" s="346"/>
      <c r="AC19" s="346"/>
      <c r="AD19" s="347"/>
      <c r="AF19" s="345">
        <v>2011</v>
      </c>
      <c r="AG19" s="346"/>
      <c r="AH19" s="346"/>
      <c r="AI19" s="346"/>
      <c r="AJ19" s="346"/>
      <c r="AK19" s="346"/>
      <c r="AL19" s="346"/>
      <c r="AM19" s="346"/>
      <c r="AN19" s="347"/>
      <c r="AP19" s="345">
        <v>2012</v>
      </c>
      <c r="AQ19" s="346"/>
      <c r="AR19" s="346"/>
      <c r="AS19" s="346"/>
      <c r="AT19" s="346"/>
      <c r="AU19" s="346"/>
      <c r="AV19" s="346"/>
      <c r="AW19" s="346"/>
      <c r="AX19" s="347"/>
      <c r="AZ19" s="345">
        <v>2013</v>
      </c>
      <c r="BA19" s="346"/>
      <c r="BB19" s="346"/>
      <c r="BC19" s="346"/>
      <c r="BD19" s="346"/>
      <c r="BE19" s="346"/>
      <c r="BF19" s="346"/>
      <c r="BG19" s="346"/>
      <c r="BH19" s="347"/>
    </row>
    <row r="20" spans="2:61" x14ac:dyDescent="0.25">
      <c r="B20" s="111" t="s">
        <v>12</v>
      </c>
      <c r="C20" s="265" t="s">
        <v>665</v>
      </c>
      <c r="D20" s="265" t="s">
        <v>642</v>
      </c>
      <c r="E20" s="266" t="s">
        <v>3</v>
      </c>
      <c r="F20" s="267" t="s">
        <v>4</v>
      </c>
      <c r="G20" s="243" t="s">
        <v>590</v>
      </c>
      <c r="H20" s="263" t="s">
        <v>626</v>
      </c>
      <c r="I20" s="263" t="s">
        <v>591</v>
      </c>
      <c r="J20" s="264" t="s">
        <v>592</v>
      </c>
      <c r="L20" s="111" t="s">
        <v>12</v>
      </c>
      <c r="M20" s="265" t="s">
        <v>665</v>
      </c>
      <c r="N20" s="265" t="s">
        <v>642</v>
      </c>
      <c r="O20" s="266" t="s">
        <v>3</v>
      </c>
      <c r="P20" s="267" t="s">
        <v>4</v>
      </c>
      <c r="Q20" s="243" t="s">
        <v>590</v>
      </c>
      <c r="R20" s="263" t="s">
        <v>626</v>
      </c>
      <c r="S20" s="263" t="s">
        <v>591</v>
      </c>
      <c r="T20" s="264" t="s">
        <v>592</v>
      </c>
      <c r="V20" s="111" t="s">
        <v>12</v>
      </c>
      <c r="W20" s="265" t="s">
        <v>665</v>
      </c>
      <c r="X20" s="265" t="s">
        <v>642</v>
      </c>
      <c r="Y20" s="266" t="s">
        <v>3</v>
      </c>
      <c r="Z20" s="267" t="s">
        <v>4</v>
      </c>
      <c r="AA20" s="243" t="s">
        <v>590</v>
      </c>
      <c r="AB20" s="263" t="s">
        <v>626</v>
      </c>
      <c r="AC20" s="263" t="s">
        <v>591</v>
      </c>
      <c r="AD20" s="264" t="s">
        <v>592</v>
      </c>
      <c r="AF20" s="111" t="s">
        <v>12</v>
      </c>
      <c r="AG20" s="265" t="s">
        <v>665</v>
      </c>
      <c r="AH20" s="265" t="s">
        <v>642</v>
      </c>
      <c r="AI20" s="266" t="s">
        <v>3</v>
      </c>
      <c r="AJ20" s="267" t="s">
        <v>4</v>
      </c>
      <c r="AK20" s="243" t="s">
        <v>590</v>
      </c>
      <c r="AL20" s="263" t="s">
        <v>626</v>
      </c>
      <c r="AM20" s="263" t="s">
        <v>591</v>
      </c>
      <c r="AN20" s="264" t="s">
        <v>592</v>
      </c>
      <c r="AP20" s="111" t="s">
        <v>12</v>
      </c>
      <c r="AQ20" s="265" t="s">
        <v>665</v>
      </c>
      <c r="AR20" s="265" t="s">
        <v>642</v>
      </c>
      <c r="AS20" s="266" t="s">
        <v>3</v>
      </c>
      <c r="AT20" s="267" t="s">
        <v>4</v>
      </c>
      <c r="AU20" s="243" t="s">
        <v>590</v>
      </c>
      <c r="AV20" s="263" t="s">
        <v>626</v>
      </c>
      <c r="AW20" s="263" t="s">
        <v>591</v>
      </c>
      <c r="AX20" s="264" t="s">
        <v>592</v>
      </c>
      <c r="AZ20" s="111" t="s">
        <v>12</v>
      </c>
      <c r="BA20" s="265" t="s">
        <v>665</v>
      </c>
      <c r="BB20" s="265" t="s">
        <v>642</v>
      </c>
      <c r="BC20" s="266" t="s">
        <v>3</v>
      </c>
      <c r="BD20" s="267" t="s">
        <v>4</v>
      </c>
      <c r="BE20" s="243" t="s">
        <v>590</v>
      </c>
      <c r="BF20" s="263" t="s">
        <v>626</v>
      </c>
      <c r="BG20" s="263" t="s">
        <v>591</v>
      </c>
      <c r="BH20" s="264" t="s">
        <v>592</v>
      </c>
    </row>
    <row r="21" spans="2:61" x14ac:dyDescent="0.25">
      <c r="B21" s="111" t="s">
        <v>13</v>
      </c>
      <c r="C21" s="268">
        <f>VLOOKUP($B21,'Unemployment_-_Euro_Area'!$A$28:$H$44,3,FALSE)</f>
        <v>-0.60000014305114968</v>
      </c>
      <c r="D21" s="268">
        <f>VLOOKUP($B21,'Unemployment_-_Euro_Area'!$A$28:$H$44,2,FALSE)</f>
        <v>-0.29999971389771041</v>
      </c>
      <c r="E21" s="268">
        <f>VLOOKUP($B21,'CAPB_-_Euro_Area'!$A$27:$J$43,3,FALSE)</f>
        <v>-0.19999999999999996</v>
      </c>
      <c r="F21" s="269">
        <f>VLOOKUP($B21,'CAPB_-_Euro_Area'!$A$27:$J$43,2,FALSE)</f>
        <v>9.9999999999999978E-2</v>
      </c>
      <c r="G21" s="81">
        <v>0</v>
      </c>
      <c r="H21" s="81">
        <f>C21-(C$11+(D21*D$11)+(E21*E$11)+(F21*F$11))</f>
        <v>-0.33622064240900479</v>
      </c>
      <c r="I21" s="81">
        <f>H21^2</f>
        <v>0.11304432038192387</v>
      </c>
      <c r="J21" s="86">
        <f>(H22-H21)^2</f>
        <v>1.6304173766231657E-4</v>
      </c>
      <c r="L21" s="45" t="s">
        <v>13</v>
      </c>
      <c r="M21" s="268">
        <f>VLOOKUP($L21,'Unemployment_-_Euro_Area'!$A$28:$H$44,4,FALSE)</f>
        <v>1.0000002384185795</v>
      </c>
      <c r="N21" s="268">
        <f>VLOOKUP($L21,'Unemployment_-_Euro_Area'!$A$28:$H$44,3,FALSE)</f>
        <v>-0.60000014305114968</v>
      </c>
      <c r="O21" s="268">
        <f>VLOOKUP($L21,'CAPB_-_Euro_Area'!$A$27:$J$43,4,FALSE)</f>
        <v>-1.2000000000000002</v>
      </c>
      <c r="P21" s="269">
        <f>VLOOKUP($L21,'CAPB_-_Euro_Area'!$A$27:$J$43,3,FALSE)</f>
        <v>-0.19999999999999996</v>
      </c>
      <c r="Q21" s="81">
        <v>0</v>
      </c>
      <c r="R21" s="81">
        <f>M21-(M$11+(N21*N$11)+(O21*O$11)+(P21*P$11))</f>
        <v>-2.2732725058512759E-2</v>
      </c>
      <c r="S21" s="81">
        <f>R21^2</f>
        <v>5.167767885859339E-4</v>
      </c>
      <c r="T21" s="86">
        <f>(R22-R21)^2</f>
        <v>0.26196050466464255</v>
      </c>
      <c r="V21" s="45" t="s">
        <v>13</v>
      </c>
      <c r="W21" s="268">
        <f>VLOOKUP($L21,'Unemployment_-_Euro_Area'!$A$28:$H$44,5,FALSE)</f>
        <v>-0.40000009536742986</v>
      </c>
      <c r="X21" s="268">
        <f>VLOOKUP($L21,'Unemployment_-_Euro_Area'!$A$28:$H$44,4,FALSE)</f>
        <v>1.0000002384185795</v>
      </c>
      <c r="Y21" s="268">
        <f>VLOOKUP($L21,'CAPB_-_Euro_Area'!$A$27:$J$43,5,FALSE)</f>
        <v>0.40000000000000013</v>
      </c>
      <c r="Z21" s="269">
        <f>VLOOKUP($L21,'CAPB_-_Euro_Area'!$A$27:$J$43,4,FALSE)</f>
        <v>-1.2000000000000002</v>
      </c>
      <c r="AA21" s="81">
        <v>0</v>
      </c>
      <c r="AB21" s="81">
        <f>W21-(W$11+(X21*X$11)+(Y21*Y$11)+(Z21*Z$11))</f>
        <v>-0.97013035839687023</v>
      </c>
      <c r="AC21" s="81">
        <f>AB21^2</f>
        <v>0.94115291228323983</v>
      </c>
      <c r="AD21" s="86">
        <f>(AB22-AB21)^2</f>
        <v>0.25034223768765501</v>
      </c>
      <c r="AE21" s="114"/>
      <c r="AF21" s="45" t="s">
        <v>13</v>
      </c>
      <c r="AG21" s="268">
        <f>VLOOKUP($L21,'Unemployment_-_Euro_Area'!$A$28:$H$44,6,FALSE)</f>
        <v>-0.30000019073485973</v>
      </c>
      <c r="AH21" s="268">
        <f>VLOOKUP($L21,'Unemployment_-_Euro_Area'!$A$28:$H$44,5,FALSE)</f>
        <v>-0.40000009536742986</v>
      </c>
      <c r="AI21" s="268">
        <f>VLOOKUP($L21,'CAPB_-_Euro_Area'!$A$27:$J$43,6,FALSE)</f>
        <v>0.79999999999999993</v>
      </c>
      <c r="AJ21" s="269">
        <f>VLOOKUP($L21,'CAPB_-_Euro_Area'!$A$27:$J$43,5,FALSE)</f>
        <v>0.40000000000000013</v>
      </c>
      <c r="AK21" s="81">
        <v>0</v>
      </c>
      <c r="AL21" s="81">
        <f>AG21-(AG$11+(AH21*AH$11)+(AI21*AI$11)+(AJ21*AJ$11))</f>
        <v>-0.68061223649964875</v>
      </c>
      <c r="AM21" s="81">
        <f>AL21^2</f>
        <v>0.46323301647305382</v>
      </c>
      <c r="AN21" s="86">
        <f>(AL22-AL21)^2</f>
        <v>0.19150932572020857</v>
      </c>
      <c r="AP21" s="45" t="s">
        <v>13</v>
      </c>
      <c r="AQ21" s="268">
        <f>VLOOKUP($L21,'Unemployment_-_Euro_Area'!$A$28:$H$44,7,FALSE)</f>
        <v>0.20000028610228959</v>
      </c>
      <c r="AR21" s="268">
        <f>VLOOKUP($L21,'Unemployment_-_Euro_Area'!$A$28:$H$44,6,FALSE)</f>
        <v>-0.30000019073485973</v>
      </c>
      <c r="AS21" s="268">
        <f>VLOOKUP($L21,'CAPB_-_Euro_Area'!$A$27:$J$43,7,FALSE)</f>
        <v>0.39999999999999997</v>
      </c>
      <c r="AT21" s="269">
        <f>VLOOKUP($L21,'CAPB_-_Euro_Area'!$A$27:$J$43,6,FALSE)</f>
        <v>0.79999999999999993</v>
      </c>
      <c r="AU21" s="81">
        <v>0</v>
      </c>
      <c r="AV21" s="81">
        <f>AQ21-(AQ$11+(AR21*AR$11)+(AS21*AS$11)+(AT21*AT$11))</f>
        <v>-0.17961825813766724</v>
      </c>
      <c r="AW21" s="81">
        <f>AV21^2</f>
        <v>3.2262718656409665E-2</v>
      </c>
      <c r="AX21" s="86">
        <f>(AV22-AV21)^2</f>
        <v>1.2869209962912356</v>
      </c>
      <c r="AZ21" s="45" t="s">
        <v>13</v>
      </c>
      <c r="BA21" s="268">
        <f>VLOOKUP($L21,'Unemployment_-_Euro_Area'!$A$28:$H$44,8,FALSE)</f>
        <v>0.59999990463257014</v>
      </c>
      <c r="BB21" s="268">
        <f>VLOOKUP($L21,'Unemployment_-_Euro_Area'!$A$28:$H$44,7,FALSE)</f>
        <v>0.20000028610228959</v>
      </c>
      <c r="BC21" s="268">
        <f>VLOOKUP($L21,'CAPB_-_Euro_Area'!$A$27:$J$43,8,FALSE)</f>
        <v>1</v>
      </c>
      <c r="BD21" s="269">
        <f>VLOOKUP($L21,'CAPB_-_Euro_Area'!$A$27:$J$43,7,FALSE)</f>
        <v>0.39999999999999997</v>
      </c>
      <c r="BE21" s="81">
        <v>0</v>
      </c>
      <c r="BF21" s="81">
        <f>BA21-(BA$11+(BB21*BB$11)+(BC21*BC$11)+(BD21*BD$11))</f>
        <v>0.35672102820555551</v>
      </c>
      <c r="BG21" s="81">
        <f>BF21^2</f>
        <v>0.12724989196402872</v>
      </c>
      <c r="BH21" s="86">
        <f>(BF22-BF21)^2</f>
        <v>1.456524494016231E-3</v>
      </c>
      <c r="BI21" s="114"/>
    </row>
    <row r="22" spans="2:61" x14ac:dyDescent="0.25">
      <c r="B22" s="111" t="s">
        <v>14</v>
      </c>
      <c r="C22" s="268">
        <f>VLOOKUP($B22,'Unemployment_-_Euro_Area'!$A$28:$H$44,3,FALSE)</f>
        <v>-0.5</v>
      </c>
      <c r="D22" s="268">
        <f>VLOOKUP($B22,'Unemployment_-_Euro_Area'!$A$28:$H$44,2,FALSE)</f>
        <v>-0.69999980926514027</v>
      </c>
      <c r="E22" s="268">
        <f>VLOOKUP($B22,'CAPB_-_Euro_Area'!$A$27:$J$43,3,FALSE)</f>
        <v>-1</v>
      </c>
      <c r="F22" s="269">
        <f>VLOOKUP($B22,'CAPB_-_Euro_Area'!$A$27:$J$43,2,FALSE)</f>
        <v>-0.89999999999999991</v>
      </c>
      <c r="G22" s="81">
        <f>H21</f>
        <v>-0.33622064240900479</v>
      </c>
      <c r="H22" s="81">
        <f t="shared" ref="H22:H36" si="0">C22-(C$11+(D22*D$11)+(E22*E$11)+(F22*F$11))</f>
        <v>-0.32345186260581621</v>
      </c>
      <c r="I22" s="81">
        <f t="shared" ref="I22:I35" si="1">H22^2</f>
        <v>0.10462110742317181</v>
      </c>
      <c r="J22" s="86">
        <f t="shared" ref="J22:J32" si="2">(H23-H22)^2</f>
        <v>1.3845903734003288E-2</v>
      </c>
      <c r="L22" s="45" t="s">
        <v>14</v>
      </c>
      <c r="M22" s="268">
        <f>VLOOKUP($L22,'Unemployment_-_Euro_Area'!$A$28:$H$44,4,FALSE)</f>
        <v>0.90000009536742986</v>
      </c>
      <c r="N22" s="268">
        <f>VLOOKUP($L22,'Unemployment_-_Euro_Area'!$A$28:$H$44,3,FALSE)</f>
        <v>-0.5</v>
      </c>
      <c r="O22" s="268">
        <f>VLOOKUP($L22,'CAPB_-_Euro_Area'!$A$27:$J$43,4,FALSE)</f>
        <v>-2.8</v>
      </c>
      <c r="P22" s="269">
        <f>VLOOKUP($L22,'CAPB_-_Euro_Area'!$A$27:$J$43,3,FALSE)</f>
        <v>-1</v>
      </c>
      <c r="Q22" s="81">
        <f>R21</f>
        <v>-2.2732725058512759E-2</v>
      </c>
      <c r="R22" s="81">
        <f t="shared" ref="R22:R37" si="3">M22-(M$11+(N22*N$11)+(O22*O$11)+(P22*P$11))</f>
        <v>-0.53455349902596572</v>
      </c>
      <c r="S22" s="81">
        <f t="shared" ref="S22:S37" si="4">R22^2</f>
        <v>0.28574744332090313</v>
      </c>
      <c r="T22" s="86">
        <f t="shared" ref="T22:T34" si="5">(R23-R22)^2</f>
        <v>0.95523544785632997</v>
      </c>
      <c r="V22" s="45" t="s">
        <v>14</v>
      </c>
      <c r="W22" s="268">
        <f>VLOOKUP($L22,'Unemployment_-_Euro_Area'!$A$28:$H$44,5,FALSE)</f>
        <v>0.40000009536742986</v>
      </c>
      <c r="X22" s="268">
        <f>VLOOKUP($L22,'Unemployment_-_Euro_Area'!$A$28:$H$44,4,FALSE)</f>
        <v>0.90000009536742986</v>
      </c>
      <c r="Y22" s="268">
        <f>VLOOKUP($L22,'CAPB_-_Euro_Area'!$A$27:$J$43,5,FALSE)</f>
        <v>0.7</v>
      </c>
      <c r="Z22" s="269">
        <f>VLOOKUP($L22,'CAPB_-_Euro_Area'!$A$27:$J$43,4,FALSE)</f>
        <v>-2.8</v>
      </c>
      <c r="AA22" s="81">
        <f>AB21</f>
        <v>-0.97013035839687023</v>
      </c>
      <c r="AB22" s="81">
        <f t="shared" ref="AB22:AB37" si="6">W22-(W$11+(X22*X$11)+(Y22*Y$11)+(Z22*Z$11))</f>
        <v>-0.46978823775574829</v>
      </c>
      <c r="AC22" s="81">
        <f t="shared" ref="AC22:AC37" si="7">AB22^2</f>
        <v>0.22070098833365148</v>
      </c>
      <c r="AD22" s="86">
        <f t="shared" ref="AD22:AD34" si="8">(AB23-AB22)^2</f>
        <v>1.2353756560936983E-2</v>
      </c>
      <c r="AE22" s="114"/>
      <c r="AF22" s="45" t="s">
        <v>14</v>
      </c>
      <c r="AG22" s="268">
        <f>VLOOKUP($L22,'Unemployment_-_Euro_Area'!$A$28:$H$44,6,FALSE)</f>
        <v>-1.2000002861022896</v>
      </c>
      <c r="AH22" s="268">
        <f>VLOOKUP($L22,'Unemployment_-_Euro_Area'!$A$28:$H$44,5,FALSE)</f>
        <v>0.40000009536742986</v>
      </c>
      <c r="AI22" s="268">
        <f>VLOOKUP($L22,'CAPB_-_Euro_Area'!$A$27:$J$43,6,FALSE)</f>
        <v>-0.20000000000000007</v>
      </c>
      <c r="AJ22" s="269">
        <f>VLOOKUP($L22,'CAPB_-_Euro_Area'!$A$27:$J$43,5,FALSE)</f>
        <v>0.7</v>
      </c>
      <c r="AK22" s="81">
        <f>AL21</f>
        <v>-0.68061223649964875</v>
      </c>
      <c r="AL22" s="81">
        <f t="shared" ref="AL22:AL37" si="9">AG22-(AG$11+(AH22*AH$11)+(AI22*AI$11)+(AJ22*AJ$11))</f>
        <v>-1.1182300214675458</v>
      </c>
      <c r="AM22" s="81">
        <f t="shared" ref="AM22:AM37" si="10">AL22^2</f>
        <v>1.250438380911308</v>
      </c>
      <c r="AN22" s="86">
        <f t="shared" ref="AN22:AN34" si="11">(AL23-AL22)^2</f>
        <v>1.7801872569068251</v>
      </c>
      <c r="AP22" s="45" t="s">
        <v>14</v>
      </c>
      <c r="AQ22" s="268">
        <f>VLOOKUP($L22,'Unemployment_-_Euro_Area'!$A$28:$H$44,7,FALSE)</f>
        <v>0.40000009536742986</v>
      </c>
      <c r="AR22" s="268">
        <f>VLOOKUP($L22,'Unemployment_-_Euro_Area'!$A$28:$H$44,6,FALSE)</f>
        <v>-1.2000002861022896</v>
      </c>
      <c r="AS22" s="268">
        <f>VLOOKUP($L22,'CAPB_-_Euro_Area'!$A$27:$J$43,7,FALSE)</f>
        <v>0.30000000000000004</v>
      </c>
      <c r="AT22" s="269">
        <f>VLOOKUP($L22,'CAPB_-_Euro_Area'!$A$27:$J$43,6,FALSE)</f>
        <v>-0.20000000000000007</v>
      </c>
      <c r="AU22" s="81">
        <f>AV21</f>
        <v>-0.17961825813766724</v>
      </c>
      <c r="AV22" s="81">
        <f t="shared" ref="AV22:AV37" si="12">AQ22-(AQ$11+(AR22*AR$11)+(AS22*AS$11)+(AT22*AT$11))</f>
        <v>0.95480714544391498</v>
      </c>
      <c r="AW22" s="81">
        <f t="shared" ref="AW22:AW37" si="13">AV22^2</f>
        <v>0.91165668499075747</v>
      </c>
      <c r="AX22" s="86">
        <f t="shared" ref="AX22:AX34" si="14">(AV23-AV22)^2</f>
        <v>0.9731253658962683</v>
      </c>
      <c r="AZ22" s="45" t="s">
        <v>14</v>
      </c>
      <c r="BA22" s="268">
        <f>VLOOKUP($L22,'Unemployment_-_Euro_Area'!$A$28:$H$44,8,FALSE)</f>
        <v>0.89999961853026988</v>
      </c>
      <c r="BB22" s="268">
        <f>VLOOKUP($L22,'Unemployment_-_Euro_Area'!$A$28:$H$44,7,FALSE)</f>
        <v>0.40000009536742986</v>
      </c>
      <c r="BC22" s="268">
        <f>VLOOKUP($L22,'CAPB_-_Euro_Area'!$A$27:$J$43,8,FALSE)</f>
        <v>1.2999999999999998</v>
      </c>
      <c r="BD22" s="269">
        <f>VLOOKUP($L22,'CAPB_-_Euro_Area'!$A$27:$J$43,7,FALSE)</f>
        <v>0.30000000000000004</v>
      </c>
      <c r="BE22" s="81">
        <f>BF21</f>
        <v>0.35672102820555551</v>
      </c>
      <c r="BF22" s="81">
        <f t="shared" ref="BF22:BF37" si="15">BA22-(BA$11+(BB22*BB$11)+(BC22*BC$11)+(BD22*BD$11))</f>
        <v>0.3948854683824562</v>
      </c>
      <c r="BG22" s="81">
        <f t="shared" ref="BG22:BG37" si="16">BF22^2</f>
        <v>0.15593453313963182</v>
      </c>
      <c r="BH22" s="86">
        <f t="shared" ref="BH22:BH34" si="17">(BF23-BF22)^2</f>
        <v>0.12499286532276656</v>
      </c>
      <c r="BI22" s="114"/>
    </row>
    <row r="23" spans="2:61" x14ac:dyDescent="0.25">
      <c r="B23" s="111" t="s">
        <v>15</v>
      </c>
      <c r="C23" s="268">
        <f>VLOOKUP($B23,'Unemployment_-_Euro_Area'!$A$28:$H$44,3,FALSE)</f>
        <v>-0.5</v>
      </c>
      <c r="D23" s="268">
        <f>VLOOKUP($B23,'Unemployment_-_Euro_Area'!$A$28:$H$44,2,FALSE)</f>
        <v>-0.79999971389771041</v>
      </c>
      <c r="E23" s="268">
        <f>VLOOKUP($B23,'CAPB_-_Euro_Area'!$A$27:$J$43,3,FALSE)</f>
        <v>-0.7</v>
      </c>
      <c r="F23" s="269">
        <f>VLOOKUP($B23,'CAPB_-_Euro_Area'!$A$27:$J$43,2,FALSE)</f>
        <v>-0.30000000000000004</v>
      </c>
      <c r="G23" s="81">
        <f t="shared" ref="G23:G36" si="18">H22</f>
        <v>-0.32345186260581621</v>
      </c>
      <c r="H23" s="81">
        <f t="shared" si="0"/>
        <v>-0.20578324429998546</v>
      </c>
      <c r="I23" s="81">
        <f t="shared" si="1"/>
        <v>4.2346743634627496E-2</v>
      </c>
      <c r="J23" s="86">
        <f t="shared" si="2"/>
        <v>0.13946105730088554</v>
      </c>
      <c r="L23" s="45" t="s">
        <v>15</v>
      </c>
      <c r="M23" s="268">
        <f>VLOOKUP($L23,'Unemployment_-_Euro_Area'!$A$28:$H$44,4,FALSE)</f>
        <v>1.8999996185302805</v>
      </c>
      <c r="N23" s="268">
        <f>VLOOKUP($L23,'Unemployment_-_Euro_Area'!$A$28:$H$44,3,FALSE)</f>
        <v>-0.5</v>
      </c>
      <c r="O23" s="268">
        <f>VLOOKUP($L23,'CAPB_-_Euro_Area'!$A$27:$J$43,4,FALSE)</f>
        <v>-1.2</v>
      </c>
      <c r="P23" s="269">
        <f>VLOOKUP($L23,'CAPB_-_Euro_Area'!$A$27:$J$43,3,FALSE)</f>
        <v>-0.7</v>
      </c>
      <c r="Q23" s="81">
        <f t="shared" ref="Q23:Q37" si="19">R22</f>
        <v>-0.53455349902596572</v>
      </c>
      <c r="R23" s="81">
        <f t="shared" si="3"/>
        <v>0.4428079734376924</v>
      </c>
      <c r="S23" s="81">
        <f t="shared" si="4"/>
        <v>0.19607890133999611</v>
      </c>
      <c r="T23" s="86">
        <f t="shared" si="5"/>
        <v>0.45086396273996793</v>
      </c>
      <c r="V23" s="45" t="s">
        <v>15</v>
      </c>
      <c r="W23" s="268">
        <f>VLOOKUP($L23,'Unemployment_-_Euro_Area'!$A$28:$H$44,5,FALSE)</f>
        <v>0.19999980926512961</v>
      </c>
      <c r="X23" s="268">
        <f>VLOOKUP($L23,'Unemployment_-_Euro_Area'!$A$28:$H$44,4,FALSE)</f>
        <v>1.8999996185302805</v>
      </c>
      <c r="Y23" s="268">
        <f>VLOOKUP($L23,'CAPB_-_Euro_Area'!$A$27:$J$43,5,FALSE)</f>
        <v>-1</v>
      </c>
      <c r="Z23" s="269">
        <f>VLOOKUP($L23,'CAPB_-_Euro_Area'!$A$27:$J$43,4,FALSE)</f>
        <v>-1.2</v>
      </c>
      <c r="AA23" s="81">
        <f t="shared" ref="AA23:AA37" si="20">AB22</f>
        <v>-0.46978823775574829</v>
      </c>
      <c r="AB23" s="81">
        <f t="shared" si="6"/>
        <v>-0.35864078361964591</v>
      </c>
      <c r="AC23" s="81">
        <f t="shared" si="7"/>
        <v>0.12862321167531368</v>
      </c>
      <c r="AD23" s="86">
        <f t="shared" si="8"/>
        <v>7.5032483051823015E-2</v>
      </c>
      <c r="AE23" s="114"/>
      <c r="AF23" s="45" t="s">
        <v>15</v>
      </c>
      <c r="AG23" s="268">
        <f>VLOOKUP($L23,'Unemployment_-_Euro_Area'!$A$28:$H$44,6,FALSE)</f>
        <v>-0.69999980926512961</v>
      </c>
      <c r="AH23" s="268">
        <f>VLOOKUP($L23,'Unemployment_-_Euro_Area'!$A$28:$H$44,5,FALSE)</f>
        <v>0.19999980926512961</v>
      </c>
      <c r="AI23" s="268">
        <f>VLOOKUP($L23,'CAPB_-_Euro_Area'!$A$27:$J$43,6,FALSE)</f>
        <v>0.19999999999999996</v>
      </c>
      <c r="AJ23" s="269">
        <f>VLOOKUP($L23,'CAPB_-_Euro_Area'!$A$27:$J$43,5,FALSE)</f>
        <v>-1</v>
      </c>
      <c r="AK23" s="81">
        <f t="shared" ref="AK23:AK37" si="21">AL22</f>
        <v>-1.1182300214675458</v>
      </c>
      <c r="AL23" s="81">
        <f t="shared" si="9"/>
        <v>0.21600656059233203</v>
      </c>
      <c r="AM23" s="81">
        <f t="shared" si="10"/>
        <v>4.6658834218928809E-2</v>
      </c>
      <c r="AN23" s="86">
        <f t="shared" si="11"/>
        <v>5.0110436035488551E-2</v>
      </c>
      <c r="AP23" s="45" t="s">
        <v>15</v>
      </c>
      <c r="AQ23" s="268">
        <f>VLOOKUP($L23,'Unemployment_-_Euro_Area'!$A$28:$H$44,7,FALSE)</f>
        <v>-9.9999904632570136E-2</v>
      </c>
      <c r="AR23" s="268">
        <f>VLOOKUP($L23,'Unemployment_-_Euro_Area'!$A$28:$H$44,6,FALSE)</f>
        <v>-0.69999980926512961</v>
      </c>
      <c r="AS23" s="268">
        <f>VLOOKUP($L23,'CAPB_-_Euro_Area'!$A$27:$J$43,7,FALSE)</f>
        <v>9.9999999999999978E-2</v>
      </c>
      <c r="AT23" s="269">
        <f>VLOOKUP($L23,'CAPB_-_Euro_Area'!$A$27:$J$43,6,FALSE)</f>
        <v>0.19999999999999996</v>
      </c>
      <c r="AU23" s="81">
        <f t="shared" ref="AU23:AU37" si="22">AV22</f>
        <v>0.95480714544391498</v>
      </c>
      <c r="AV23" s="81">
        <f t="shared" si="12"/>
        <v>-3.1664022860698124E-2</v>
      </c>
      <c r="AW23" s="81">
        <f t="shared" si="13"/>
        <v>1.0026103437228134E-3</v>
      </c>
      <c r="AX23" s="86">
        <f t="shared" si="14"/>
        <v>1.6019801946896464E-2</v>
      </c>
      <c r="AZ23" s="45" t="s">
        <v>15</v>
      </c>
      <c r="BA23" s="268">
        <f>VLOOKUP($L23,'Unemployment_-_Euro_Area'!$A$28:$H$44,8,FALSE)</f>
        <v>0.59999990463257014</v>
      </c>
      <c r="BB23" s="268">
        <f>VLOOKUP($L23,'Unemployment_-_Euro_Area'!$A$28:$H$44,7,FALSE)</f>
        <v>-9.9999904632570136E-2</v>
      </c>
      <c r="BC23" s="268">
        <f>VLOOKUP($L23,'CAPB_-_Euro_Area'!$A$27:$J$43,8,FALSE)</f>
        <v>0.4</v>
      </c>
      <c r="BD23" s="269">
        <f>VLOOKUP($L23,'CAPB_-_Euro_Area'!$A$27:$J$43,7,FALSE)</f>
        <v>9.9999999999999978E-2</v>
      </c>
      <c r="BE23" s="81">
        <f t="shared" ref="BE23:BE37" si="23">BF22</f>
        <v>0.3948854683824562</v>
      </c>
      <c r="BF23" s="81">
        <f>BA23-(BA$11+(BB23*BB$11)+(BC23*BC$11)+(BD23*BD$11))</f>
        <v>0.74842876887444199</v>
      </c>
      <c r="BG23" s="81">
        <f t="shared" si="16"/>
        <v>0.56014562207891294</v>
      </c>
      <c r="BH23" s="86">
        <f t="shared" si="17"/>
        <v>0.3579402107610905</v>
      </c>
      <c r="BI23" s="114"/>
    </row>
    <row r="24" spans="2:61" x14ac:dyDescent="0.25">
      <c r="B24" s="111" t="s">
        <v>16</v>
      </c>
      <c r="C24" s="268">
        <f>VLOOKUP($B24,'Unemployment_-_Euro_Area'!$A$28:$H$44,3,FALSE)</f>
        <v>-0.59999990463257014</v>
      </c>
      <c r="D24" s="268">
        <f>VLOOKUP($B24,'Unemployment_-_Euro_Area'!$A$28:$H$44,2,FALSE)</f>
        <v>-0.80000019073485973</v>
      </c>
      <c r="E24" s="268">
        <f>VLOOKUP($B24,'CAPB_-_Euro_Area'!$A$27:$J$43,3,FALSE)</f>
        <v>0.19999999999999996</v>
      </c>
      <c r="F24" s="269">
        <f>VLOOKUP($B24,'CAPB_-_Euro_Area'!$A$27:$J$43,2,FALSE)</f>
        <v>-0.5</v>
      </c>
      <c r="G24" s="81">
        <f t="shared" si="18"/>
        <v>-0.20578324429998546</v>
      </c>
      <c r="H24" s="81">
        <f t="shared" si="0"/>
        <v>0.1676616074531021</v>
      </c>
      <c r="I24" s="81">
        <f t="shared" si="1"/>
        <v>2.8110414613758104E-2</v>
      </c>
      <c r="J24" s="86">
        <f t="shared" si="2"/>
        <v>0.38221719311301755</v>
      </c>
      <c r="L24" s="45" t="s">
        <v>16</v>
      </c>
      <c r="M24" s="268">
        <f>VLOOKUP($L24,'Unemployment_-_Euro_Area'!$A$28:$H$44,4,FALSE)</f>
        <v>1.7000002861023003</v>
      </c>
      <c r="N24" s="268">
        <f>VLOOKUP($L24,'Unemployment_-_Euro_Area'!$A$28:$H$44,3,FALSE)</f>
        <v>-0.59999990463257014</v>
      </c>
      <c r="O24" s="268">
        <f>VLOOKUP($L24,'CAPB_-_Euro_Area'!$A$27:$J$43,4,FALSE)</f>
        <v>-2.2000000000000002</v>
      </c>
      <c r="P24" s="269">
        <f>VLOOKUP($L24,'CAPB_-_Euro_Area'!$A$27:$J$43,3,FALSE)</f>
        <v>0.19999999999999996</v>
      </c>
      <c r="Q24" s="81">
        <f t="shared" si="19"/>
        <v>0.4428079734376924</v>
      </c>
      <c r="R24" s="81">
        <f t="shared" si="3"/>
        <v>1.1142720177021399</v>
      </c>
      <c r="S24" s="81">
        <f t="shared" si="4"/>
        <v>1.2416021294339981</v>
      </c>
      <c r="T24" s="86">
        <f t="shared" si="5"/>
        <v>3.9552071111079332</v>
      </c>
      <c r="V24" s="45" t="s">
        <v>16</v>
      </c>
      <c r="W24" s="268">
        <f>VLOOKUP($L24,'Unemployment_-_Euro_Area'!$A$28:$H$44,5,FALSE)</f>
        <v>0.19999980926512961</v>
      </c>
      <c r="X24" s="268">
        <f>VLOOKUP($L24,'Unemployment_-_Euro_Area'!$A$28:$H$44,4,FALSE)</f>
        <v>1.7000002861023003</v>
      </c>
      <c r="Y24" s="268">
        <f>VLOOKUP($L24,'CAPB_-_Euro_Area'!$A$27:$J$43,5,FALSE)</f>
        <v>-0.19999999999999973</v>
      </c>
      <c r="Z24" s="269">
        <f>VLOOKUP($L24,'CAPB_-_Euro_Area'!$A$27:$J$43,4,FALSE)</f>
        <v>-2.2000000000000002</v>
      </c>
      <c r="AA24" s="81">
        <f t="shared" si="20"/>
        <v>-0.35864078361964591</v>
      </c>
      <c r="AB24" s="81">
        <f t="shared" si="6"/>
        <v>-0.6325613616195892</v>
      </c>
      <c r="AC24" s="81">
        <f t="shared" si="7"/>
        <v>0.40013387621402868</v>
      </c>
      <c r="AD24" s="86">
        <f t="shared" si="8"/>
        <v>0.34831844567519521</v>
      </c>
      <c r="AE24" s="114"/>
      <c r="AF24" s="45" t="s">
        <v>16</v>
      </c>
      <c r="AG24" s="268">
        <f>VLOOKUP($L24,'Unemployment_-_Euro_Area'!$A$28:$H$44,6,FALSE)</f>
        <v>-0.10000038146971946</v>
      </c>
      <c r="AH24" s="268">
        <f>VLOOKUP($L24,'Unemployment_-_Euro_Area'!$A$28:$H$44,5,FALSE)</f>
        <v>0.19999980926512961</v>
      </c>
      <c r="AI24" s="268">
        <f>VLOOKUP($L24,'CAPB_-_Euro_Area'!$A$27:$J$43,6,FALSE)</f>
        <v>1.2999999999999998</v>
      </c>
      <c r="AJ24" s="269">
        <f>VLOOKUP($L24,'CAPB_-_Euro_Area'!$A$27:$J$43,5,FALSE)</f>
        <v>-0.19999999999999973</v>
      </c>
      <c r="AK24" s="81">
        <f t="shared" si="21"/>
        <v>0.21600656059233203</v>
      </c>
      <c r="AL24" s="81">
        <f t="shared" si="9"/>
        <v>-7.8470434338005213E-3</v>
      </c>
      <c r="AM24" s="81">
        <f t="shared" si="10"/>
        <v>6.1576090651951882E-5</v>
      </c>
      <c r="AN24" s="86">
        <f t="shared" si="11"/>
        <v>3.1086945795640815</v>
      </c>
      <c r="AP24" s="45" t="s">
        <v>16</v>
      </c>
      <c r="AQ24" s="268">
        <f>VLOOKUP($L24,'Unemployment_-_Euro_Area'!$A$28:$H$44,7,FALSE)</f>
        <v>0.69999980926512961</v>
      </c>
      <c r="AR24" s="268">
        <f>VLOOKUP($L24,'Unemployment_-_Euro_Area'!$A$28:$H$44,6,FALSE)</f>
        <v>-0.10000038146971946</v>
      </c>
      <c r="AS24" s="268">
        <f>VLOOKUP($L24,'CAPB_-_Euro_Area'!$A$27:$J$43,7,FALSE)</f>
        <v>0.40000000000000013</v>
      </c>
      <c r="AT24" s="269">
        <f>VLOOKUP($L24,'CAPB_-_Euro_Area'!$A$27:$J$43,6,FALSE)</f>
        <v>1.2999999999999998</v>
      </c>
      <c r="AU24" s="81">
        <f t="shared" si="22"/>
        <v>-3.1664022860698124E-2</v>
      </c>
      <c r="AV24" s="81">
        <f t="shared" si="12"/>
        <v>9.4905333410464365E-2</v>
      </c>
      <c r="AW24" s="81">
        <f t="shared" si="13"/>
        <v>9.0070223097514033E-3</v>
      </c>
      <c r="AX24" s="86">
        <f t="shared" si="14"/>
        <v>2.8042449832828872E-2</v>
      </c>
      <c r="AZ24" s="45" t="s">
        <v>16</v>
      </c>
      <c r="BA24" s="268">
        <f>VLOOKUP($L24,'Unemployment_-_Euro_Area'!$A$28:$H$44,8,FALSE)</f>
        <v>0.5000000000000302</v>
      </c>
      <c r="BB24" s="268">
        <f>VLOOKUP($L24,'Unemployment_-_Euro_Area'!$A$28:$H$44,7,FALSE)</f>
        <v>0.69999980926512961</v>
      </c>
      <c r="BC24" s="268">
        <f>VLOOKUP($L24,'CAPB_-_Euro_Area'!$A$27:$J$43,8,FALSE)</f>
        <v>0.79999999999999993</v>
      </c>
      <c r="BD24" s="269">
        <f>VLOOKUP($L24,'CAPB_-_Euro_Area'!$A$27:$J$43,7,FALSE)</f>
        <v>0.40000000000000013</v>
      </c>
      <c r="BE24" s="81">
        <f t="shared" si="23"/>
        <v>0.74842876887444199</v>
      </c>
      <c r="BF24" s="81">
        <f t="shared" si="15"/>
        <v>0.15014772224076289</v>
      </c>
      <c r="BG24" s="81">
        <f t="shared" si="16"/>
        <v>2.2544338494089284E-2</v>
      </c>
      <c r="BH24" s="86">
        <f t="shared" si="17"/>
        <v>0.54289173941075475</v>
      </c>
      <c r="BI24" s="114"/>
    </row>
    <row r="25" spans="2:61" x14ac:dyDescent="0.25">
      <c r="B25" s="111" t="s">
        <v>17</v>
      </c>
      <c r="C25" s="268">
        <f>VLOOKUP($B25,'Unemployment_-_Euro_Area'!$A$28:$H$44,3,FALSE)</f>
        <v>-1.1000003814697301</v>
      </c>
      <c r="D25" s="268">
        <f>VLOOKUP($B25,'Unemployment_-_Euro_Area'!$A$28:$H$44,2,FALSE)</f>
        <v>-1.6999998092651705</v>
      </c>
      <c r="E25" s="268">
        <f>VLOOKUP($B25,'CAPB_-_Euro_Area'!$A$27:$J$43,3,FALSE)</f>
        <v>-0.5</v>
      </c>
      <c r="F25" s="269">
        <f>VLOOKUP($B25,'CAPB_-_Euro_Area'!$A$27:$J$43,2,FALSE)</f>
        <v>0.89999999999999991</v>
      </c>
      <c r="G25" s="81">
        <f t="shared" si="18"/>
        <v>0.1676616074531021</v>
      </c>
      <c r="H25" s="81">
        <f t="shared" si="0"/>
        <v>-0.45057555829562379</v>
      </c>
      <c r="I25" s="81">
        <f t="shared" si="1"/>
        <v>0.20301833373341308</v>
      </c>
      <c r="J25" s="86">
        <f t="shared" si="2"/>
        <v>0.80587095089575878</v>
      </c>
      <c r="L25" s="45" t="s">
        <v>17</v>
      </c>
      <c r="M25" s="268">
        <f>VLOOKUP($L25,'Unemployment_-_Euro_Area'!$A$28:$H$44,4,FALSE)</f>
        <v>0.19999980926514027</v>
      </c>
      <c r="N25" s="268">
        <f>VLOOKUP($L25,'Unemployment_-_Euro_Area'!$A$28:$H$44,3,FALSE)</f>
        <v>-1.1000003814697301</v>
      </c>
      <c r="O25" s="268">
        <f>VLOOKUP($L25,'CAPB_-_Euro_Area'!$A$27:$J$43,4,FALSE)</f>
        <v>0.19999999999999996</v>
      </c>
      <c r="P25" s="269">
        <f>VLOOKUP($L25,'CAPB_-_Euro_Area'!$A$27:$J$43,3,FALSE)</f>
        <v>-0.5</v>
      </c>
      <c r="Q25" s="81">
        <f t="shared" si="19"/>
        <v>1.1142720177021399</v>
      </c>
      <c r="R25" s="81">
        <f t="shared" si="3"/>
        <v>-0.87449823325897436</v>
      </c>
      <c r="S25" s="81">
        <f t="shared" si="4"/>
        <v>0.76474715997306753</v>
      </c>
      <c r="T25" s="86">
        <f t="shared" si="5"/>
        <v>3.00057828416255E-2</v>
      </c>
      <c r="V25" s="45" t="s">
        <v>17</v>
      </c>
      <c r="W25" s="268">
        <f>VLOOKUP($L25,'Unemployment_-_Euro_Area'!$A$28:$H$44,5,FALSE)</f>
        <v>-0.59999990463257014</v>
      </c>
      <c r="X25" s="268">
        <f>VLOOKUP($L25,'Unemployment_-_Euro_Area'!$A$28:$H$44,4,FALSE)</f>
        <v>0.19999980926514027</v>
      </c>
      <c r="Y25" s="268">
        <f>VLOOKUP($L25,'CAPB_-_Euro_Area'!$A$27:$J$43,5,FALSE)</f>
        <v>-2.5999999999999996</v>
      </c>
      <c r="Z25" s="269">
        <f>VLOOKUP($L25,'CAPB_-_Euro_Area'!$A$27:$J$43,4,FALSE)</f>
        <v>0.19999999999999996</v>
      </c>
      <c r="AA25" s="81">
        <f t="shared" si="20"/>
        <v>-0.6325613616195892</v>
      </c>
      <c r="AB25" s="81">
        <f t="shared" si="6"/>
        <v>-4.2376267199884965E-2</v>
      </c>
      <c r="AC25" s="81">
        <f t="shared" si="7"/>
        <v>1.7957480217960463E-3</v>
      </c>
      <c r="AD25" s="86">
        <f t="shared" si="8"/>
        <v>2.8006649518205865E-2</v>
      </c>
      <c r="AE25" s="114"/>
      <c r="AF25" s="45" t="s">
        <v>17</v>
      </c>
      <c r="AG25" s="268">
        <f>VLOOKUP($L25,'Unemployment_-_Euro_Area'!$A$28:$H$44,6,FALSE)</f>
        <v>-1.1999998092651403</v>
      </c>
      <c r="AH25" s="268">
        <f>VLOOKUP($L25,'Unemployment_-_Euro_Area'!$A$28:$H$44,5,FALSE)</f>
        <v>-0.59999990463257014</v>
      </c>
      <c r="AI25" s="268">
        <f>VLOOKUP($L25,'CAPB_-_Euro_Area'!$A$27:$J$43,6,FALSE)</f>
        <v>7.2</v>
      </c>
      <c r="AJ25" s="269">
        <f>VLOOKUP($L25,'CAPB_-_Euro_Area'!$A$27:$J$43,5,FALSE)</f>
        <v>-2.5999999999999996</v>
      </c>
      <c r="AK25" s="81">
        <f t="shared" si="21"/>
        <v>-7.8470434338005213E-3</v>
      </c>
      <c r="AL25" s="81">
        <f t="shared" si="9"/>
        <v>-1.7709960954325479</v>
      </c>
      <c r="AM25" s="81">
        <f t="shared" si="10"/>
        <v>3.1364271700373303</v>
      </c>
      <c r="AN25" s="86">
        <f t="shared" si="11"/>
        <v>6.795742670163774</v>
      </c>
      <c r="AP25" s="45" t="s">
        <v>17</v>
      </c>
      <c r="AQ25" s="268">
        <f>VLOOKUP($L25,'Unemployment_-_Euro_Area'!$A$28:$H$44,7,FALSE)</f>
        <v>-0.5</v>
      </c>
      <c r="AR25" s="268">
        <f>VLOOKUP($L25,'Unemployment_-_Euro_Area'!$A$28:$H$44,6,FALSE)</f>
        <v>-1.1999998092651403</v>
      </c>
      <c r="AS25" s="268">
        <f>VLOOKUP($L25,'CAPB_-_Euro_Area'!$A$27:$J$43,7,FALSE)</f>
        <v>-4.4000000000000004</v>
      </c>
      <c r="AT25" s="269">
        <f>VLOOKUP($L25,'CAPB_-_Euro_Area'!$A$27:$J$43,6,FALSE)</f>
        <v>7.2</v>
      </c>
      <c r="AU25" s="81">
        <f t="shared" si="22"/>
        <v>9.4905333410464365E-2</v>
      </c>
      <c r="AV25" s="81">
        <f t="shared" si="12"/>
        <v>-7.2553466993780957E-2</v>
      </c>
      <c r="AW25" s="81">
        <f t="shared" si="13"/>
        <v>5.2640055728176626E-3</v>
      </c>
      <c r="AX25" s="86">
        <f t="shared" si="14"/>
        <v>0.15929714107859599</v>
      </c>
      <c r="AZ25" s="45" t="s">
        <v>17</v>
      </c>
      <c r="BA25" s="268">
        <f>VLOOKUP($L25,'Unemployment_-_Euro_Area'!$A$28:$H$44,8,FALSE)</f>
        <v>-9.9999904632570136E-2</v>
      </c>
      <c r="BB25" s="268">
        <f>VLOOKUP($L25,'Unemployment_-_Euro_Area'!$A$28:$H$44,7,FALSE)</f>
        <v>-0.5</v>
      </c>
      <c r="BC25" s="268">
        <f>VLOOKUP($L25,'CAPB_-_Euro_Area'!$A$27:$J$43,8,FALSE)</f>
        <v>0.39999999999999991</v>
      </c>
      <c r="BD25" s="269">
        <f>VLOOKUP($L25,'CAPB_-_Euro_Area'!$A$27:$J$43,7,FALSE)</f>
        <v>-4.4000000000000004</v>
      </c>
      <c r="BE25" s="81">
        <f t="shared" si="23"/>
        <v>0.15014772224076289</v>
      </c>
      <c r="BF25" s="81">
        <f t="shared" si="15"/>
        <v>-0.58666415294228191</v>
      </c>
      <c r="BG25" s="81">
        <f t="shared" si="16"/>
        <v>0.34417482834748514</v>
      </c>
      <c r="BH25" s="86">
        <f t="shared" si="17"/>
        <v>2.9772147214167152E-2</v>
      </c>
      <c r="BI25" s="114"/>
    </row>
    <row r="26" spans="2:61" x14ac:dyDescent="0.25">
      <c r="B26" s="111" t="s">
        <v>18</v>
      </c>
      <c r="C26" s="268">
        <f>VLOOKUP($B26,'Unemployment_-_Euro_Area'!$A$28:$H$44,3,FALSE)</f>
        <v>-0.60000038146971946</v>
      </c>
      <c r="D26" s="268">
        <f>VLOOKUP($B26,'Unemployment_-_Euro_Area'!$A$28:$H$44,2,FALSE)</f>
        <v>-0.59999942779541016</v>
      </c>
      <c r="E26" s="268">
        <f>VLOOKUP($B26,'CAPB_-_Euro_Area'!$A$27:$J$43,3,FALSE)</f>
        <v>-3</v>
      </c>
      <c r="F26" s="269">
        <f>VLOOKUP($B26,'CAPB_-_Euro_Area'!$A$27:$J$43,2,FALSE)</f>
        <v>-1.8000000000000003</v>
      </c>
      <c r="G26" s="81">
        <f t="shared" si="18"/>
        <v>-0.45057555829562379</v>
      </c>
      <c r="H26" s="81">
        <f t="shared" si="0"/>
        <v>-1.3482787112898409</v>
      </c>
      <c r="I26" s="81">
        <f t="shared" si="1"/>
        <v>1.8178554833173941</v>
      </c>
      <c r="J26" s="86">
        <f t="shared" si="2"/>
        <v>3.2678080234272646</v>
      </c>
      <c r="L26" s="45" t="s">
        <v>18</v>
      </c>
      <c r="M26" s="268">
        <f>VLOOKUP($L26,'Unemployment_-_Euro_Area'!$A$28:$H$44,4,FALSE)</f>
        <v>1.8000001907348597</v>
      </c>
      <c r="N26" s="268">
        <f>VLOOKUP($L26,'Unemployment_-_Euro_Area'!$A$28:$H$44,3,FALSE)</f>
        <v>-0.60000038146971946</v>
      </c>
      <c r="O26" s="268">
        <f>VLOOKUP($L26,'CAPB_-_Euro_Area'!$A$27:$J$43,4,FALSE)</f>
        <v>-4.7999999999999989</v>
      </c>
      <c r="P26" s="269">
        <f>VLOOKUP($L26,'CAPB_-_Euro_Area'!$A$27:$J$43,3,FALSE)</f>
        <v>-3</v>
      </c>
      <c r="Q26" s="81">
        <f t="shared" si="19"/>
        <v>-0.87449823325897436</v>
      </c>
      <c r="R26" s="81">
        <f t="shared" si="3"/>
        <v>-0.7012764596806349</v>
      </c>
      <c r="S26" s="81">
        <f t="shared" si="4"/>
        <v>0.49178867290220513</v>
      </c>
      <c r="T26" s="86">
        <f t="shared" si="5"/>
        <v>1.8883721260984418</v>
      </c>
      <c r="V26" s="45" t="s">
        <v>18</v>
      </c>
      <c r="W26" s="268">
        <f>VLOOKUP($L26,'Unemployment_-_Euro_Area'!$A$28:$H$44,5,FALSE)</f>
        <v>3</v>
      </c>
      <c r="X26" s="268">
        <f>VLOOKUP($L26,'Unemployment_-_Euro_Area'!$A$28:$H$44,4,FALSE)</f>
        <v>1.8000001907348597</v>
      </c>
      <c r="Y26" s="268">
        <f>VLOOKUP($L26,'CAPB_-_Euro_Area'!$A$27:$J$43,5,FALSE)</f>
        <v>7.1999999999999993</v>
      </c>
      <c r="Z26" s="269">
        <f>VLOOKUP($L26,'CAPB_-_Euro_Area'!$A$27:$J$43,4,FALSE)</f>
        <v>-4.7999999999999989</v>
      </c>
      <c r="AA26" s="81">
        <f t="shared" si="20"/>
        <v>-4.2376267199884965E-2</v>
      </c>
      <c r="AB26" s="81">
        <f t="shared" si="6"/>
        <v>0.12497560616341463</v>
      </c>
      <c r="AC26" s="81">
        <f t="shared" si="7"/>
        <v>1.5618902135912922E-2</v>
      </c>
      <c r="AD26" s="86">
        <f t="shared" si="8"/>
        <v>9.6124522189953113E-2</v>
      </c>
      <c r="AE26" s="114"/>
      <c r="AF26" s="45" t="s">
        <v>18</v>
      </c>
      <c r="AG26" s="268">
        <f>VLOOKUP($L26,'Unemployment_-_Euro_Area'!$A$28:$H$44,6,FALSE)</f>
        <v>5.2000007629394993</v>
      </c>
      <c r="AH26" s="268">
        <f>VLOOKUP($L26,'Unemployment_-_Euro_Area'!$A$28:$H$44,5,FALSE)</f>
        <v>3</v>
      </c>
      <c r="AI26" s="268">
        <f>VLOOKUP($L26,'CAPB_-_Euro_Area'!$A$27:$J$43,6,FALSE)</f>
        <v>5</v>
      </c>
      <c r="AJ26" s="269">
        <f>VLOOKUP($L26,'CAPB_-_Euro_Area'!$A$27:$J$43,5,FALSE)</f>
        <v>7.1999999999999993</v>
      </c>
      <c r="AK26" s="81">
        <f t="shared" si="21"/>
        <v>-1.7709960954325479</v>
      </c>
      <c r="AL26" s="81">
        <f t="shared" si="9"/>
        <v>0.83586843310816139</v>
      </c>
      <c r="AM26" s="81">
        <f t="shared" si="10"/>
        <v>0.69867603746669282</v>
      </c>
      <c r="AN26" s="86">
        <f t="shared" si="11"/>
        <v>3.2117356457688371</v>
      </c>
      <c r="AP26" s="45" t="s">
        <v>18</v>
      </c>
      <c r="AQ26" s="268">
        <f>VLOOKUP($L26,'Unemployment_-_Euro_Area'!$A$28:$H$44,7,FALSE)</f>
        <v>6.5</v>
      </c>
      <c r="AR26" s="268">
        <f>VLOOKUP($L26,'Unemployment_-_Euro_Area'!$A$28:$H$44,6,FALSE)</f>
        <v>5.2000007629394993</v>
      </c>
      <c r="AS26" s="268">
        <f>VLOOKUP($L26,'CAPB_-_Euro_Area'!$A$27:$J$43,7,FALSE)</f>
        <v>3.6</v>
      </c>
      <c r="AT26" s="269">
        <f>VLOOKUP($L26,'CAPB_-_Euro_Area'!$A$27:$J$43,6,FALSE)</f>
        <v>5</v>
      </c>
      <c r="AU26" s="81">
        <f t="shared" si="22"/>
        <v>-7.2553466993780957E-2</v>
      </c>
      <c r="AV26" s="81">
        <f t="shared" si="12"/>
        <v>0.32656699236478914</v>
      </c>
      <c r="AW26" s="81">
        <f t="shared" si="13"/>
        <v>0.10664600050218426</v>
      </c>
      <c r="AX26" s="86">
        <f t="shared" si="14"/>
        <v>3.4238748738102038</v>
      </c>
      <c r="AZ26" s="45" t="s">
        <v>18</v>
      </c>
      <c r="BA26" s="268">
        <f>VLOOKUP($L26,'Unemployment_-_Euro_Area'!$A$28:$H$44,8,FALSE)</f>
        <v>3.0999984741210014</v>
      </c>
      <c r="BB26" s="268">
        <f>VLOOKUP($L26,'Unemployment_-_Euro_Area'!$A$28:$H$44,7,FALSE)</f>
        <v>6.5</v>
      </c>
      <c r="BC26" s="268">
        <f>VLOOKUP($L26,'CAPB_-_Euro_Area'!$A$27:$J$43,8,FALSE)</f>
        <v>3.1999999999999997</v>
      </c>
      <c r="BD26" s="269">
        <f>VLOOKUP($L26,'CAPB_-_Euro_Area'!$A$27:$J$43,7,FALSE)</f>
        <v>3.6</v>
      </c>
      <c r="BE26" s="81">
        <f t="shared" si="23"/>
        <v>-0.58666415294228191</v>
      </c>
      <c r="BF26" s="81">
        <f t="shared" si="15"/>
        <v>-0.41411808021338103</v>
      </c>
      <c r="BG26" s="81">
        <f t="shared" si="16"/>
        <v>0.17149378435961629</v>
      </c>
      <c r="BH26" s="86">
        <f t="shared" si="17"/>
        <v>1.370217058672851</v>
      </c>
      <c r="BI26" s="114"/>
    </row>
    <row r="27" spans="2:61" x14ac:dyDescent="0.25">
      <c r="B27" s="111" t="s">
        <v>19</v>
      </c>
      <c r="C27" s="268">
        <f>VLOOKUP($B27,'Unemployment_-_Euro_Area'!$A$28:$H$44,3,FALSE)</f>
        <v>1.4000000953674299</v>
      </c>
      <c r="D27" s="268">
        <f>VLOOKUP($B27,'Unemployment_-_Euro_Area'!$A$28:$H$44,2,FALSE)</f>
        <v>0.19999980926514027</v>
      </c>
      <c r="E27" s="268">
        <f>VLOOKUP($B27,'CAPB_-_Euro_Area'!$A$27:$J$43,3,FALSE)</f>
        <v>-3.3000000000000007</v>
      </c>
      <c r="F27" s="269">
        <f>VLOOKUP($B27,'CAPB_-_Euro_Area'!$A$27:$J$43,2,FALSE)</f>
        <v>-4.3</v>
      </c>
      <c r="G27" s="81">
        <f t="shared" si="18"/>
        <v>-1.3482787112898409</v>
      </c>
      <c r="H27" s="81">
        <f t="shared" si="0"/>
        <v>0.45942923620258092</v>
      </c>
      <c r="I27" s="81">
        <f t="shared" si="1"/>
        <v>0.21107522307768689</v>
      </c>
      <c r="J27" s="86">
        <f t="shared" si="2"/>
        <v>5.3656059082168965E-2</v>
      </c>
      <c r="L27" s="45" t="s">
        <v>19</v>
      </c>
      <c r="M27" s="268">
        <f>VLOOKUP($L27,'Unemployment_-_Euro_Area'!$A$28:$H$44,4,FALSE)</f>
        <v>6</v>
      </c>
      <c r="N27" s="268">
        <f>VLOOKUP($L27,'Unemployment_-_Euro_Area'!$A$28:$H$44,3,FALSE)</f>
        <v>1.4000000953674299</v>
      </c>
      <c r="O27" s="268">
        <f>VLOOKUP($L27,'CAPB_-_Euro_Area'!$A$27:$J$43,4,FALSE)</f>
        <v>2.7000000000000011</v>
      </c>
      <c r="P27" s="269">
        <f>VLOOKUP($L27,'CAPB_-_Euro_Area'!$A$27:$J$43,3,FALSE)</f>
        <v>-3.3000000000000007</v>
      </c>
      <c r="Q27" s="81">
        <f t="shared" si="19"/>
        <v>-0.7012764596806349</v>
      </c>
      <c r="R27" s="81">
        <f t="shared" si="3"/>
        <v>0.67290406925231494</v>
      </c>
      <c r="S27" s="81">
        <f t="shared" si="4"/>
        <v>0.45279988641632424</v>
      </c>
      <c r="T27" s="86">
        <f t="shared" si="5"/>
        <v>3.172271735525265</v>
      </c>
      <c r="V27" s="45" t="s">
        <v>19</v>
      </c>
      <c r="W27" s="268">
        <f>VLOOKUP($L27,'Unemployment_-_Euro_Area'!$A$28:$H$44,5,FALSE)</f>
        <v>1.8999996185303001</v>
      </c>
      <c r="X27" s="268">
        <f>VLOOKUP($L27,'Unemployment_-_Euro_Area'!$A$28:$H$44,4,FALSE)</f>
        <v>6</v>
      </c>
      <c r="Y27" s="268">
        <f>VLOOKUP($L27,'CAPB_-_Euro_Area'!$A$27:$J$43,5,FALSE)</f>
        <v>3.0999999999999996</v>
      </c>
      <c r="Z27" s="269">
        <f>VLOOKUP($L27,'CAPB_-_Euro_Area'!$A$27:$J$43,4,FALSE)</f>
        <v>2.7000000000000011</v>
      </c>
      <c r="AA27" s="81">
        <f t="shared" si="20"/>
        <v>0.12497560616341463</v>
      </c>
      <c r="AB27" s="81">
        <f t="shared" si="6"/>
        <v>-0.18506394323303432</v>
      </c>
      <c r="AC27" s="81">
        <f t="shared" si="7"/>
        <v>3.4248663084959753E-2</v>
      </c>
      <c r="AD27" s="86">
        <f t="shared" si="8"/>
        <v>0.12382885597632208</v>
      </c>
      <c r="AE27" s="114"/>
      <c r="AF27" s="45" t="s">
        <v>19</v>
      </c>
      <c r="AG27" s="268">
        <f>VLOOKUP($L27,'Unemployment_-_Euro_Area'!$A$28:$H$44,6,FALSE)</f>
        <v>0.70000076293939983</v>
      </c>
      <c r="AH27" s="268">
        <f>VLOOKUP($L27,'Unemployment_-_Euro_Area'!$A$28:$H$44,5,FALSE)</f>
        <v>1.8999996185303001</v>
      </c>
      <c r="AI27" s="268">
        <f>VLOOKUP($L27,'CAPB_-_Euro_Area'!$A$27:$J$43,6,FALSE)</f>
        <v>2.8</v>
      </c>
      <c r="AJ27" s="269">
        <f>VLOOKUP($L27,'CAPB_-_Euro_Area'!$A$27:$J$43,5,FALSE)</f>
        <v>3.0999999999999996</v>
      </c>
      <c r="AK27" s="81">
        <f t="shared" si="21"/>
        <v>0.83586843310816139</v>
      </c>
      <c r="AL27" s="81">
        <f t="shared" si="9"/>
        <v>-0.9562631596519342</v>
      </c>
      <c r="AM27" s="81">
        <f t="shared" si="10"/>
        <v>0.91443923050750064</v>
      </c>
      <c r="AN27" s="86">
        <f t="shared" si="11"/>
        <v>1.6366841251859157</v>
      </c>
      <c r="AP27" s="45" t="s">
        <v>19</v>
      </c>
      <c r="AQ27" s="268">
        <f>VLOOKUP($L27,'Unemployment_-_Euro_Area'!$A$28:$H$44,7,FALSE)</f>
        <v>9.9999427795399498E-2</v>
      </c>
      <c r="AR27" s="268">
        <f>VLOOKUP($L27,'Unemployment_-_Euro_Area'!$A$28:$H$44,6,FALSE)</f>
        <v>0.70000076293939983</v>
      </c>
      <c r="AS27" s="268">
        <f>VLOOKUP($L27,'CAPB_-_Euro_Area'!$A$27:$J$43,7,FALSE)</f>
        <v>2.2000000000000002</v>
      </c>
      <c r="AT27" s="269">
        <f>VLOOKUP($L27,'CAPB_-_Euro_Area'!$A$27:$J$43,6,FALSE)</f>
        <v>2.8</v>
      </c>
      <c r="AU27" s="81">
        <f t="shared" si="22"/>
        <v>0.32656699236478914</v>
      </c>
      <c r="AV27" s="81">
        <f t="shared" si="12"/>
        <v>-1.5238045578407915</v>
      </c>
      <c r="AW27" s="81">
        <f t="shared" si="13"/>
        <v>2.3219803304963702</v>
      </c>
      <c r="AX27" s="86">
        <f t="shared" si="14"/>
        <v>9.0841800895069102</v>
      </c>
      <c r="AZ27" s="45" t="s">
        <v>19</v>
      </c>
      <c r="BA27" s="268">
        <f>VLOOKUP($L27,'Unemployment_-_Euro_Area'!$A$28:$H$44,8,FALSE)</f>
        <v>-1.5999994277953995</v>
      </c>
      <c r="BB27" s="268">
        <f>VLOOKUP($L27,'Unemployment_-_Euro_Area'!$A$28:$H$44,7,FALSE)</f>
        <v>9.9999427795399498E-2</v>
      </c>
      <c r="BC27" s="268">
        <f>VLOOKUP($L27,'CAPB_-_Euro_Area'!$A$27:$J$43,8,FALSE)</f>
        <v>1.2</v>
      </c>
      <c r="BD27" s="269">
        <f>VLOOKUP($L27,'CAPB_-_Euro_Area'!$A$27:$J$43,7,FALSE)</f>
        <v>2.2000000000000002</v>
      </c>
      <c r="BE27" s="81">
        <f t="shared" si="23"/>
        <v>-0.41411808021338103</v>
      </c>
      <c r="BF27" s="81">
        <f>BA27-(BA$11+(BB27*BB$11)+(BC27*BC$11)+(BD27*BD$11))</f>
        <v>-1.5846807904826135</v>
      </c>
      <c r="BG27" s="81">
        <f t="shared" si="16"/>
        <v>2.5112132077246008</v>
      </c>
      <c r="BH27" s="86">
        <f t="shared" si="17"/>
        <v>6.1639893941098842</v>
      </c>
      <c r="BI27" s="114"/>
    </row>
    <row r="28" spans="2:61" x14ac:dyDescent="0.25">
      <c r="B28" s="111" t="s">
        <v>20</v>
      </c>
      <c r="C28" s="268">
        <f>VLOOKUP($B28,'Unemployment_-_Euro_Area'!$A$28:$H$44,3,FALSE)</f>
        <v>0.59999990463257014</v>
      </c>
      <c r="D28" s="268">
        <f>VLOOKUP($B28,'Unemployment_-_Euro_Area'!$A$28:$H$44,2,FALSE)</f>
        <v>-0.70000028610228959</v>
      </c>
      <c r="E28" s="268">
        <f>VLOOKUP($B28,'CAPB_-_Euro_Area'!$A$27:$J$43,3,FALSE)</f>
        <v>-0.5</v>
      </c>
      <c r="F28" s="269">
        <f>VLOOKUP($B28,'CAPB_-_Euro_Area'!$A$27:$J$43,2,FALSE)</f>
        <v>1.7000000000000002</v>
      </c>
      <c r="G28" s="81">
        <f t="shared" si="18"/>
        <v>0.45942923620258092</v>
      </c>
      <c r="H28" s="81">
        <f t="shared" si="0"/>
        <v>0.69106701179665142</v>
      </c>
      <c r="I28" s="81">
        <f t="shared" si="1"/>
        <v>0.47757361479355315</v>
      </c>
      <c r="J28" s="86">
        <f t="shared" si="2"/>
        <v>0.64515442514629084</v>
      </c>
      <c r="L28" s="45" t="s">
        <v>20</v>
      </c>
      <c r="M28" s="268">
        <f>VLOOKUP($L28,'Unemployment_-_Euro_Area'!$A$28:$H$44,4,FALSE)</f>
        <v>1.1000003814697195</v>
      </c>
      <c r="N28" s="268">
        <f>VLOOKUP($L28,'Unemployment_-_Euro_Area'!$A$28:$H$44,3,FALSE)</f>
        <v>0.59999990463257014</v>
      </c>
      <c r="O28" s="268">
        <f>VLOOKUP($L28,'CAPB_-_Euro_Area'!$A$27:$J$43,4,FALSE)</f>
        <v>-0.70000000000000007</v>
      </c>
      <c r="P28" s="269">
        <f>VLOOKUP($L28,'CAPB_-_Euro_Area'!$A$27:$J$43,3,FALSE)</f>
        <v>-0.5</v>
      </c>
      <c r="Q28" s="81">
        <f t="shared" si="19"/>
        <v>0.67290406925231494</v>
      </c>
      <c r="R28" s="81">
        <f t="shared" si="3"/>
        <v>-1.1081831648620799</v>
      </c>
      <c r="S28" s="81">
        <f t="shared" si="4"/>
        <v>1.2280699268837358</v>
      </c>
      <c r="T28" s="86">
        <f t="shared" si="5"/>
        <v>4.0433478274145767</v>
      </c>
      <c r="V28" s="45" t="s">
        <v>20</v>
      </c>
      <c r="W28" s="268">
        <f>VLOOKUP($L28,'Unemployment_-_Euro_Area'!$A$28:$H$44,5,FALSE)</f>
        <v>0.59999942779541016</v>
      </c>
      <c r="X28" s="268">
        <f>VLOOKUP($L28,'Unemployment_-_Euro_Area'!$A$28:$H$44,4,FALSE)</f>
        <v>1.1000003814697195</v>
      </c>
      <c r="Y28" s="268">
        <f>VLOOKUP($L28,'CAPB_-_Euro_Area'!$A$27:$J$43,5,FALSE)</f>
        <v>0</v>
      </c>
      <c r="Z28" s="269">
        <f>VLOOKUP($L28,'CAPB_-_Euro_Area'!$A$27:$J$43,4,FALSE)</f>
        <v>-0.70000000000000007</v>
      </c>
      <c r="AA28" s="81">
        <f t="shared" si="20"/>
        <v>-0.18506394323303432</v>
      </c>
      <c r="AB28" s="81">
        <f t="shared" si="6"/>
        <v>0.16682930190861667</v>
      </c>
      <c r="AC28" s="81">
        <f t="shared" si="7"/>
        <v>2.7832015975316367E-2</v>
      </c>
      <c r="AD28" s="86">
        <f t="shared" si="8"/>
        <v>0.53612783552160792</v>
      </c>
      <c r="AE28" s="114"/>
      <c r="AF28" s="45" t="s">
        <v>20</v>
      </c>
      <c r="AG28" s="268">
        <f>VLOOKUP($L28,'Unemployment_-_Euro_Area'!$A$28:$H$44,6,FALSE)</f>
        <v>0</v>
      </c>
      <c r="AH28" s="268">
        <f>VLOOKUP($L28,'Unemployment_-_Euro_Area'!$A$28:$H$44,5,FALSE)</f>
        <v>0.59999942779541016</v>
      </c>
      <c r="AI28" s="268">
        <f>VLOOKUP($L28,'CAPB_-_Euro_Area'!$A$27:$J$43,6,FALSE)</f>
        <v>0.70000000000000007</v>
      </c>
      <c r="AJ28" s="269">
        <f>VLOOKUP($L28,'CAPB_-_Euro_Area'!$A$27:$J$43,5,FALSE)</f>
        <v>0</v>
      </c>
      <c r="AK28" s="81">
        <f t="shared" si="21"/>
        <v>-0.9562631596519342</v>
      </c>
      <c r="AL28" s="81">
        <f t="shared" si="9"/>
        <v>0.32306640116729263</v>
      </c>
      <c r="AM28" s="81">
        <f t="shared" si="10"/>
        <v>0.10437189956318606</v>
      </c>
      <c r="AN28" s="86">
        <f t="shared" si="11"/>
        <v>6.7043180740464399</v>
      </c>
      <c r="AP28" s="45" t="s">
        <v>20</v>
      </c>
      <c r="AQ28" s="268">
        <f>VLOOKUP($L28,'Unemployment_-_Euro_Area'!$A$28:$H$44,7,FALSE)</f>
        <v>2.3000001907348295</v>
      </c>
      <c r="AR28" s="268">
        <f>VLOOKUP($L28,'Unemployment_-_Euro_Area'!$A$28:$H$44,6,FALSE)</f>
        <v>0</v>
      </c>
      <c r="AS28" s="268">
        <f>VLOOKUP($L28,'CAPB_-_Euro_Area'!$A$27:$J$43,7,FALSE)</f>
        <v>2.1999999999999997</v>
      </c>
      <c r="AT28" s="269">
        <f>VLOOKUP($L28,'CAPB_-_Euro_Area'!$A$27:$J$43,6,FALSE)</f>
        <v>0.70000000000000007</v>
      </c>
      <c r="AU28" s="81">
        <f t="shared" si="22"/>
        <v>-1.5238045578407915</v>
      </c>
      <c r="AV28" s="81">
        <f t="shared" si="12"/>
        <v>1.4901928027265514</v>
      </c>
      <c r="AW28" s="81">
        <f t="shared" si="13"/>
        <v>2.2206745892980146</v>
      </c>
      <c r="AX28" s="86">
        <f t="shared" si="14"/>
        <v>1.7645085975138302</v>
      </c>
      <c r="AZ28" s="45" t="s">
        <v>20</v>
      </c>
      <c r="BA28" s="268">
        <f>VLOOKUP($L28,'Unemployment_-_Euro_Area'!$A$28:$H$44,8,FALSE)</f>
        <v>1.5</v>
      </c>
      <c r="BB28" s="268">
        <f>VLOOKUP($L28,'Unemployment_-_Euro_Area'!$A$28:$H$44,7,FALSE)</f>
        <v>2.3000001907348295</v>
      </c>
      <c r="BC28" s="268">
        <f>VLOOKUP($L28,'CAPB_-_Euro_Area'!$A$27:$J$43,8,FALSE)</f>
        <v>0.60000000000000009</v>
      </c>
      <c r="BD28" s="269">
        <f>VLOOKUP($L28,'CAPB_-_Euro_Area'!$A$27:$J$43,7,FALSE)</f>
        <v>2.1999999999999997</v>
      </c>
      <c r="BE28" s="81">
        <f t="shared" si="23"/>
        <v>-1.5846807904826135</v>
      </c>
      <c r="BF28" s="81">
        <f t="shared" si="15"/>
        <v>0.89805749498162069</v>
      </c>
      <c r="BG28" s="81">
        <f t="shared" si="16"/>
        <v>0.80650726429266362</v>
      </c>
      <c r="BH28" s="86">
        <f t="shared" si="17"/>
        <v>5.9763569574765203</v>
      </c>
      <c r="BI28" s="114"/>
    </row>
    <row r="29" spans="2:61" x14ac:dyDescent="0.25">
      <c r="B29" s="111" t="s">
        <v>21</v>
      </c>
      <c r="C29" s="268">
        <f>VLOOKUP($B29,'Unemployment_-_Euro_Area'!$A$28:$H$44,3,FALSE)</f>
        <v>1.5</v>
      </c>
      <c r="D29" s="268">
        <f>VLOOKUP($B29,'Unemployment_-_Euro_Area'!$A$28:$H$44,2,FALSE)</f>
        <v>-1.2999997138977104</v>
      </c>
      <c r="E29" s="268">
        <f>VLOOKUP($B29,'CAPB_-_Euro_Area'!$A$27:$J$43,3,FALSE)</f>
        <v>-2.2000000000000002</v>
      </c>
      <c r="F29" s="269">
        <f>VLOOKUP($B29,'CAPB_-_Euro_Area'!$A$27:$J$43,2,FALSE)</f>
        <v>-2</v>
      </c>
      <c r="G29" s="81">
        <f t="shared" si="18"/>
        <v>0.69106701179665142</v>
      </c>
      <c r="H29" s="81">
        <f t="shared" si="0"/>
        <v>1.494282067150005</v>
      </c>
      <c r="I29" s="81">
        <f t="shared" si="1"/>
        <v>2.2328788962060919</v>
      </c>
      <c r="J29" s="86">
        <f t="shared" si="2"/>
        <v>0.17756709721581421</v>
      </c>
      <c r="L29" s="45" t="s">
        <v>30</v>
      </c>
      <c r="M29" s="268">
        <f>VLOOKUP($L29,'Unemployment_-_Euro_Area'!$A$28:$H$44,4,FALSE)</f>
        <v>9.7000002861022718</v>
      </c>
      <c r="N29" s="268">
        <f>VLOOKUP($L29,'Unemployment_-_Euro_Area'!$A$28:$H$44,3,FALSE)</f>
        <v>1.4000000953674299</v>
      </c>
      <c r="O29" s="268">
        <f>VLOOKUP($L29,'CAPB_-_Euro_Area'!$A$27:$J$43,4,FALSE)</f>
        <v>5.7000000000000011</v>
      </c>
      <c r="P29" s="269">
        <f>VLOOKUP($L29,'CAPB_-_Euro_Area'!$A$27:$J$43,3,FALSE)</f>
        <v>-7.5000000000000009</v>
      </c>
      <c r="Q29" s="81">
        <f t="shared" si="19"/>
        <v>-1.1081831648620799</v>
      </c>
      <c r="R29" s="81">
        <f t="shared" si="3"/>
        <v>0.90262459009973561</v>
      </c>
      <c r="S29" s="81">
        <f t="shared" si="4"/>
        <v>0.81473115065271573</v>
      </c>
      <c r="T29" s="86">
        <f t="shared" si="5"/>
        <v>7.0533469832121938</v>
      </c>
      <c r="V29" s="45" t="s">
        <v>30</v>
      </c>
      <c r="W29" s="268">
        <f>VLOOKUP($L29,'Unemployment_-_Euro_Area'!$A$28:$H$44,5,FALSE)</f>
        <v>1.6000003814697976</v>
      </c>
      <c r="X29" s="268">
        <f>VLOOKUP($L29,'Unemployment_-_Euro_Area'!$A$28:$H$44,4,FALSE)</f>
        <v>9.7000002861022718</v>
      </c>
      <c r="Y29" s="268">
        <f>VLOOKUP($L29,'CAPB_-_Euro_Area'!$A$27:$J$43,5,FALSE)</f>
        <v>0.30000000000000027</v>
      </c>
      <c r="Z29" s="269">
        <f>VLOOKUP($L29,'CAPB_-_Euro_Area'!$A$27:$J$43,4,FALSE)</f>
        <v>5.7000000000000011</v>
      </c>
      <c r="AA29" s="81">
        <f t="shared" si="20"/>
        <v>0.16682930190861667</v>
      </c>
      <c r="AB29" s="81">
        <f t="shared" si="6"/>
        <v>-0.56537820660355909</v>
      </c>
      <c r="AC29" s="81">
        <f t="shared" si="7"/>
        <v>0.31965251650225673</v>
      </c>
      <c r="AD29" s="86">
        <f t="shared" si="8"/>
        <v>3.6419060387440094</v>
      </c>
      <c r="AE29" s="114"/>
      <c r="AF29" s="45" t="s">
        <v>30</v>
      </c>
      <c r="AG29" s="268">
        <f>VLOOKUP($L29,'Unemployment_-_Euro_Area'!$A$28:$H$44,6,FALSE)</f>
        <v>-2.5</v>
      </c>
      <c r="AH29" s="268">
        <f>VLOOKUP($L29,'Unemployment_-_Euro_Area'!$A$28:$H$44,5,FALSE)</f>
        <v>1.6000003814697976</v>
      </c>
      <c r="AI29" s="268">
        <f>VLOOKUP($L29,'CAPB_-_Euro_Area'!$A$27:$J$43,6,FALSE)</f>
        <v>1.7999999999999998</v>
      </c>
      <c r="AJ29" s="269">
        <f>VLOOKUP($L29,'CAPB_-_Euro_Area'!$A$27:$J$43,5,FALSE)</f>
        <v>0.30000000000000027</v>
      </c>
      <c r="AK29" s="81">
        <f t="shared" si="21"/>
        <v>0.32306640116729263</v>
      </c>
      <c r="AL29" s="81">
        <f t="shared" si="9"/>
        <v>-2.2662033943631847</v>
      </c>
      <c r="AM29" s="81">
        <f t="shared" si="10"/>
        <v>5.1356778246232206</v>
      </c>
      <c r="AN29" s="86">
        <f t="shared" si="11"/>
        <v>1.7007796165510067</v>
      </c>
      <c r="AP29" s="45" t="s">
        <v>30</v>
      </c>
      <c r="AQ29" s="268">
        <f>VLOOKUP($L29,'Unemployment_-_Euro_Area'!$A$28:$H$44,7,FALSE)</f>
        <v>-1.3000011444091992</v>
      </c>
      <c r="AR29" s="268">
        <f>VLOOKUP($L29,'Unemployment_-_Euro_Area'!$A$28:$H$44,6,FALSE)</f>
        <v>-2.5</v>
      </c>
      <c r="AS29" s="268">
        <f>VLOOKUP($L29,'CAPB_-_Euro_Area'!$A$27:$J$43,7,FALSE)</f>
        <v>2.5</v>
      </c>
      <c r="AT29" s="269">
        <f>VLOOKUP($L29,'CAPB_-_Euro_Area'!$A$27:$J$43,6,FALSE)</f>
        <v>1.7999999999999998</v>
      </c>
      <c r="AU29" s="81">
        <f t="shared" si="22"/>
        <v>1.4901928027265514</v>
      </c>
      <c r="AV29" s="81">
        <f t="shared" si="12"/>
        <v>0.16184473180770143</v>
      </c>
      <c r="AW29" s="81">
        <f t="shared" si="13"/>
        <v>2.61937172139068E-2</v>
      </c>
      <c r="AX29" s="86">
        <f t="shared" si="14"/>
        <v>0.46199232211364349</v>
      </c>
      <c r="AZ29" s="45" t="s">
        <v>30</v>
      </c>
      <c r="BA29" s="268">
        <f>VLOOKUP($L29,'Unemployment_-_Euro_Area'!$A$28:$H$44,8,FALSE)</f>
        <v>-3.7999992370606002</v>
      </c>
      <c r="BB29" s="268">
        <f>VLOOKUP($L29,'Unemployment_-_Euro_Area'!$A$28:$H$44,7,FALSE)</f>
        <v>-1.3000011444091992</v>
      </c>
      <c r="BC29" s="268">
        <f>VLOOKUP($L29,'CAPB_-_Euro_Area'!$A$27:$J$43,8,FALSE)</f>
        <v>-1.8</v>
      </c>
      <c r="BD29" s="269">
        <f>VLOOKUP($L29,'CAPB_-_Euro_Area'!$A$27:$J$43,7,FALSE)</f>
        <v>2.5</v>
      </c>
      <c r="BE29" s="81">
        <f t="shared" si="23"/>
        <v>0.89805749498162069</v>
      </c>
      <c r="BF29" s="81">
        <f t="shared" si="15"/>
        <v>-1.5466013682294655</v>
      </c>
      <c r="BG29" s="81">
        <f t="shared" si="16"/>
        <v>2.3919757922092546</v>
      </c>
      <c r="BH29" s="86">
        <f t="shared" si="17"/>
        <v>3.5996852381912308</v>
      </c>
      <c r="BI29" s="114"/>
    </row>
    <row r="30" spans="2:61" x14ac:dyDescent="0.25">
      <c r="B30" s="111" t="s">
        <v>22</v>
      </c>
      <c r="C30" s="268">
        <f>VLOOKUP($B30,'Unemployment_-_Euro_Area'!$A$28:$H$44,3,FALSE)</f>
        <v>1</v>
      </c>
      <c r="D30" s="268">
        <f>VLOOKUP($B30,'Unemployment_-_Euro_Area'!$A$28:$H$44,2,FALSE)</f>
        <v>-0.59999990463257014</v>
      </c>
      <c r="E30" s="268">
        <f>VLOOKUP($B30,'CAPB_-_Euro_Area'!$A$27:$J$43,3,FALSE)</f>
        <v>-0.6</v>
      </c>
      <c r="F30" s="269">
        <f>VLOOKUP($B30,'CAPB_-_Euro_Area'!$A$27:$J$43,2,FALSE)</f>
        <v>1.1000000000000001</v>
      </c>
      <c r="G30" s="81">
        <f t="shared" si="18"/>
        <v>1.494282067150005</v>
      </c>
      <c r="H30" s="81">
        <f t="shared" si="0"/>
        <v>1.0728949562699803</v>
      </c>
      <c r="I30" s="81">
        <f t="shared" si="1"/>
        <v>1.151103587189563</v>
      </c>
      <c r="J30" s="86">
        <f t="shared" si="2"/>
        <v>5.9055972094426039</v>
      </c>
      <c r="L30" s="45" t="s">
        <v>21</v>
      </c>
      <c r="M30" s="268">
        <f>VLOOKUP($L30,'Unemployment_-_Euro_Area'!$A$28:$H$44,4,FALSE)</f>
        <v>7.8999996185302397</v>
      </c>
      <c r="N30" s="268">
        <f>VLOOKUP($L30,'Unemployment_-_Euro_Area'!$A$28:$H$44,3,FALSE)</f>
        <v>1.5</v>
      </c>
      <c r="O30" s="268">
        <f>VLOOKUP($L30,'CAPB_-_Euro_Area'!$A$27:$J$43,4,FALSE)</f>
        <v>0.90000000000000036</v>
      </c>
      <c r="P30" s="269">
        <f>VLOOKUP($L30,'CAPB_-_Euro_Area'!$A$27:$J$43,3,FALSE)</f>
        <v>-2.2000000000000002</v>
      </c>
      <c r="Q30" s="81">
        <f t="shared" si="19"/>
        <v>0.90262459009973561</v>
      </c>
      <c r="R30" s="81">
        <f t="shared" si="3"/>
        <v>3.5584383981842169</v>
      </c>
      <c r="S30" s="81">
        <f t="shared" si="4"/>
        <v>12.662483833671855</v>
      </c>
      <c r="T30" s="86">
        <f t="shared" si="5"/>
        <v>38.767850673708459</v>
      </c>
      <c r="V30" s="45" t="s">
        <v>21</v>
      </c>
      <c r="W30" s="268">
        <f>VLOOKUP($L30,'Unemployment_-_Euro_Area'!$A$28:$H$44,5,FALSE)</f>
        <v>4.0999994277954013</v>
      </c>
      <c r="X30" s="268">
        <f>VLOOKUP($L30,'Unemployment_-_Euro_Area'!$A$28:$H$44,4,FALSE)</f>
        <v>7.8999996185302397</v>
      </c>
      <c r="Y30" s="268">
        <f>VLOOKUP($L30,'CAPB_-_Euro_Area'!$A$27:$J$43,5,FALSE)</f>
        <v>2</v>
      </c>
      <c r="Z30" s="269">
        <f>VLOOKUP($L30,'CAPB_-_Euro_Area'!$A$27:$J$43,4,FALSE)</f>
        <v>0.90000000000000036</v>
      </c>
      <c r="AA30" s="81">
        <f t="shared" si="20"/>
        <v>-0.56537820660355909</v>
      </c>
      <c r="AB30" s="81">
        <f t="shared" si="6"/>
        <v>1.3429996487343216</v>
      </c>
      <c r="AC30" s="81">
        <f t="shared" si="7"/>
        <v>1.8036480565005113</v>
      </c>
      <c r="AD30" s="86">
        <f t="shared" si="8"/>
        <v>2.8385441098882724</v>
      </c>
      <c r="AE30" s="114"/>
      <c r="AF30" s="45" t="s">
        <v>21</v>
      </c>
      <c r="AG30" s="268">
        <f>VLOOKUP($L30,'Unemployment_-_Euro_Area'!$A$28:$H$44,6,FALSE)</f>
        <v>-2.4999990463256001</v>
      </c>
      <c r="AH30" s="268">
        <f>VLOOKUP($L30,'Unemployment_-_Euro_Area'!$A$28:$H$44,5,FALSE)</f>
        <v>4.0999994277954013</v>
      </c>
      <c r="AI30" s="268">
        <f>VLOOKUP($L30,'CAPB_-_Euro_Area'!$A$27:$J$43,6,FALSE)</f>
        <v>-2.4000000000000004</v>
      </c>
      <c r="AJ30" s="269">
        <f>VLOOKUP($L30,'CAPB_-_Euro_Area'!$A$27:$J$43,5,FALSE)</f>
        <v>2</v>
      </c>
      <c r="AK30" s="81">
        <f t="shared" si="21"/>
        <v>-2.2662033943631847</v>
      </c>
      <c r="AL30" s="81">
        <f t="shared" si="9"/>
        <v>-0.96206397829180212</v>
      </c>
      <c r="AM30" s="81">
        <f t="shared" si="10"/>
        <v>0.92556709832664907</v>
      </c>
      <c r="AN30" s="86">
        <f t="shared" si="11"/>
        <v>5.2872460147375797</v>
      </c>
      <c r="AP30" s="45" t="s">
        <v>21</v>
      </c>
      <c r="AQ30" s="268">
        <f>VLOOKUP($L30,'Unemployment_-_Euro_Area'!$A$28:$H$44,7,FALSE)</f>
        <v>-2.1000003814698012</v>
      </c>
      <c r="AR30" s="268">
        <f>VLOOKUP($L30,'Unemployment_-_Euro_Area'!$A$28:$H$44,6,FALSE)</f>
        <v>-2.4999990463256001</v>
      </c>
      <c r="AS30" s="268">
        <f>VLOOKUP($L30,'CAPB_-_Euro_Area'!$A$27:$J$43,7,FALSE)</f>
        <v>4.6000000000000005</v>
      </c>
      <c r="AT30" s="269">
        <f>VLOOKUP($L30,'CAPB_-_Euro_Area'!$A$27:$J$43,6,FALSE)</f>
        <v>-2.4000000000000004</v>
      </c>
      <c r="AU30" s="81">
        <f t="shared" si="22"/>
        <v>0.16184473180770143</v>
      </c>
      <c r="AV30" s="81">
        <f t="shared" si="12"/>
        <v>-0.51785543893940345</v>
      </c>
      <c r="AW30" s="81">
        <f t="shared" si="13"/>
        <v>0.26817425563912223</v>
      </c>
      <c r="AX30" s="86">
        <f t="shared" si="14"/>
        <v>0.19728420765340512</v>
      </c>
      <c r="AZ30" s="45" t="s">
        <v>21</v>
      </c>
      <c r="BA30" s="268">
        <f>VLOOKUP($L30,'Unemployment_-_Euro_Area'!$A$28:$H$44,8,FALSE)</f>
        <v>-1.3999996185301988</v>
      </c>
      <c r="BB30" s="268">
        <f>VLOOKUP($L30,'Unemployment_-_Euro_Area'!$A$28:$H$44,7,FALSE)</f>
        <v>-2.1000003814698012</v>
      </c>
      <c r="BC30" s="268">
        <f>VLOOKUP($L30,'CAPB_-_Euro_Area'!$A$27:$J$43,8,FALSE)</f>
        <v>0.5</v>
      </c>
      <c r="BD30" s="269">
        <f>VLOOKUP($L30,'CAPB_-_Euro_Area'!$A$27:$J$43,7,FALSE)</f>
        <v>4.6000000000000005</v>
      </c>
      <c r="BE30" s="81">
        <f t="shared" si="23"/>
        <v>-1.5466013682294655</v>
      </c>
      <c r="BF30" s="81">
        <f t="shared" si="15"/>
        <v>0.35068227903871008</v>
      </c>
      <c r="BG30" s="81">
        <f t="shared" si="16"/>
        <v>0.12297806083178371</v>
      </c>
      <c r="BH30" s="86">
        <f t="shared" si="17"/>
        <v>0.39848029301137999</v>
      </c>
      <c r="BI30" s="114"/>
    </row>
    <row r="31" spans="2:61" x14ac:dyDescent="0.25">
      <c r="B31" s="111" t="s">
        <v>23</v>
      </c>
      <c r="C31" s="268">
        <f>VLOOKUP($B31,'Unemployment_-_Euro_Area'!$A$28:$H$44,3,FALSE)</f>
        <v>-0.5</v>
      </c>
      <c r="D31" s="268">
        <f>VLOOKUP($B31,'Unemployment_-_Euro_Area'!$A$28:$H$44,2,FALSE)</f>
        <v>-0.40000009536742986</v>
      </c>
      <c r="E31" s="268">
        <f>VLOOKUP($B31,'CAPB_-_Euro_Area'!$A$27:$J$43,3,FALSE)</f>
        <v>-2.7</v>
      </c>
      <c r="F31" s="269">
        <f>VLOOKUP($B31,'CAPB_-_Euro_Area'!$A$27:$J$43,2,FALSE)</f>
        <v>-0.50000000000000011</v>
      </c>
      <c r="G31" s="81">
        <f t="shared" si="18"/>
        <v>1.0728949562699803</v>
      </c>
      <c r="H31" s="81">
        <f t="shared" si="0"/>
        <v>-1.3572484982286637</v>
      </c>
      <c r="I31" s="81">
        <f t="shared" si="1"/>
        <v>1.8421234859439628</v>
      </c>
      <c r="J31" s="86">
        <f t="shared" si="2"/>
        <v>2.7031792443689326</v>
      </c>
      <c r="L31" s="45" t="s">
        <v>22</v>
      </c>
      <c r="M31" s="268">
        <f>VLOOKUP($L31,'Unemployment_-_Euro_Area'!$A$28:$H$44,4,FALSE)</f>
        <v>0</v>
      </c>
      <c r="N31" s="268">
        <f>VLOOKUP($L31,'Unemployment_-_Euro_Area'!$A$28:$H$44,3,FALSE)</f>
        <v>1</v>
      </c>
      <c r="O31" s="268">
        <f>VLOOKUP($L31,'CAPB_-_Euro_Area'!$A$27:$J$43,4,FALSE)</f>
        <v>-9.9999999999999978E-2</v>
      </c>
      <c r="P31" s="269">
        <f>VLOOKUP($L31,'CAPB_-_Euro_Area'!$A$27:$J$43,3,FALSE)</f>
        <v>-0.6</v>
      </c>
      <c r="Q31" s="81">
        <f t="shared" si="19"/>
        <v>3.5584383981842169</v>
      </c>
      <c r="R31" s="81">
        <f t="shared" si="3"/>
        <v>-2.6679450363392672</v>
      </c>
      <c r="S31" s="81">
        <f t="shared" si="4"/>
        <v>7.1179307169273338</v>
      </c>
      <c r="T31" s="86">
        <f t="shared" si="5"/>
        <v>2.0260265650024496E-3</v>
      </c>
      <c r="V31" s="45" t="s">
        <v>22</v>
      </c>
      <c r="W31" s="268">
        <f>VLOOKUP($L31,'Unemployment_-_Euro_Area'!$A$28:$H$44,5,FALSE)</f>
        <v>-0.69999980926514027</v>
      </c>
      <c r="X31" s="268">
        <f>VLOOKUP($L31,'Unemployment_-_Euro_Area'!$A$28:$H$44,4,FALSE)</f>
        <v>0</v>
      </c>
      <c r="Y31" s="268">
        <f>VLOOKUP($L31,'CAPB_-_Euro_Area'!$A$27:$J$43,5,FALSE)</f>
        <v>-1.6</v>
      </c>
      <c r="Z31" s="269">
        <f>VLOOKUP($L31,'CAPB_-_Euro_Area'!$A$27:$J$43,4,FALSE)</f>
        <v>-9.9999999999999978E-2</v>
      </c>
      <c r="AA31" s="81">
        <f t="shared" si="20"/>
        <v>1.3429996487343216</v>
      </c>
      <c r="AB31" s="81">
        <f t="shared" si="6"/>
        <v>-0.34179829460733396</v>
      </c>
      <c r="AC31" s="81">
        <f t="shared" si="7"/>
        <v>0.11682607419648186</v>
      </c>
      <c r="AD31" s="86">
        <f t="shared" si="8"/>
        <v>0.57996053011515658</v>
      </c>
      <c r="AE31" s="114"/>
      <c r="AF31" s="45" t="s">
        <v>22</v>
      </c>
      <c r="AG31" s="268">
        <f>VLOOKUP($L31,'Unemployment_-_Euro_Area'!$A$28:$H$44,6,FALSE)</f>
        <v>0.5</v>
      </c>
      <c r="AH31" s="268">
        <f>VLOOKUP($L31,'Unemployment_-_Euro_Area'!$A$28:$H$44,5,FALSE)</f>
        <v>-0.69999980926514027</v>
      </c>
      <c r="AI31" s="268">
        <f>VLOOKUP($L31,'CAPB_-_Euro_Area'!$A$27:$J$43,6,FALSE)</f>
        <v>0.4</v>
      </c>
      <c r="AJ31" s="269">
        <f>VLOOKUP($L31,'CAPB_-_Euro_Area'!$A$27:$J$43,5,FALSE)</f>
        <v>-1.6</v>
      </c>
      <c r="AK31" s="81">
        <f t="shared" si="21"/>
        <v>-0.96206397829180212</v>
      </c>
      <c r="AL31" s="81">
        <f t="shared" si="9"/>
        <v>1.3373372513194155</v>
      </c>
      <c r="AM31" s="81">
        <f t="shared" si="10"/>
        <v>1.7884709237665695</v>
      </c>
      <c r="AN31" s="86">
        <f t="shared" si="11"/>
        <v>1.3953327647145963</v>
      </c>
      <c r="AP31" s="45" t="s">
        <v>22</v>
      </c>
      <c r="AQ31" s="268">
        <f>VLOOKUP($L31,'Unemployment_-_Euro_Area'!$A$28:$H$44,7,FALSE)</f>
        <v>0.19999980926514027</v>
      </c>
      <c r="AR31" s="268">
        <f>VLOOKUP($L31,'Unemployment_-_Euro_Area'!$A$28:$H$44,6,FALSE)</f>
        <v>0.5</v>
      </c>
      <c r="AS31" s="268">
        <f>VLOOKUP($L31,'CAPB_-_Euro_Area'!$A$27:$J$43,7,FALSE)</f>
        <v>1</v>
      </c>
      <c r="AT31" s="269">
        <f>VLOOKUP($L31,'CAPB_-_Euro_Area'!$A$27:$J$43,6,FALSE)</f>
        <v>0.4</v>
      </c>
      <c r="AU31" s="81">
        <f t="shared" si="22"/>
        <v>-0.51785543893940345</v>
      </c>
      <c r="AV31" s="81">
        <f t="shared" si="12"/>
        <v>-0.96202230809265887</v>
      </c>
      <c r="AW31" s="81">
        <f t="shared" si="13"/>
        <v>0.92548692126792664</v>
      </c>
      <c r="AX31" s="86">
        <f t="shared" si="14"/>
        <v>0.54283780477418675</v>
      </c>
      <c r="AZ31" s="45" t="s">
        <v>22</v>
      </c>
      <c r="BA31" s="268">
        <f>VLOOKUP($L31,'Unemployment_-_Euro_Area'!$A$28:$H$44,8,FALSE)</f>
        <v>0.80000019073485973</v>
      </c>
      <c r="BB31" s="268">
        <f>VLOOKUP($L31,'Unemployment_-_Euro_Area'!$A$28:$H$44,7,FALSE)</f>
        <v>0.19999980926514027</v>
      </c>
      <c r="BC31" s="268">
        <f>VLOOKUP($L31,'CAPB_-_Euro_Area'!$A$27:$J$43,8,FALSE)</f>
        <v>0.4</v>
      </c>
      <c r="BD31" s="269">
        <f>VLOOKUP($L31,'CAPB_-_Euro_Area'!$A$27:$J$43,7,FALSE)</f>
        <v>1</v>
      </c>
      <c r="BE31" s="81">
        <f t="shared" si="23"/>
        <v>0.35068227903871008</v>
      </c>
      <c r="BF31" s="81">
        <f t="shared" si="15"/>
        <v>0.98193523389229331</v>
      </c>
      <c r="BG31" s="81">
        <f t="shared" si="16"/>
        <v>0.96419680355911275</v>
      </c>
      <c r="BH31" s="86">
        <f t="shared" si="17"/>
        <v>1.3474820084978947</v>
      </c>
      <c r="BI31" s="114"/>
    </row>
    <row r="32" spans="2:61" x14ac:dyDescent="0.25">
      <c r="B32" s="111" t="s">
        <v>24</v>
      </c>
      <c r="C32" s="268">
        <f>VLOOKUP($B32,'Unemployment_-_Euro_Area'!$A$28:$H$44,3,FALSE)</f>
        <v>-0.40000009536743963</v>
      </c>
      <c r="D32" s="268">
        <f>VLOOKUP($B32,'Unemployment_-_Euro_Area'!$A$28:$H$44,2,FALSE)</f>
        <v>-0.70000004768371005</v>
      </c>
      <c r="E32" s="268">
        <f>VLOOKUP($B32,'CAPB_-_Euro_Area'!$A$27:$J$43,3,FALSE)</f>
        <v>0</v>
      </c>
      <c r="F32" s="269">
        <f>VLOOKUP($B32,'CAPB_-_Euro_Area'!$A$27:$J$43,2,FALSE)</f>
        <v>-1</v>
      </c>
      <c r="G32" s="81">
        <f t="shared" si="18"/>
        <v>-1.3572484982286637</v>
      </c>
      <c r="H32" s="81">
        <f t="shared" si="0"/>
        <v>0.28688630292631856</v>
      </c>
      <c r="I32" s="81">
        <f t="shared" si="1"/>
        <v>8.2303750806731413E-2</v>
      </c>
      <c r="J32" s="86">
        <f t="shared" si="2"/>
        <v>0.39329648287256219</v>
      </c>
      <c r="L32" s="45" t="s">
        <v>23</v>
      </c>
      <c r="M32" s="268">
        <f>VLOOKUP($L32,'Unemployment_-_Euro_Area'!$A$28:$H$44,4,FALSE)</f>
        <v>0.90000009536742986</v>
      </c>
      <c r="N32" s="268">
        <f>VLOOKUP($L32,'Unemployment_-_Euro_Area'!$A$28:$H$44,3,FALSE)</f>
        <v>-0.5</v>
      </c>
      <c r="O32" s="268">
        <f>VLOOKUP($L32,'CAPB_-_Euro_Area'!$A$27:$J$43,4,FALSE)</f>
        <v>3</v>
      </c>
      <c r="P32" s="269">
        <f>VLOOKUP($L32,'CAPB_-_Euro_Area'!$A$27:$J$43,3,FALSE)</f>
        <v>-2.7</v>
      </c>
      <c r="Q32" s="81">
        <f t="shared" si="19"/>
        <v>-2.6679450363392672</v>
      </c>
      <c r="R32" s="81">
        <f t="shared" si="3"/>
        <v>-2.6229336315066867</v>
      </c>
      <c r="S32" s="81">
        <f t="shared" si="4"/>
        <v>6.8797808352888552</v>
      </c>
      <c r="T32" s="86">
        <f t="shared" si="5"/>
        <v>6.5933237196379499</v>
      </c>
      <c r="V32" s="45" t="s">
        <v>23</v>
      </c>
      <c r="W32" s="268">
        <f>VLOOKUP($L32,'Unemployment_-_Euro_Area'!$A$28:$H$44,5,FALSE)</f>
        <v>0</v>
      </c>
      <c r="X32" s="268">
        <f>VLOOKUP($L32,'Unemployment_-_Euro_Area'!$A$28:$H$44,4,FALSE)</f>
        <v>0.90000009536742986</v>
      </c>
      <c r="Y32" s="268">
        <f>VLOOKUP($L32,'CAPB_-_Euro_Area'!$A$27:$J$43,5,FALSE)</f>
        <v>-0.8</v>
      </c>
      <c r="Z32" s="269">
        <f>VLOOKUP($L32,'CAPB_-_Euro_Area'!$A$27:$J$43,4,FALSE)</f>
        <v>3</v>
      </c>
      <c r="AA32" s="81">
        <f t="shared" si="20"/>
        <v>-0.34179829460733396</v>
      </c>
      <c r="AB32" s="81">
        <f t="shared" si="6"/>
        <v>0.41975310228926188</v>
      </c>
      <c r="AC32" s="81">
        <f t="shared" si="7"/>
        <v>0.17619266688145954</v>
      </c>
      <c r="AD32" s="86">
        <f t="shared" si="8"/>
        <v>2.5397286901666177E-2</v>
      </c>
      <c r="AE32" s="114"/>
      <c r="AF32" s="45" t="s">
        <v>23</v>
      </c>
      <c r="AG32" s="268">
        <f>VLOOKUP($L32,'Unemployment_-_Euro_Area'!$A$28:$H$44,6,FALSE)</f>
        <v>-0.40000009536742986</v>
      </c>
      <c r="AH32" s="268">
        <f>VLOOKUP($L32,'Unemployment_-_Euro_Area'!$A$28:$H$44,5,FALSE)</f>
        <v>0</v>
      </c>
      <c r="AI32" s="268">
        <f>VLOOKUP($L32,'CAPB_-_Euro_Area'!$A$27:$J$43,6,FALSE)</f>
        <v>0.70000000000000007</v>
      </c>
      <c r="AJ32" s="269">
        <f>VLOOKUP($L32,'CAPB_-_Euro_Area'!$A$27:$J$43,5,FALSE)</f>
        <v>-0.8</v>
      </c>
      <c r="AK32" s="81">
        <f t="shared" si="21"/>
        <v>1.3373372513194155</v>
      </c>
      <c r="AL32" s="81">
        <f t="shared" si="9"/>
        <v>0.15609520808077582</v>
      </c>
      <c r="AM32" s="81">
        <f t="shared" si="10"/>
        <v>2.4365713985780701E-2</v>
      </c>
      <c r="AN32" s="86">
        <f t="shared" si="11"/>
        <v>4.7859146246742916E-2</v>
      </c>
      <c r="AP32" s="45" t="s">
        <v>23</v>
      </c>
      <c r="AQ32" s="268">
        <f>VLOOKUP($L32,'Unemployment_-_Euro_Area'!$A$28:$H$44,7,FALSE)</f>
        <v>-9.9999904632570136E-2</v>
      </c>
      <c r="AR32" s="268">
        <f>VLOOKUP($L32,'Unemployment_-_Euro_Area'!$A$28:$H$44,6,FALSE)</f>
        <v>-0.40000009536742986</v>
      </c>
      <c r="AS32" s="268">
        <f>VLOOKUP($L32,'CAPB_-_Euro_Area'!$A$27:$J$43,7,FALSE)</f>
        <v>-1.4</v>
      </c>
      <c r="AT32" s="269">
        <f>VLOOKUP($L32,'CAPB_-_Euro_Area'!$A$27:$J$43,6,FALSE)</f>
        <v>0.70000000000000007</v>
      </c>
      <c r="AU32" s="81">
        <f t="shared" si="22"/>
        <v>-0.96202230809265887</v>
      </c>
      <c r="AV32" s="81">
        <f t="shared" si="12"/>
        <v>-0.22524703382364089</v>
      </c>
      <c r="AW32" s="81">
        <f t="shared" si="13"/>
        <v>5.0736226246348423E-2</v>
      </c>
      <c r="AX32" s="86">
        <f t="shared" si="14"/>
        <v>0.25653874083947642</v>
      </c>
      <c r="AZ32" s="45" t="s">
        <v>23</v>
      </c>
      <c r="BA32" s="268">
        <f>VLOOKUP($L32,'Unemployment_-_Euro_Area'!$A$28:$H$44,8,FALSE)</f>
        <v>9.9999904632570136E-2</v>
      </c>
      <c r="BB32" s="268">
        <f>VLOOKUP($L32,'Unemployment_-_Euro_Area'!$A$28:$H$44,7,FALSE)</f>
        <v>-9.9999904632570136E-2</v>
      </c>
      <c r="BC32" s="268">
        <f>VLOOKUP($L32,'CAPB_-_Euro_Area'!$A$27:$J$43,8,FALSE)</f>
        <v>0.7</v>
      </c>
      <c r="BD32" s="269">
        <f>VLOOKUP($L32,'CAPB_-_Euro_Area'!$A$27:$J$43,7,FALSE)</f>
        <v>-1.4</v>
      </c>
      <c r="BE32" s="81">
        <f t="shared" si="23"/>
        <v>0.98193523389229331</v>
      </c>
      <c r="BF32" s="81">
        <f t="shared" si="15"/>
        <v>-0.17887569321767099</v>
      </c>
      <c r="BG32" s="81">
        <f t="shared" si="16"/>
        <v>3.199651362410235E-2</v>
      </c>
      <c r="BH32" s="86">
        <f t="shared" si="17"/>
        <v>0.17834480060109231</v>
      </c>
      <c r="BI32" s="114"/>
    </row>
    <row r="33" spans="1:61" x14ac:dyDescent="0.25">
      <c r="B33" s="111" t="s">
        <v>25</v>
      </c>
      <c r="C33" s="268">
        <f>VLOOKUP($B33,'Unemployment_-_Euro_Area'!$A$28:$H$44,3,FALSE)</f>
        <v>-0.40000009536742986</v>
      </c>
      <c r="D33" s="268">
        <f>VLOOKUP($B33,'Unemployment_-_Euro_Area'!$A$28:$H$44,2,FALSE)</f>
        <v>0.30000019073485973</v>
      </c>
      <c r="E33" s="268">
        <f>VLOOKUP($B33,'CAPB_-_Euro_Area'!$A$27:$J$43,3,FALSE)</f>
        <v>-0.5</v>
      </c>
      <c r="F33" s="269">
        <f>VLOOKUP($B33,'CAPB_-_Euro_Area'!$A$27:$J$43,2,FALSE)</f>
        <v>-1.6</v>
      </c>
      <c r="G33" s="81">
        <f t="shared" si="18"/>
        <v>0.28688630292631856</v>
      </c>
      <c r="H33" s="81">
        <f t="shared" si="0"/>
        <v>-0.34024724176138366</v>
      </c>
      <c r="I33" s="81">
        <f t="shared" si="1"/>
        <v>0.11576818552622946</v>
      </c>
      <c r="J33" s="86">
        <f>(H34-H33)^2</f>
        <v>1.7868784019996104E-2</v>
      </c>
      <c r="L33" s="45" t="s">
        <v>24</v>
      </c>
      <c r="M33" s="268">
        <f>VLOOKUP($L33,'Unemployment_-_Euro_Area'!$A$28:$H$44,4,FALSE)</f>
        <v>0.60000014305114968</v>
      </c>
      <c r="N33" s="268">
        <f>VLOOKUP($L33,'Unemployment_-_Euro_Area'!$A$28:$H$44,3,FALSE)</f>
        <v>-0.40000009536743963</v>
      </c>
      <c r="O33" s="268">
        <f>VLOOKUP($L33,'CAPB_-_Euro_Area'!$A$27:$J$43,4,FALSE)</f>
        <v>-3.7</v>
      </c>
      <c r="P33" s="269">
        <f>VLOOKUP($L33,'CAPB_-_Euro_Area'!$A$27:$J$43,3,FALSE)</f>
        <v>0</v>
      </c>
      <c r="Q33" s="81">
        <f t="shared" si="19"/>
        <v>-2.6229336315066867</v>
      </c>
      <c r="R33" s="81">
        <f t="shared" si="3"/>
        <v>-5.5186813839892213E-2</v>
      </c>
      <c r="S33" s="81">
        <f t="shared" si="4"/>
        <v>3.0455844217989188E-3</v>
      </c>
      <c r="T33" s="86">
        <f t="shared" si="5"/>
        <v>1.2191153493636597</v>
      </c>
      <c r="V33" s="45" t="s">
        <v>24</v>
      </c>
      <c r="W33" s="268">
        <f>VLOOKUP($L33,'Unemployment_-_Euro_Area'!$A$28:$H$44,5,FALSE)</f>
        <v>1.0999999046325701</v>
      </c>
      <c r="X33" s="268">
        <f>VLOOKUP($L33,'Unemployment_-_Euro_Area'!$A$28:$H$44,4,FALSE)</f>
        <v>0.60000014305114968</v>
      </c>
      <c r="Y33" s="268">
        <f>VLOOKUP($L33,'CAPB_-_Euro_Area'!$A$27:$J$43,5,FALSE)</f>
        <v>0.29999999999999982</v>
      </c>
      <c r="Z33" s="269">
        <f>VLOOKUP($L33,'CAPB_-_Euro_Area'!$A$27:$J$43,4,FALSE)</f>
        <v>-3.7</v>
      </c>
      <c r="AA33" s="81">
        <f t="shared" si="20"/>
        <v>0.41975310228926188</v>
      </c>
      <c r="AB33" s="81">
        <f t="shared" si="6"/>
        <v>0.26038783975797442</v>
      </c>
      <c r="AC33" s="81">
        <f t="shared" si="7"/>
        <v>6.7801827093824568E-2</v>
      </c>
      <c r="AD33" s="86">
        <f t="shared" si="8"/>
        <v>2.4173308978470008E-3</v>
      </c>
      <c r="AE33" s="114"/>
      <c r="AF33" s="45" t="s">
        <v>24</v>
      </c>
      <c r="AG33" s="268">
        <f>VLOOKUP($L33,'Unemployment_-_Euro_Area'!$A$28:$H$44,6,FALSE)</f>
        <v>-9.9999904632570136E-2</v>
      </c>
      <c r="AH33" s="268">
        <f>VLOOKUP($L33,'Unemployment_-_Euro_Area'!$A$28:$H$44,5,FALSE)</f>
        <v>1.0999999046325701</v>
      </c>
      <c r="AI33" s="268">
        <f>VLOOKUP($L33,'CAPB_-_Euro_Area'!$A$27:$J$43,6,FALSE)</f>
        <v>0.30000000000000027</v>
      </c>
      <c r="AJ33" s="269">
        <f>VLOOKUP($L33,'CAPB_-_Euro_Area'!$A$27:$J$43,5,FALSE)</f>
        <v>0.29999999999999982</v>
      </c>
      <c r="AK33" s="81">
        <f t="shared" si="21"/>
        <v>0.15609520808077582</v>
      </c>
      <c r="AL33" s="81">
        <f t="shared" si="9"/>
        <v>0.37486254167229471</v>
      </c>
      <c r="AM33" s="81">
        <f t="shared" si="10"/>
        <v>0.14052192514901288</v>
      </c>
      <c r="AN33" s="86">
        <f t="shared" si="11"/>
        <v>3.1099411086567343</v>
      </c>
      <c r="AP33" s="45" t="s">
        <v>24</v>
      </c>
      <c r="AQ33" s="268">
        <f>VLOOKUP($L33,'Unemployment_-_Euro_Area'!$A$28:$H$44,7,FALSE)</f>
        <v>0.90000009536742986</v>
      </c>
      <c r="AR33" s="268">
        <f>VLOOKUP($L33,'Unemployment_-_Euro_Area'!$A$28:$H$44,6,FALSE)</f>
        <v>-9.9999904632570136E-2</v>
      </c>
      <c r="AS33" s="268">
        <f>VLOOKUP($L33,'CAPB_-_Euro_Area'!$A$27:$J$43,7,FALSE)</f>
        <v>1.4</v>
      </c>
      <c r="AT33" s="269">
        <f>VLOOKUP($L33,'CAPB_-_Euro_Area'!$A$27:$J$43,6,FALSE)</f>
        <v>0.30000000000000027</v>
      </c>
      <c r="AU33" s="81">
        <f t="shared" si="22"/>
        <v>-0.22524703382364089</v>
      </c>
      <c r="AV33" s="81">
        <f t="shared" si="12"/>
        <v>0.28124950203763865</v>
      </c>
      <c r="AW33" s="81">
        <f t="shared" si="13"/>
        <v>7.9101282396419711E-2</v>
      </c>
      <c r="AX33" s="86">
        <f t="shared" si="14"/>
        <v>0.20584039714793254</v>
      </c>
      <c r="AZ33" s="45" t="s">
        <v>24</v>
      </c>
      <c r="BA33" s="268">
        <f>VLOOKUP($L33,'Unemployment_-_Euro_Area'!$A$28:$H$44,8,FALSE)</f>
        <v>1.3999996185302805</v>
      </c>
      <c r="BB33" s="268">
        <f>VLOOKUP($L33,'Unemployment_-_Euro_Area'!$A$28:$H$44,7,FALSE)</f>
        <v>0.90000009536742986</v>
      </c>
      <c r="BC33" s="268">
        <f>VLOOKUP($L33,'CAPB_-_Euro_Area'!$A$27:$J$43,8,FALSE)</f>
        <v>2.5</v>
      </c>
      <c r="BD33" s="269">
        <f>VLOOKUP($L33,'CAPB_-_Euro_Area'!$A$27:$J$43,7,FALSE)</f>
        <v>1.4</v>
      </c>
      <c r="BE33" s="81">
        <f t="shared" si="23"/>
        <v>-0.17887569321767099</v>
      </c>
      <c r="BF33" s="81">
        <f t="shared" si="15"/>
        <v>0.24343319918348638</v>
      </c>
      <c r="BG33" s="81">
        <f t="shared" si="16"/>
        <v>5.9259722464706954E-2</v>
      </c>
      <c r="BH33" s="86">
        <f t="shared" si="17"/>
        <v>0.9494430809354758</v>
      </c>
      <c r="BI33" s="114"/>
    </row>
    <row r="34" spans="1:61" x14ac:dyDescent="0.25">
      <c r="B34" s="111" t="s">
        <v>26</v>
      </c>
      <c r="C34" s="268">
        <f>VLOOKUP($B34,'Unemployment_-_Euro_Area'!$A$28:$H$44,3,FALSE)</f>
        <v>-1.3999996185302699</v>
      </c>
      <c r="D34" s="268">
        <f>VLOOKUP($B34,'Unemployment_-_Euro_Area'!$A$28:$H$44,2,FALSE)</f>
        <v>-2.3000001907349006</v>
      </c>
      <c r="E34" s="268">
        <f>VLOOKUP($B34,'CAPB_-_Euro_Area'!$A$27:$J$43,3,FALSE)</f>
        <v>-0.69999999999999973</v>
      </c>
      <c r="F34" s="269">
        <f>VLOOKUP($B34,'CAPB_-_Euro_Area'!$A$27:$J$43,2,FALSE)</f>
        <v>0.10000000000000009</v>
      </c>
      <c r="G34" s="81">
        <f t="shared" si="18"/>
        <v>-0.34024724176138366</v>
      </c>
      <c r="H34" s="81">
        <f t="shared" si="0"/>
        <v>-0.47392141286409184</v>
      </c>
      <c r="I34" s="81">
        <f t="shared" si="1"/>
        <v>0.22460150557109698</v>
      </c>
      <c r="J34" s="86">
        <f>(H35-H34)^2</f>
        <v>0.3916305928546977</v>
      </c>
      <c r="L34" s="45" t="s">
        <v>25</v>
      </c>
      <c r="M34" s="268">
        <f>VLOOKUP($L34,'Unemployment_-_Euro_Area'!$A$28:$H$44,4,FALSE)</f>
        <v>1.9000000953674299</v>
      </c>
      <c r="N34" s="268">
        <f>VLOOKUP($L34,'Unemployment_-_Euro_Area'!$A$28:$H$44,3,FALSE)</f>
        <v>-0.40000009536742986</v>
      </c>
      <c r="O34" s="268">
        <f>VLOOKUP($L34,'CAPB_-_Euro_Area'!$A$27:$J$43,4,FALSE)</f>
        <v>-4.8000000000000007</v>
      </c>
      <c r="P34" s="269">
        <f>VLOOKUP($L34,'CAPB_-_Euro_Area'!$A$27:$J$43,3,FALSE)</f>
        <v>-0.5</v>
      </c>
      <c r="Q34" s="81">
        <f t="shared" si="19"/>
        <v>-5.5186813839892213E-2</v>
      </c>
      <c r="R34" s="81">
        <f t="shared" si="3"/>
        <v>1.0489487527295667</v>
      </c>
      <c r="S34" s="81">
        <f t="shared" si="4"/>
        <v>1.1002934858529136</v>
      </c>
      <c r="T34" s="86">
        <f t="shared" si="5"/>
        <v>0.66290800302072717</v>
      </c>
      <c r="V34" s="45" t="s">
        <v>25</v>
      </c>
      <c r="W34" s="268">
        <f>VLOOKUP($L34,'Unemployment_-_Euro_Area'!$A$28:$H$44,5,FALSE)</f>
        <v>1.3000001907349006</v>
      </c>
      <c r="X34" s="268">
        <f>VLOOKUP($L34,'Unemployment_-_Euro_Area'!$A$28:$H$44,4,FALSE)</f>
        <v>1.9000000953674299</v>
      </c>
      <c r="Y34" s="268">
        <f>VLOOKUP($L34,'CAPB_-_Euro_Area'!$A$27:$J$43,5,FALSE)</f>
        <v>-1.7999999999999989</v>
      </c>
      <c r="Z34" s="269">
        <f>VLOOKUP($L34,'CAPB_-_Euro_Area'!$A$27:$J$43,4,FALSE)</f>
        <v>-4.8000000000000007</v>
      </c>
      <c r="AA34" s="81">
        <f t="shared" si="20"/>
        <v>0.26038783975797442</v>
      </c>
      <c r="AB34" s="81">
        <f t="shared" si="6"/>
        <v>0.3095541991701477</v>
      </c>
      <c r="AC34" s="81">
        <f t="shared" si="7"/>
        <v>9.5823802223871477E-2</v>
      </c>
      <c r="AD34" s="86">
        <f t="shared" si="8"/>
        <v>0.89434256186142913</v>
      </c>
      <c r="AE34" s="114"/>
      <c r="AF34" s="45" t="s">
        <v>25</v>
      </c>
      <c r="AG34" s="268">
        <f>VLOOKUP($L34,'Unemployment_-_Euro_Area'!$A$28:$H$44,6,FALSE)</f>
        <v>1.8999996185301988</v>
      </c>
      <c r="AH34" s="268">
        <f>VLOOKUP($L34,'Unemployment_-_Euro_Area'!$A$28:$H$44,5,FALSE)</f>
        <v>1.3000001907349006</v>
      </c>
      <c r="AI34" s="268">
        <f>VLOOKUP($L34,'CAPB_-_Euro_Area'!$A$27:$J$43,6,FALSE)</f>
        <v>5.6</v>
      </c>
      <c r="AJ34" s="269">
        <f>VLOOKUP($L34,'CAPB_-_Euro_Area'!$A$27:$J$43,5,FALSE)</f>
        <v>-1.7999999999999989</v>
      </c>
      <c r="AK34" s="81">
        <f t="shared" si="21"/>
        <v>0.37486254167229471</v>
      </c>
      <c r="AL34" s="81">
        <f t="shared" si="9"/>
        <v>2.1383650533395548</v>
      </c>
      <c r="AM34" s="81">
        <f t="shared" si="10"/>
        <v>4.5726051013438775</v>
      </c>
      <c r="AN34" s="86">
        <f t="shared" si="11"/>
        <v>7.0362664619471307</v>
      </c>
      <c r="AP34" s="45" t="s">
        <v>25</v>
      </c>
      <c r="AQ34" s="268">
        <f>VLOOKUP($L34,'Unemployment_-_Euro_Area'!$A$28:$H$44,7,FALSE)</f>
        <v>2.9000005722046005</v>
      </c>
      <c r="AR34" s="268">
        <f>VLOOKUP($L34,'Unemployment_-_Euro_Area'!$A$28:$H$44,6,FALSE)</f>
        <v>1.8999996185301988</v>
      </c>
      <c r="AS34" s="268">
        <f>VLOOKUP($L34,'CAPB_-_Euro_Area'!$A$27:$J$43,7,FALSE)</f>
        <v>3.5</v>
      </c>
      <c r="AT34" s="269">
        <f>VLOOKUP($L34,'CAPB_-_Euro_Area'!$A$27:$J$43,6,FALSE)</f>
        <v>5.6</v>
      </c>
      <c r="AU34" s="81">
        <f t="shared" si="22"/>
        <v>0.28124950203763865</v>
      </c>
      <c r="AV34" s="81">
        <f t="shared" si="12"/>
        <v>-0.1724468690608445</v>
      </c>
      <c r="AW34" s="81">
        <f t="shared" si="13"/>
        <v>2.9737922648888047E-2</v>
      </c>
      <c r="AX34" s="86">
        <f t="shared" si="14"/>
        <v>0.3103757077745336</v>
      </c>
      <c r="AZ34" s="45" t="s">
        <v>25</v>
      </c>
      <c r="BA34" s="268">
        <f>VLOOKUP($L34,'Unemployment_-_Euro_Area'!$A$28:$H$44,8,FALSE)</f>
        <v>0.89999961853030008</v>
      </c>
      <c r="BB34" s="268">
        <f>VLOOKUP($L34,'Unemployment_-_Euro_Area'!$A$28:$H$44,7,FALSE)</f>
        <v>2.9000005722046005</v>
      </c>
      <c r="BC34" s="268">
        <f>VLOOKUP($L34,'CAPB_-_Euro_Area'!$A$27:$J$43,8,FALSE)</f>
        <v>2.5</v>
      </c>
      <c r="BD34" s="269">
        <f>VLOOKUP($L34,'CAPB_-_Euro_Area'!$A$27:$J$43,7,FALSE)</f>
        <v>3.5</v>
      </c>
      <c r="BE34" s="81">
        <f t="shared" si="23"/>
        <v>0.24343319918348638</v>
      </c>
      <c r="BF34" s="81">
        <f t="shared" si="15"/>
        <v>-0.73096049996253942</v>
      </c>
      <c r="BG34" s="81">
        <f t="shared" si="16"/>
        <v>0.5343032525054856</v>
      </c>
      <c r="BH34" s="86">
        <f t="shared" si="17"/>
        <v>1.4380404293879209E-2</v>
      </c>
      <c r="BI34" s="114"/>
    </row>
    <row r="35" spans="1:61" x14ac:dyDescent="0.25">
      <c r="B35" s="111" t="s">
        <v>27</v>
      </c>
      <c r="C35" s="268">
        <f>VLOOKUP($B35,'Unemployment_-_Euro_Area'!$A$28:$H$44,3,FALSE)</f>
        <v>-0.40000009536742986</v>
      </c>
      <c r="D35" s="268">
        <f>VLOOKUP($B35,'Unemployment_-_Euro_Area'!$A$28:$H$44,2,FALSE)</f>
        <v>-1.1999998092651403</v>
      </c>
      <c r="E35" s="268">
        <f>VLOOKUP($B35,'CAPB_-_Euro_Area'!$A$27:$J$43,3,FALSE)</f>
        <v>-0.60000000000000009</v>
      </c>
      <c r="F35" s="269">
        <f>VLOOKUP($B35,'CAPB_-_Euro_Area'!$A$27:$J$43,2,FALSE)</f>
        <v>-0.49999999999999989</v>
      </c>
      <c r="G35" s="81">
        <f t="shared" si="18"/>
        <v>-0.47392141286409184</v>
      </c>
      <c r="H35" s="81">
        <f t="shared" si="0"/>
        <v>0.15188254434191506</v>
      </c>
      <c r="I35" s="81">
        <f t="shared" si="1"/>
        <v>2.3068307275773796E-2</v>
      </c>
      <c r="J35" s="86">
        <f>(H36-H35)^2</f>
        <v>0.12941351604794787</v>
      </c>
      <c r="L35" s="45" t="s">
        <v>26</v>
      </c>
      <c r="M35" s="268">
        <f>VLOOKUP($L35,'Unemployment_-_Euro_Area'!$A$28:$H$44,4,FALSE)</f>
        <v>2.4999999999999698</v>
      </c>
      <c r="N35" s="268">
        <f>VLOOKUP($L35,'Unemployment_-_Euro_Area'!$A$28:$H$44,3,FALSE)</f>
        <v>-1.3999996185302699</v>
      </c>
      <c r="O35" s="268">
        <f>VLOOKUP($L35,'CAPB_-_Euro_Area'!$A$27:$J$43,4,FALSE)</f>
        <v>-2.2000000000000002</v>
      </c>
      <c r="P35" s="269">
        <f>VLOOKUP($L35,'CAPB_-_Euro_Area'!$A$27:$J$43,3,FALSE)</f>
        <v>-0.69999999999999973</v>
      </c>
      <c r="Q35" s="81">
        <f t="shared" si="19"/>
        <v>1.0489487527295667</v>
      </c>
      <c r="R35" s="81">
        <f t="shared" si="3"/>
        <v>1.8631403782212117</v>
      </c>
      <c r="S35" s="81">
        <f t="shared" si="4"/>
        <v>3.4712920689582796</v>
      </c>
      <c r="T35" s="86">
        <f>(R36-R35)^2</f>
        <v>3.3231011208796812</v>
      </c>
      <c r="V35" s="45" t="s">
        <v>26</v>
      </c>
      <c r="W35" s="268">
        <f>VLOOKUP($L35,'Unemployment_-_Euro_Area'!$A$28:$H$44,5,FALSE)</f>
        <v>2.2999992370606002</v>
      </c>
      <c r="X35" s="268">
        <f>VLOOKUP($L35,'Unemployment_-_Euro_Area'!$A$28:$H$44,4,FALSE)</f>
        <v>2.4999999999999698</v>
      </c>
      <c r="Y35" s="268">
        <f>VLOOKUP($L35,'CAPB_-_Euro_Area'!$A$27:$J$43,5,FALSE)</f>
        <v>-0.40000000000000036</v>
      </c>
      <c r="Z35" s="269">
        <f>VLOOKUP($L35,'CAPB_-_Euro_Area'!$A$27:$J$43,4,FALSE)</f>
        <v>-2.2000000000000002</v>
      </c>
      <c r="AA35" s="81">
        <f t="shared" si="20"/>
        <v>0.3095541991701477</v>
      </c>
      <c r="AB35" s="81">
        <f t="shared" si="6"/>
        <v>1.2552510649053732</v>
      </c>
      <c r="AC35" s="81">
        <f t="shared" si="7"/>
        <v>1.5756552359460734</v>
      </c>
      <c r="AD35" s="86">
        <f>(AB36-AB35)^2</f>
        <v>0.33425444208080562</v>
      </c>
      <c r="AE35" s="114"/>
      <c r="AF35" s="45" t="s">
        <v>26</v>
      </c>
      <c r="AG35" s="268">
        <f>VLOOKUP($L35,'Unemployment_-_Euro_Area'!$A$28:$H$44,6,FALSE)</f>
        <v>-0.89999961853030008</v>
      </c>
      <c r="AH35" s="268">
        <f>VLOOKUP($L35,'Unemployment_-_Euro_Area'!$A$28:$H$44,5,FALSE)</f>
        <v>2.2999992370606002</v>
      </c>
      <c r="AI35" s="268">
        <f>VLOOKUP($L35,'CAPB_-_Euro_Area'!$A$27:$J$43,6,FALSE)</f>
        <v>3.7</v>
      </c>
      <c r="AJ35" s="269">
        <f>VLOOKUP($L35,'CAPB_-_Euro_Area'!$A$27:$J$43,5,FALSE)</f>
        <v>-0.40000000000000036</v>
      </c>
      <c r="AK35" s="81">
        <f t="shared" si="21"/>
        <v>2.1383650533395548</v>
      </c>
      <c r="AL35" s="81">
        <f t="shared" si="9"/>
        <v>-0.51423112059026721</v>
      </c>
      <c r="AM35" s="81">
        <f t="shared" si="10"/>
        <v>0.26443364538352193</v>
      </c>
      <c r="AN35" s="86">
        <f>(AL36-AL35)^2</f>
        <v>5.1034017002353771</v>
      </c>
      <c r="AP35" s="45" t="s">
        <v>26</v>
      </c>
      <c r="AQ35" s="268">
        <f>VLOOKUP($L35,'Unemployment_-_Euro_Area'!$A$28:$H$44,7,FALSE)</f>
        <v>0.39999961853030008</v>
      </c>
      <c r="AR35" s="268">
        <f>VLOOKUP($L35,'Unemployment_-_Euro_Area'!$A$28:$H$44,6,FALSE)</f>
        <v>-0.89999961853030008</v>
      </c>
      <c r="AS35" s="268">
        <f>VLOOKUP($L35,'CAPB_-_Euro_Area'!$A$27:$J$43,7,FALSE)</f>
        <v>0.40000000000000036</v>
      </c>
      <c r="AT35" s="269">
        <f>VLOOKUP($L35,'CAPB_-_Euro_Area'!$A$27:$J$43,6,FALSE)</f>
        <v>3.7</v>
      </c>
      <c r="AU35" s="81">
        <f t="shared" si="22"/>
        <v>-0.1724468690608445</v>
      </c>
      <c r="AV35" s="81">
        <f t="shared" si="12"/>
        <v>0.3846668605981306</v>
      </c>
      <c r="AW35" s="81">
        <f t="shared" si="13"/>
        <v>0.14796859364242165</v>
      </c>
      <c r="AX35" s="86">
        <f>(AV36-AV35)^2</f>
        <v>2.3678206441838325</v>
      </c>
      <c r="AZ35" s="45" t="s">
        <v>26</v>
      </c>
      <c r="BA35" s="268">
        <f>VLOOKUP($L35,'Unemployment_-_Euro_Area'!$A$28:$H$44,8,FALSE)</f>
        <v>0.30000019073479933</v>
      </c>
      <c r="BB35" s="268">
        <f>VLOOKUP($L35,'Unemployment_-_Euro_Area'!$A$28:$H$44,7,FALSE)</f>
        <v>0.39999961853030008</v>
      </c>
      <c r="BC35" s="268">
        <f>VLOOKUP($L35,'CAPB_-_Euro_Area'!$A$27:$J$43,8,FALSE)</f>
        <v>2.0999999999999996</v>
      </c>
      <c r="BD35" s="269">
        <f>VLOOKUP($L35,'CAPB_-_Euro_Area'!$A$27:$J$43,7,FALSE)</f>
        <v>0.40000000000000036</v>
      </c>
      <c r="BE35" s="81">
        <f t="shared" si="23"/>
        <v>-0.73096049996253942</v>
      </c>
      <c r="BF35" s="81">
        <f t="shared" si="15"/>
        <v>-0.61104217653413584</v>
      </c>
      <c r="BG35" s="81">
        <f t="shared" si="16"/>
        <v>0.37337254150357402</v>
      </c>
      <c r="BH35" s="86">
        <f>(BF36-BF35)^2</f>
        <v>4.6207278532993605</v>
      </c>
      <c r="BI35" s="114"/>
    </row>
    <row r="36" spans="1:61" ht="15.75" thickBot="1" x14ac:dyDescent="0.3">
      <c r="B36" s="112" t="s">
        <v>28</v>
      </c>
      <c r="C36" s="270">
        <f>VLOOKUP($B36,'Unemployment_-_Euro_Area'!$A$28:$H$44,3,FALSE)</f>
        <v>3.1000003814697301</v>
      </c>
      <c r="D36" s="270">
        <f>VLOOKUP($B36,'Unemployment_-_Euro_Area'!$A$28:$H$44,2,FALSE)</f>
        <v>-0.20000076293946023</v>
      </c>
      <c r="E36" s="270">
        <f>VLOOKUP($B36,'CAPB_-_Euro_Area'!$A$27:$J$43,3,FALSE)</f>
        <v>-6.1</v>
      </c>
      <c r="F36" s="271">
        <f>VLOOKUP($B36,'CAPB_-_Euro_Area'!$A$27:$J$43,2,FALSE)</f>
        <v>-0.89999999999999991</v>
      </c>
      <c r="G36" s="88">
        <f t="shared" si="18"/>
        <v>0.15188254434191506</v>
      </c>
      <c r="H36" s="88">
        <f t="shared" si="0"/>
        <v>0.51162344561385531</v>
      </c>
      <c r="I36" s="88">
        <f>H36^2</f>
        <v>0.26175855010179355</v>
      </c>
      <c r="J36" s="89"/>
      <c r="L36" s="45" t="s">
        <v>27</v>
      </c>
      <c r="M36" s="268">
        <f>VLOOKUP($L36,'Unemployment_-_Euro_Area'!$A$28:$H$44,4,FALSE)</f>
        <v>1.5</v>
      </c>
      <c r="N36" s="268">
        <f>VLOOKUP($L36,'Unemployment_-_Euro_Area'!$A$28:$H$44,3,FALSE)</f>
        <v>-0.40000009536742986</v>
      </c>
      <c r="O36" s="268">
        <f>VLOOKUP($L36,'CAPB_-_Euro_Area'!$A$27:$J$43,4,FALSE)</f>
        <v>-1.2000000000000002</v>
      </c>
      <c r="P36" s="269">
        <f>VLOOKUP($L36,'CAPB_-_Euro_Area'!$A$27:$J$43,3,FALSE)</f>
        <v>-0.60000000000000009</v>
      </c>
      <c r="Q36" s="81">
        <f t="shared" si="19"/>
        <v>1.8631403782212117</v>
      </c>
      <c r="R36" s="81">
        <f t="shared" si="3"/>
        <v>4.0202880422759657E-2</v>
      </c>
      <c r="S36" s="81">
        <f t="shared" si="4"/>
        <v>1.6162715942867117E-3</v>
      </c>
      <c r="T36" s="86">
        <f>(R37-R36)^2</f>
        <v>1.2017254241646493</v>
      </c>
      <c r="V36" s="45" t="s">
        <v>27</v>
      </c>
      <c r="W36" s="268">
        <f>VLOOKUP($L36,'Unemployment_-_Euro_Area'!$A$28:$H$44,5,FALSE)</f>
        <v>1.2999997138977104</v>
      </c>
      <c r="X36" s="268">
        <f>VLOOKUP($L36,'Unemployment_-_Euro_Area'!$A$28:$H$44,4,FALSE)</f>
        <v>1.5</v>
      </c>
      <c r="Y36" s="268">
        <f>VLOOKUP($L36,'CAPB_-_Euro_Area'!$A$27:$J$43,5,FALSE)</f>
        <v>-9.9999999999999645E-2</v>
      </c>
      <c r="Z36" s="269">
        <f>VLOOKUP($L36,'CAPB_-_Euro_Area'!$A$27:$J$43,4,FALSE)</f>
        <v>-1.2000000000000002</v>
      </c>
      <c r="AA36" s="81">
        <f t="shared" si="20"/>
        <v>1.2552510649053732</v>
      </c>
      <c r="AB36" s="81">
        <f t="shared" si="6"/>
        <v>0.67710364245950116</v>
      </c>
      <c r="AC36" s="81">
        <f t="shared" si="7"/>
        <v>0.45846934263192402</v>
      </c>
      <c r="AD36" s="86">
        <f>(AB37-AB36)^2</f>
        <v>2.7829599529563969</v>
      </c>
      <c r="AE36" s="114"/>
      <c r="AF36" s="45" t="s">
        <v>27</v>
      </c>
      <c r="AG36" s="268">
        <f>VLOOKUP($L36,'Unemployment_-_Euro_Area'!$A$28:$H$44,6,FALSE)</f>
        <v>1</v>
      </c>
      <c r="AH36" s="268">
        <f>VLOOKUP($L36,'Unemployment_-_Euro_Area'!$A$28:$H$44,5,FALSE)</f>
        <v>1.2999997138977104</v>
      </c>
      <c r="AI36" s="268">
        <f>VLOOKUP($L36,'CAPB_-_Euro_Area'!$A$27:$J$43,6,FALSE)</f>
        <v>0.5</v>
      </c>
      <c r="AJ36" s="269">
        <f>VLOOKUP($L36,'CAPB_-_Euro_Area'!$A$27:$J$43,5,FALSE)</f>
        <v>-9.9999999999999645E-2</v>
      </c>
      <c r="AK36" s="81">
        <f t="shared" si="21"/>
        <v>-0.51423112059026721</v>
      </c>
      <c r="AL36" s="81">
        <f t="shared" si="9"/>
        <v>1.744839861082371</v>
      </c>
      <c r="AM36" s="81">
        <f t="shared" si="10"/>
        <v>3.0444661408219478</v>
      </c>
      <c r="AN36" s="86">
        <f>(AL37-AL36)^2</f>
        <v>0.35382763235507275</v>
      </c>
      <c r="AP36" s="45" t="s">
        <v>27</v>
      </c>
      <c r="AQ36" s="268">
        <f>VLOOKUP($L36,'Unemployment_-_Euro_Area'!$A$28:$H$44,7,FALSE)</f>
        <v>0.60000038146971946</v>
      </c>
      <c r="AR36" s="268">
        <f>VLOOKUP($L36,'Unemployment_-_Euro_Area'!$A$28:$H$44,6,FALSE)</f>
        <v>1</v>
      </c>
      <c r="AS36" s="268">
        <f>VLOOKUP($L36,'CAPB_-_Euro_Area'!$A$27:$J$43,7,FALSE)</f>
        <v>2.2999999999999998</v>
      </c>
      <c r="AT36" s="269">
        <f>VLOOKUP($L36,'CAPB_-_Euro_Area'!$A$27:$J$43,6,FALSE)</f>
        <v>0.5</v>
      </c>
      <c r="AU36" s="81">
        <f t="shared" si="22"/>
        <v>0.3846668605981306</v>
      </c>
      <c r="AV36" s="81">
        <f t="shared" si="12"/>
        <v>-1.15410558657651</v>
      </c>
      <c r="AW36" s="81">
        <f t="shared" si="13"/>
        <v>1.3319597049671101</v>
      </c>
      <c r="AX36" s="86">
        <f>(AV37-AV36)^2</f>
        <v>5.2862735548492816</v>
      </c>
      <c r="AZ36" s="45" t="s">
        <v>27</v>
      </c>
      <c r="BA36" s="268">
        <f>VLOOKUP($L36,'Unemployment_-_Euro_Area'!$A$28:$H$44,8,FALSE)</f>
        <v>1.3999996185302397</v>
      </c>
      <c r="BB36" s="268">
        <f>VLOOKUP($L36,'Unemployment_-_Euro_Area'!$A$28:$H$44,7,FALSE)</f>
        <v>0.60000038146971946</v>
      </c>
      <c r="BC36" s="268">
        <f>VLOOKUP($L36,'CAPB_-_Euro_Area'!$A$27:$J$43,8,FALSE)</f>
        <v>0.6</v>
      </c>
      <c r="BD36" s="269">
        <f>VLOOKUP($L36,'CAPB_-_Euro_Area'!$A$27:$J$43,7,FALSE)</f>
        <v>2.2999999999999998</v>
      </c>
      <c r="BE36" s="81">
        <f t="shared" si="23"/>
        <v>-0.61104217653413584</v>
      </c>
      <c r="BF36" s="81">
        <f t="shared" si="15"/>
        <v>1.5385456568188913</v>
      </c>
      <c r="BG36" s="81">
        <f t="shared" si="16"/>
        <v>2.3671227381162736</v>
      </c>
      <c r="BH36" s="86">
        <f>(BF37-BF36)^2</f>
        <v>2.3976656496404471</v>
      </c>
      <c r="BI36" s="114"/>
    </row>
    <row r="37" spans="1:61" ht="15.75" thickBot="1" x14ac:dyDescent="0.3">
      <c r="B37" s="110"/>
      <c r="C37" s="81"/>
      <c r="D37" s="81"/>
      <c r="E37" s="81"/>
      <c r="F37" s="81"/>
      <c r="G37" s="81"/>
      <c r="H37" s="160" t="s">
        <v>589</v>
      </c>
      <c r="I37" s="88">
        <f>SUM(I21:I36)</f>
        <v>8.9312515095967715</v>
      </c>
      <c r="J37" s="89">
        <f>SUM(J21:J35)</f>
        <v>15.026729581259605</v>
      </c>
      <c r="L37" s="47" t="s">
        <v>28</v>
      </c>
      <c r="M37" s="270">
        <f>VLOOKUP($L37,'Unemployment_-_Euro_Area'!$A$28:$H$44,4,FALSE)</f>
        <v>6.6000003814697017</v>
      </c>
      <c r="N37" s="270">
        <f>VLOOKUP($L37,'Unemployment_-_Euro_Area'!$A$28:$H$44,3,FALSE)</f>
        <v>3.1000003814697301</v>
      </c>
      <c r="O37" s="270">
        <f>VLOOKUP($L37,'CAPB_-_Euro_Area'!$A$27:$J$43,4,FALSE)</f>
        <v>-3.6999999999999993</v>
      </c>
      <c r="P37" s="271">
        <f>VLOOKUP($L37,'CAPB_-_Euro_Area'!$A$27:$J$43,3,FALSE)</f>
        <v>-6.1</v>
      </c>
      <c r="Q37" s="88">
        <f t="shared" si="19"/>
        <v>4.0202880422759657E-2</v>
      </c>
      <c r="R37" s="88">
        <f t="shared" si="3"/>
        <v>-1.0560294964776169</v>
      </c>
      <c r="S37" s="88">
        <f t="shared" si="4"/>
        <v>1.115198297430769</v>
      </c>
      <c r="T37" s="89"/>
      <c r="V37" s="47" t="s">
        <v>28</v>
      </c>
      <c r="W37" s="270">
        <f>VLOOKUP($L37,'Unemployment_-_Euro_Area'!$A$28:$H$44,5,FALSE)</f>
        <v>2.1000003814697976</v>
      </c>
      <c r="X37" s="270">
        <f>VLOOKUP($L37,'Unemployment_-_Euro_Area'!$A$28:$H$44,4,FALSE)</f>
        <v>6.6000003814697017</v>
      </c>
      <c r="Y37" s="270">
        <f>VLOOKUP($L37,'CAPB_-_Euro_Area'!$A$27:$J$43,5,FALSE)</f>
        <v>1.8999999999999995</v>
      </c>
      <c r="Z37" s="271">
        <f>VLOOKUP($L37,'CAPB_-_Euro_Area'!$A$27:$J$43,4,FALSE)</f>
        <v>-3.6999999999999993</v>
      </c>
      <c r="AA37" s="88">
        <f t="shared" si="20"/>
        <v>0.67710364245950116</v>
      </c>
      <c r="AB37" s="88">
        <f t="shared" si="6"/>
        <v>-0.99111695235294661</v>
      </c>
      <c r="AC37" s="88">
        <f t="shared" si="7"/>
        <v>0.98231281324139308</v>
      </c>
      <c r="AD37" s="89"/>
      <c r="AE37" s="114"/>
      <c r="AF37" s="47" t="s">
        <v>28</v>
      </c>
      <c r="AG37" s="270">
        <f>VLOOKUP($L37,'Unemployment_-_Euro_Area'!$A$28:$H$44,6,FALSE)</f>
        <v>1.5</v>
      </c>
      <c r="AH37" s="270">
        <f>VLOOKUP($L37,'Unemployment_-_Euro_Area'!$A$28:$H$44,5,FALSE)</f>
        <v>2.1000003814697976</v>
      </c>
      <c r="AI37" s="270">
        <f>VLOOKUP($L37,'CAPB_-_Euro_Area'!$A$27:$J$43,6,FALSE)</f>
        <v>1.2000000000000002</v>
      </c>
      <c r="AJ37" s="271">
        <f>VLOOKUP($L37,'CAPB_-_Euro_Area'!$A$27:$J$43,5,FALSE)</f>
        <v>1.8999999999999995</v>
      </c>
      <c r="AK37" s="88">
        <f t="shared" si="21"/>
        <v>1.744839861082371</v>
      </c>
      <c r="AL37" s="88">
        <f t="shared" si="9"/>
        <v>1.1500057393685332</v>
      </c>
      <c r="AM37" s="88">
        <f t="shared" si="10"/>
        <v>1.3225132005805669</v>
      </c>
      <c r="AN37" s="89"/>
      <c r="AP37" s="47" t="s">
        <v>28</v>
      </c>
      <c r="AQ37" s="270">
        <f>VLOOKUP($L37,'Unemployment_-_Euro_Area'!$A$28:$H$44,7,FALSE)</f>
        <v>3.5</v>
      </c>
      <c r="AR37" s="270">
        <f>VLOOKUP($L37,'Unemployment_-_Euro_Area'!$A$28:$H$44,6,FALSE)</f>
        <v>1.5</v>
      </c>
      <c r="AS37" s="270">
        <f>VLOOKUP($L37,'CAPB_-_Euro_Area'!$A$27:$J$43,7,FALSE)</f>
        <v>3.1999999999999997</v>
      </c>
      <c r="AT37" s="271">
        <f>VLOOKUP($L37,'CAPB_-_Euro_Area'!$A$27:$J$43,6,FALSE)</f>
        <v>1.2000000000000002</v>
      </c>
      <c r="AU37" s="88">
        <f t="shared" si="22"/>
        <v>-1.15410558657651</v>
      </c>
      <c r="AV37" s="88">
        <f t="shared" si="12"/>
        <v>1.1450841739368065</v>
      </c>
      <c r="AW37" s="88">
        <f t="shared" si="13"/>
        <v>1.3112177654005386</v>
      </c>
      <c r="AX37" s="89"/>
      <c r="AZ37" s="47" t="s">
        <v>28</v>
      </c>
      <c r="BA37" s="270">
        <f>VLOOKUP($L37,'Unemployment_-_Euro_Area'!$A$28:$H$44,8,FALSE)</f>
        <v>1.3999996185302024</v>
      </c>
      <c r="BB37" s="270">
        <f>VLOOKUP($L37,'Unemployment_-_Euro_Area'!$A$28:$H$44,7,FALSE)</f>
        <v>3.5</v>
      </c>
      <c r="BC37" s="270">
        <f>VLOOKUP($L37,'CAPB_-_Euro_Area'!$A$27:$J$43,8,FALSE)</f>
        <v>1.5</v>
      </c>
      <c r="BD37" s="271">
        <f>VLOOKUP($L37,'CAPB_-_Euro_Area'!$A$27:$J$43,7,FALSE)</f>
        <v>3.1999999999999997</v>
      </c>
      <c r="BE37" s="88">
        <f t="shared" si="23"/>
        <v>1.5385456568188913</v>
      </c>
      <c r="BF37" s="88">
        <f t="shared" si="15"/>
        <v>-9.8940900361315087E-3</v>
      </c>
      <c r="BG37" s="88">
        <f t="shared" si="16"/>
        <v>9.7893017643076798E-5</v>
      </c>
      <c r="BH37" s="89"/>
      <c r="BI37" s="114"/>
    </row>
    <row r="38" spans="1:61" ht="15.75" thickBot="1" x14ac:dyDescent="0.3">
      <c r="L38" s="1"/>
      <c r="M38" s="115"/>
      <c r="N38" s="115"/>
      <c r="O38" s="115"/>
      <c r="P38" s="115"/>
      <c r="R38" s="160" t="s">
        <v>589</v>
      </c>
      <c r="S38" s="88">
        <f>SUM(S22:S37)</f>
        <v>37.827206365069031</v>
      </c>
      <c r="T38" s="89">
        <f>SUM(T22:T36)</f>
        <v>73.318701294136474</v>
      </c>
      <c r="V38" s="1"/>
      <c r="W38" s="115"/>
      <c r="X38" s="115"/>
      <c r="Y38" s="115"/>
      <c r="Z38" s="115"/>
      <c r="AB38" s="160" t="s">
        <v>589</v>
      </c>
      <c r="AC38" s="88">
        <f>SUM(AC22:AC37)</f>
        <v>6.4253357406587748</v>
      </c>
      <c r="AD38" s="89">
        <f>SUM(AD22:AD36)</f>
        <v>12.319574801939627</v>
      </c>
      <c r="AE38" s="81"/>
      <c r="AF38" s="1"/>
      <c r="AG38" s="115"/>
      <c r="AH38" s="115"/>
      <c r="AI38" s="115"/>
      <c r="AJ38" s="115"/>
      <c r="AL38" s="160" t="s">
        <v>589</v>
      </c>
      <c r="AM38" s="88">
        <f>SUM(AM22:AM37)</f>
        <v>23.369694702776748</v>
      </c>
      <c r="AN38" s="89">
        <f>SUM(AN22:AN36)</f>
        <v>47.322127233115602</v>
      </c>
      <c r="AP38" s="1"/>
      <c r="AQ38" s="115"/>
      <c r="AR38" s="115"/>
      <c r="AS38" s="115"/>
      <c r="AT38" s="115"/>
      <c r="AV38" s="160" t="s">
        <v>589</v>
      </c>
      <c r="AW38" s="88">
        <f>SUM(AW22:AW37)</f>
        <v>9.7468076329363011</v>
      </c>
      <c r="AX38" s="89">
        <f>SUM(AX22:AX36)</f>
        <v>25.078011698921824</v>
      </c>
      <c r="AZ38" s="1"/>
      <c r="BF38" s="160" t="s">
        <v>589</v>
      </c>
      <c r="BG38" s="88">
        <f>SUM(BG22:BG37)</f>
        <v>11.417316896268938</v>
      </c>
      <c r="BH38" s="89">
        <f>SUM(BH22:BH36)</f>
        <v>28.072369701438799</v>
      </c>
    </row>
    <row r="39" spans="1:61" x14ac:dyDescent="0.25">
      <c r="L39" s="1"/>
      <c r="R39" s="81"/>
      <c r="S39" s="81"/>
      <c r="T39" s="81"/>
      <c r="V39" s="1"/>
      <c r="AB39" s="81"/>
      <c r="AC39" s="81"/>
      <c r="AD39" s="81"/>
      <c r="AF39" s="1"/>
      <c r="AL39" s="81"/>
      <c r="AM39" s="81"/>
      <c r="AN39" s="81"/>
      <c r="AP39" s="1"/>
      <c r="AV39" s="81"/>
      <c r="AW39" s="81"/>
      <c r="AX39" s="81"/>
      <c r="AZ39" s="1"/>
      <c r="BF39" s="81"/>
      <c r="BG39" s="81"/>
      <c r="BH39" s="81"/>
    </row>
    <row r="40" spans="1:61" s="119" customFormat="1" x14ac:dyDescent="0.25">
      <c r="L40" s="138"/>
      <c r="V40" s="138"/>
      <c r="AF40" s="138"/>
      <c r="AP40" s="138"/>
      <c r="AZ40" s="138"/>
    </row>
    <row r="41" spans="1:61" ht="23.25" x14ac:dyDescent="0.35">
      <c r="A41" s="291" t="s">
        <v>677</v>
      </c>
      <c r="B41" s="291"/>
      <c r="C41" s="291"/>
      <c r="D41" s="291"/>
      <c r="E41" s="292"/>
      <c r="F41" s="292"/>
      <c r="G41" s="272"/>
      <c r="H41" s="272"/>
      <c r="I41" s="272"/>
      <c r="J41" s="150"/>
      <c r="K41" s="81"/>
      <c r="L41" s="81"/>
      <c r="M41" s="81"/>
      <c r="T41" s="150"/>
      <c r="V41" s="1"/>
      <c r="AD41" s="150"/>
      <c r="AF41" s="1"/>
      <c r="AN41" s="150"/>
      <c r="AP41" s="1"/>
      <c r="AX41" s="150"/>
      <c r="AZ41" s="1"/>
      <c r="BH41" s="150"/>
    </row>
    <row r="42" spans="1:61" s="115" customFormat="1" ht="21" x14ac:dyDescent="0.35">
      <c r="A42" s="50"/>
      <c r="B42" s="50"/>
      <c r="C42" s="50"/>
      <c r="D42" s="50"/>
      <c r="E42" s="81"/>
      <c r="F42" s="81"/>
      <c r="G42" s="81"/>
      <c r="J42" s="150"/>
      <c r="L42" s="1"/>
      <c r="T42" s="150"/>
      <c r="V42" s="1"/>
      <c r="AD42" s="150"/>
      <c r="AF42" s="1"/>
      <c r="AN42" s="150"/>
      <c r="AP42" s="1"/>
      <c r="AX42" s="150"/>
      <c r="AZ42" s="1"/>
      <c r="BH42" s="150"/>
    </row>
    <row r="43" spans="1:61" s="115" customFormat="1" ht="28.5" x14ac:dyDescent="0.45">
      <c r="A43" s="50"/>
      <c r="B43" s="50"/>
      <c r="C43" s="50"/>
      <c r="D43" s="50"/>
      <c r="E43" s="50"/>
      <c r="F43" s="81"/>
      <c r="G43" s="81"/>
      <c r="I43" s="153">
        <v>2008</v>
      </c>
      <c r="J43" s="150"/>
      <c r="L43" s="1"/>
      <c r="S43" s="153">
        <v>2009</v>
      </c>
      <c r="T43" s="150"/>
      <c r="V43" s="110"/>
      <c r="W43" s="81"/>
      <c r="X43" s="81"/>
      <c r="Y43" s="81"/>
      <c r="Z43" s="81"/>
      <c r="AA43" s="81"/>
      <c r="AC43" s="153">
        <v>2010</v>
      </c>
      <c r="AD43" s="150"/>
      <c r="AF43" s="110"/>
      <c r="AG43" s="81"/>
      <c r="AH43" s="81"/>
      <c r="AI43" s="81"/>
      <c r="AJ43" s="81"/>
      <c r="AK43" s="81"/>
      <c r="AM43" s="153">
        <v>2011</v>
      </c>
      <c r="AN43" s="150"/>
      <c r="AP43" s="110"/>
      <c r="AQ43" s="81"/>
      <c r="AR43" s="81"/>
      <c r="AS43" s="81"/>
      <c r="AT43" s="81"/>
      <c r="AU43" s="81"/>
      <c r="AW43" s="153">
        <v>2012</v>
      </c>
      <c r="AX43" s="150"/>
      <c r="BG43" s="153">
        <v>2013</v>
      </c>
      <c r="BH43" s="150"/>
    </row>
    <row r="44" spans="1:61" x14ac:dyDescent="0.25">
      <c r="B44" s="110"/>
      <c r="C44" s="81"/>
      <c r="D44" s="81"/>
      <c r="E44" s="81"/>
      <c r="F44" s="81"/>
      <c r="G44" s="81"/>
      <c r="J44" s="150"/>
      <c r="L44" s="1"/>
      <c r="T44" s="150"/>
      <c r="V44" s="1"/>
      <c r="AD44" s="150"/>
      <c r="AF44" s="1"/>
      <c r="AN44" s="150"/>
      <c r="AP44" s="1"/>
      <c r="AX44" s="150"/>
      <c r="AZ44" s="1"/>
      <c r="BH44" s="150"/>
    </row>
    <row r="45" spans="1:61" x14ac:dyDescent="0.25">
      <c r="B45" s="110"/>
      <c r="C45" s="81"/>
      <c r="D45" s="81"/>
      <c r="E45" s="81"/>
      <c r="F45" s="81"/>
      <c r="G45" s="81"/>
      <c r="J45" s="150"/>
      <c r="L45" s="133" t="s">
        <v>636</v>
      </c>
      <c r="M45" s="134" t="s">
        <v>638</v>
      </c>
      <c r="N45" s="110"/>
      <c r="T45" s="150"/>
      <c r="V45" s="133" t="s">
        <v>636</v>
      </c>
      <c r="W45" s="134" t="s">
        <v>638</v>
      </c>
      <c r="X45" s="110"/>
      <c r="Y45" s="163"/>
      <c r="Z45" s="163"/>
      <c r="AA45" s="163"/>
      <c r="AB45" s="163"/>
      <c r="AC45" s="163"/>
      <c r="AD45" s="150"/>
      <c r="AF45" s="133" t="s">
        <v>636</v>
      </c>
      <c r="AG45" s="134" t="s">
        <v>638</v>
      </c>
      <c r="AH45" s="110"/>
      <c r="AI45" s="163"/>
      <c r="AJ45" s="163"/>
      <c r="AK45" s="163"/>
      <c r="AL45" s="163"/>
      <c r="AM45" s="163"/>
      <c r="AN45" s="150"/>
      <c r="AP45" s="133" t="s">
        <v>636</v>
      </c>
      <c r="AQ45" s="134" t="s">
        <v>638</v>
      </c>
      <c r="AR45" s="110"/>
      <c r="AS45" s="163"/>
      <c r="AT45" s="163"/>
      <c r="AU45" s="163"/>
      <c r="AV45" s="163"/>
      <c r="AW45" s="163"/>
      <c r="AX45" s="150"/>
      <c r="AZ45" s="133" t="s">
        <v>636</v>
      </c>
      <c r="BA45" s="134" t="s">
        <v>638</v>
      </c>
      <c r="BB45" s="110"/>
      <c r="BC45" s="163"/>
      <c r="BD45" s="163"/>
      <c r="BE45" s="163"/>
      <c r="BF45" s="163"/>
      <c r="BG45" s="163"/>
      <c r="BH45" s="150"/>
    </row>
    <row r="46" spans="1:61" x14ac:dyDescent="0.25">
      <c r="A46" s="163"/>
      <c r="B46" s="133" t="s">
        <v>636</v>
      </c>
      <c r="C46" s="134" t="s">
        <v>637</v>
      </c>
      <c r="D46" s="163"/>
      <c r="E46" s="163"/>
      <c r="F46" s="110"/>
      <c r="G46" s="110"/>
      <c r="H46" s="163"/>
      <c r="J46" s="150"/>
      <c r="L46" s="135" t="s">
        <v>634</v>
      </c>
      <c r="M46" s="135">
        <v>0.9</v>
      </c>
      <c r="N46" s="110"/>
      <c r="T46" s="150"/>
      <c r="V46" s="135" t="s">
        <v>634</v>
      </c>
      <c r="W46" s="135">
        <v>0.9</v>
      </c>
      <c r="X46" s="110"/>
      <c r="Y46" s="163"/>
      <c r="Z46" s="163"/>
      <c r="AA46" s="163"/>
      <c r="AB46" s="163"/>
      <c r="AC46" s="163"/>
      <c r="AD46" s="150"/>
      <c r="AF46" s="135" t="s">
        <v>634</v>
      </c>
      <c r="AG46" s="135">
        <v>0.9</v>
      </c>
      <c r="AH46" s="110"/>
      <c r="AI46" s="163"/>
      <c r="AJ46" s="163"/>
      <c r="AK46" s="163"/>
      <c r="AL46" s="163"/>
      <c r="AM46" s="163"/>
      <c r="AN46" s="150"/>
      <c r="AP46" s="135" t="s">
        <v>634</v>
      </c>
      <c r="AQ46" s="135">
        <v>0.9</v>
      </c>
      <c r="AR46" s="110"/>
      <c r="AS46" s="163"/>
      <c r="AT46" s="163"/>
      <c r="AU46" s="163"/>
      <c r="AV46" s="163"/>
      <c r="AW46" s="163"/>
      <c r="AX46" s="150"/>
      <c r="AZ46" s="135" t="s">
        <v>634</v>
      </c>
      <c r="BA46" s="135">
        <v>0.9</v>
      </c>
      <c r="BB46" s="110"/>
      <c r="BC46" s="163"/>
      <c r="BD46" s="163"/>
      <c r="BE46" s="163"/>
      <c r="BF46" s="163"/>
      <c r="BG46" s="163"/>
      <c r="BH46" s="150"/>
    </row>
    <row r="47" spans="1:61" x14ac:dyDescent="0.25">
      <c r="A47" s="163"/>
      <c r="B47" s="135" t="s">
        <v>634</v>
      </c>
      <c r="C47" s="134">
        <v>0.86</v>
      </c>
      <c r="D47" s="163"/>
      <c r="E47" s="163"/>
      <c r="F47" s="110"/>
      <c r="G47" s="110"/>
      <c r="H47" s="163"/>
      <c r="J47" s="150"/>
      <c r="L47" s="135" t="s">
        <v>635</v>
      </c>
      <c r="M47" s="135">
        <v>1.71</v>
      </c>
      <c r="N47" s="110"/>
      <c r="T47" s="150"/>
      <c r="V47" s="135" t="s">
        <v>635</v>
      </c>
      <c r="W47" s="135">
        <v>1.71</v>
      </c>
      <c r="X47" s="110"/>
      <c r="Y47" s="163"/>
      <c r="Z47" s="163"/>
      <c r="AA47" s="163"/>
      <c r="AB47" s="163"/>
      <c r="AC47" s="163"/>
      <c r="AD47" s="150"/>
      <c r="AF47" s="135" t="s">
        <v>635</v>
      </c>
      <c r="AG47" s="135">
        <v>1.71</v>
      </c>
      <c r="AH47" s="110"/>
      <c r="AI47" s="163"/>
      <c r="AJ47" s="163"/>
      <c r="AK47" s="163"/>
      <c r="AL47" s="163"/>
      <c r="AM47" s="163"/>
      <c r="AN47" s="150"/>
      <c r="AP47" s="135" t="s">
        <v>635</v>
      </c>
      <c r="AQ47" s="135">
        <v>1.71</v>
      </c>
      <c r="AR47" s="110"/>
      <c r="AS47" s="163"/>
      <c r="AT47" s="163"/>
      <c r="AU47" s="163"/>
      <c r="AV47" s="163"/>
      <c r="AW47" s="163"/>
      <c r="AX47" s="150"/>
      <c r="AZ47" s="135" t="s">
        <v>635</v>
      </c>
      <c r="BA47" s="135">
        <v>1.71</v>
      </c>
      <c r="BB47" s="110"/>
      <c r="BC47" s="163"/>
      <c r="BD47" s="163"/>
      <c r="BE47" s="163"/>
      <c r="BF47" s="163"/>
      <c r="BG47" s="163"/>
      <c r="BH47" s="150"/>
    </row>
    <row r="48" spans="1:61" x14ac:dyDescent="0.25">
      <c r="A48" s="163"/>
      <c r="B48" s="135" t="s">
        <v>635</v>
      </c>
      <c r="C48" s="134">
        <v>1.73</v>
      </c>
      <c r="D48" s="163"/>
      <c r="E48" s="163"/>
      <c r="F48" s="110"/>
      <c r="G48" s="110"/>
      <c r="H48" s="163"/>
      <c r="J48" s="150"/>
      <c r="L48" s="110"/>
      <c r="M48" s="81"/>
      <c r="N48" s="81"/>
      <c r="T48" s="150"/>
      <c r="V48" s="110"/>
      <c r="W48" s="81"/>
      <c r="X48" s="81"/>
      <c r="Y48" s="163"/>
      <c r="Z48" s="163"/>
      <c r="AA48" s="163"/>
      <c r="AB48" s="163"/>
      <c r="AC48" s="163"/>
      <c r="AD48" s="150"/>
      <c r="AF48" s="110"/>
      <c r="AG48" s="81"/>
      <c r="AH48" s="81"/>
      <c r="AI48" s="163"/>
      <c r="AJ48" s="163"/>
      <c r="AK48" s="163"/>
      <c r="AL48" s="163"/>
      <c r="AM48" s="163"/>
      <c r="AN48" s="150"/>
      <c r="AP48" s="110"/>
      <c r="AQ48" s="81"/>
      <c r="AR48" s="81"/>
      <c r="AS48" s="163"/>
      <c r="AT48" s="163"/>
      <c r="AU48" s="163"/>
      <c r="AV48" s="163"/>
      <c r="AW48" s="163"/>
      <c r="AX48" s="150"/>
      <c r="AZ48" s="110"/>
      <c r="BA48" s="81"/>
      <c r="BB48" s="81"/>
      <c r="BC48" s="163"/>
      <c r="BD48" s="163"/>
      <c r="BE48" s="163"/>
      <c r="BF48" s="163"/>
      <c r="BG48" s="163"/>
      <c r="BH48" s="150"/>
    </row>
    <row r="49" spans="1:60" x14ac:dyDescent="0.25">
      <c r="A49" s="163"/>
      <c r="B49" s="110"/>
      <c r="C49" s="81"/>
      <c r="D49" s="81"/>
      <c r="E49" s="81"/>
      <c r="F49" s="81"/>
      <c r="G49" s="81"/>
      <c r="H49" s="163"/>
      <c r="J49" s="150"/>
      <c r="L49" s="110"/>
      <c r="M49" s="81"/>
      <c r="N49" s="81"/>
      <c r="T49" s="150"/>
      <c r="V49" s="110"/>
      <c r="W49" s="81"/>
      <c r="X49" s="81"/>
      <c r="Y49" s="163"/>
      <c r="Z49" s="163"/>
      <c r="AA49" s="163"/>
      <c r="AB49" s="163"/>
      <c r="AC49" s="163"/>
      <c r="AD49" s="150"/>
      <c r="AF49" s="110"/>
      <c r="AG49" s="81"/>
      <c r="AH49" s="81"/>
      <c r="AI49" s="163"/>
      <c r="AJ49" s="163"/>
      <c r="AK49" s="163"/>
      <c r="AL49" s="163"/>
      <c r="AM49" s="163"/>
      <c r="AN49" s="150"/>
      <c r="AP49" s="110"/>
      <c r="AQ49" s="81"/>
      <c r="AR49" s="81"/>
      <c r="AS49" s="163"/>
      <c r="AT49" s="163"/>
      <c r="AU49" s="163"/>
      <c r="AV49" s="163"/>
      <c r="AW49" s="163"/>
      <c r="AX49" s="150"/>
      <c r="AZ49" s="110"/>
      <c r="BA49" s="81"/>
      <c r="BB49" s="81"/>
      <c r="BC49" s="163"/>
      <c r="BD49" s="163"/>
      <c r="BE49" s="163"/>
      <c r="BF49" s="163"/>
      <c r="BG49" s="163"/>
      <c r="BH49" s="150"/>
    </row>
    <row r="50" spans="1:60" x14ac:dyDescent="0.25">
      <c r="A50" s="163"/>
      <c r="B50" s="110"/>
      <c r="C50" s="81"/>
      <c r="D50" s="81"/>
      <c r="E50" s="81"/>
      <c r="F50" s="81"/>
      <c r="G50" s="81"/>
      <c r="H50" s="163"/>
      <c r="J50" s="150"/>
      <c r="L50" s="110"/>
      <c r="M50" s="81"/>
      <c r="N50" s="81"/>
      <c r="T50" s="150"/>
      <c r="V50" s="110"/>
      <c r="W50" s="81"/>
      <c r="X50" s="81"/>
      <c r="Y50" s="163"/>
      <c r="Z50" s="163"/>
      <c r="AA50" s="163"/>
      <c r="AB50" s="163"/>
      <c r="AC50" s="163"/>
      <c r="AD50" s="150"/>
      <c r="AF50" s="110"/>
      <c r="AG50" s="81"/>
      <c r="AH50" s="81"/>
      <c r="AI50" s="163"/>
      <c r="AJ50" s="163"/>
      <c r="AK50" s="163"/>
      <c r="AL50" s="163"/>
      <c r="AM50" s="163"/>
      <c r="AN50" s="150"/>
      <c r="AP50" s="110"/>
      <c r="AQ50" s="81"/>
      <c r="AR50" s="81"/>
      <c r="AS50" s="163"/>
      <c r="AT50" s="163"/>
      <c r="AU50" s="163"/>
      <c r="AV50" s="163"/>
      <c r="AW50" s="163"/>
      <c r="AX50" s="150"/>
      <c r="AZ50" s="110"/>
      <c r="BA50" s="81"/>
      <c r="BB50" s="81"/>
      <c r="BC50" s="163"/>
      <c r="BD50" s="163"/>
      <c r="BE50" s="163"/>
      <c r="BF50" s="163"/>
      <c r="BG50" s="163"/>
      <c r="BH50" s="150"/>
    </row>
    <row r="51" spans="1:60" x14ac:dyDescent="0.25">
      <c r="A51" s="163"/>
      <c r="B51" s="110"/>
      <c r="C51" s="81"/>
      <c r="D51" s="81"/>
      <c r="E51" s="81"/>
      <c r="F51" s="81"/>
      <c r="G51" s="81"/>
      <c r="H51" s="163"/>
      <c r="J51" s="150"/>
      <c r="L51" s="333" t="s">
        <v>627</v>
      </c>
      <c r="M51" s="333"/>
      <c r="N51" s="333"/>
      <c r="T51" s="150"/>
      <c r="V51" s="333" t="s">
        <v>627</v>
      </c>
      <c r="W51" s="333"/>
      <c r="X51" s="333"/>
      <c r="Y51" s="163"/>
      <c r="Z51" s="163"/>
      <c r="AA51" s="163"/>
      <c r="AB51" s="163"/>
      <c r="AC51" s="163"/>
      <c r="AD51" s="150"/>
      <c r="AF51" s="333" t="s">
        <v>627</v>
      </c>
      <c r="AG51" s="333"/>
      <c r="AH51" s="333"/>
      <c r="AI51" s="163"/>
      <c r="AJ51" s="163"/>
      <c r="AK51" s="163"/>
      <c r="AL51" s="163"/>
      <c r="AM51" s="163"/>
      <c r="AN51" s="150"/>
      <c r="AP51" s="333" t="s">
        <v>627</v>
      </c>
      <c r="AQ51" s="333"/>
      <c r="AR51" s="333"/>
      <c r="AS51" s="163"/>
      <c r="AT51" s="163"/>
      <c r="AU51" s="163"/>
      <c r="AV51" s="163"/>
      <c r="AW51" s="163"/>
      <c r="AX51" s="150"/>
      <c r="AZ51" s="333" t="s">
        <v>627</v>
      </c>
      <c r="BA51" s="333"/>
      <c r="BB51" s="333"/>
      <c r="BC51" s="163"/>
      <c r="BD51" s="163"/>
      <c r="BE51" s="163"/>
      <c r="BF51" s="163"/>
      <c r="BG51" s="163"/>
      <c r="BH51" s="150"/>
    </row>
    <row r="52" spans="1:60" x14ac:dyDescent="0.25">
      <c r="A52" s="163"/>
      <c r="B52" s="333" t="s">
        <v>627</v>
      </c>
      <c r="C52" s="333"/>
      <c r="D52" s="333"/>
      <c r="E52" s="81"/>
      <c r="F52" s="81"/>
      <c r="G52" s="81"/>
      <c r="H52" s="163"/>
      <c r="J52" s="150"/>
      <c r="L52" s="334" t="s">
        <v>629</v>
      </c>
      <c r="M52" s="335"/>
      <c r="N52" s="120">
        <f>FDIST(INDEX(LINEST(S21:S37,N21:P37,TRUE,TRUE),4,1),3,INDEX(LINEST(S21:S37,N21:P37,TRUE,TRUE),4,2))</f>
        <v>0.33487139618298511</v>
      </c>
      <c r="T52" s="150"/>
      <c r="V52" s="334" t="s">
        <v>629</v>
      </c>
      <c r="W52" s="335"/>
      <c r="X52" s="120">
        <f>FDIST(INDEX(LINEST(AC21:AC37,X21:Z37,TRUE,TRUE),4,1),3,INDEX(LINEST(AC21:AC37,X21:Z37,TRUE,TRUE),4,2))</f>
        <v>0.23934627302391209</v>
      </c>
      <c r="Y52" s="163"/>
      <c r="Z52" s="163"/>
      <c r="AA52" s="163"/>
      <c r="AB52" s="163"/>
      <c r="AC52" s="163"/>
      <c r="AD52" s="150"/>
      <c r="AF52" s="334" t="s">
        <v>629</v>
      </c>
      <c r="AG52" s="335"/>
      <c r="AH52" s="120">
        <f>FDIST(INDEX(LINEST(AM21:AM37,AH21:AJ37,TRUE,TRUE),4,1),3,INDEX(LINEST(AM21:AM37,AH21:AJ37,TRUE,TRUE),4,2))</f>
        <v>0.17504817758228733</v>
      </c>
      <c r="AI52" s="163"/>
      <c r="AJ52" s="163"/>
      <c r="AK52" s="163"/>
      <c r="AL52" s="163"/>
      <c r="AM52" s="163"/>
      <c r="AN52" s="150"/>
      <c r="AP52" s="334" t="s">
        <v>629</v>
      </c>
      <c r="AQ52" s="335"/>
      <c r="AR52" s="120">
        <f>FDIST(INDEX(LINEST(AW21:AW37,AR21:AT37,TRUE,TRUE),4,1),3,INDEX(LINEST(AW21:AW37,AR21:AT37,TRUE,TRUE),4,2))</f>
        <v>0.65389461314139652</v>
      </c>
      <c r="AS52" s="163"/>
      <c r="AT52" s="163"/>
      <c r="AU52" s="163"/>
      <c r="AV52" s="163"/>
      <c r="AW52" s="163"/>
      <c r="AX52" s="150"/>
      <c r="AZ52" s="334" t="s">
        <v>629</v>
      </c>
      <c r="BA52" s="335"/>
      <c r="BB52" s="120">
        <f>FDIST(INDEX(LINEST(BG21:BG37,BB21:BD37,TRUE,TRUE),4,1),3,INDEX(LINEST(BG21:BG37,BB21:BD37,TRUE,TRUE),4,2))</f>
        <v>0.14903068318093765</v>
      </c>
      <c r="BC52" s="163"/>
      <c r="BD52" s="163"/>
      <c r="BE52" s="163"/>
      <c r="BF52" s="163"/>
      <c r="BG52" s="163"/>
      <c r="BH52" s="150"/>
    </row>
    <row r="53" spans="1:60" x14ac:dyDescent="0.25">
      <c r="A53" s="163"/>
      <c r="B53" s="334" t="s">
        <v>629</v>
      </c>
      <c r="C53" s="335"/>
      <c r="D53" s="120">
        <f>FDIST(INDEX(LINEST(I21:I36,D21:F36,TRUE,TRUE),4,1),3,INDEX(LINEST(I21:I36,D21:F36,TRUE,TRUE),4,2))</f>
        <v>0.57840200391939223</v>
      </c>
      <c r="E53" s="81"/>
      <c r="F53" s="81"/>
      <c r="G53" s="81"/>
      <c r="H53" s="163"/>
      <c r="J53" s="150"/>
      <c r="L53" s="336" t="str">
        <f>IF(N52&gt;0.05, "Homoskedasticity", "Heteroskedasticity")</f>
        <v>Homoskedasticity</v>
      </c>
      <c r="M53" s="336"/>
      <c r="N53" s="336"/>
      <c r="T53" s="150"/>
      <c r="V53" s="336" t="str">
        <f>IF(X52&gt;0.05, "Homoskedasticity", "Heteroskedasticity")</f>
        <v>Homoskedasticity</v>
      </c>
      <c r="W53" s="336"/>
      <c r="X53" s="336"/>
      <c r="Y53" s="163"/>
      <c r="Z53" s="163"/>
      <c r="AA53" s="163"/>
      <c r="AB53" s="163"/>
      <c r="AC53" s="163"/>
      <c r="AD53" s="150"/>
      <c r="AF53" s="336" t="str">
        <f>IF(AH52&gt;0.05, "Homoskedasticity", "Heteroskedasticity")</f>
        <v>Homoskedasticity</v>
      </c>
      <c r="AG53" s="336"/>
      <c r="AH53" s="336"/>
      <c r="AI53" s="163"/>
      <c r="AJ53" s="163"/>
      <c r="AK53" s="163"/>
      <c r="AL53" s="163"/>
      <c r="AM53" s="163"/>
      <c r="AN53" s="150"/>
      <c r="AP53" s="336" t="str">
        <f>IF(AR52&gt;0.05, "Homoskedasticity", "Heteroskedasticity")</f>
        <v>Homoskedasticity</v>
      </c>
      <c r="AQ53" s="336"/>
      <c r="AR53" s="336"/>
      <c r="AS53" s="163"/>
      <c r="AT53" s="163"/>
      <c r="AU53" s="163"/>
      <c r="AV53" s="163"/>
      <c r="AW53" s="163"/>
      <c r="AX53" s="150"/>
      <c r="AZ53" s="336" t="str">
        <f>IF(BB52&gt;0.05, "Homoskedasticity", "Heteroskedasticity")</f>
        <v>Homoskedasticity</v>
      </c>
      <c r="BA53" s="336"/>
      <c r="BB53" s="336"/>
      <c r="BC53" s="163"/>
      <c r="BD53" s="163"/>
      <c r="BE53" s="163"/>
      <c r="BF53" s="163"/>
      <c r="BG53" s="163"/>
      <c r="BH53" s="150"/>
    </row>
    <row r="54" spans="1:60" x14ac:dyDescent="0.25">
      <c r="A54" s="163"/>
      <c r="B54" s="353" t="str">
        <f>IF(D53&gt;0.05, "Homoskedasticity", "Heteroskedasticity")</f>
        <v>Homoskedasticity</v>
      </c>
      <c r="C54" s="354"/>
      <c r="D54" s="355"/>
      <c r="E54" s="81"/>
      <c r="F54" s="81"/>
      <c r="G54" s="81"/>
      <c r="H54" s="163"/>
      <c r="J54" s="150"/>
      <c r="T54" s="150"/>
      <c r="V54" s="163"/>
      <c r="W54" s="163"/>
      <c r="X54" s="163"/>
      <c r="Y54" s="163"/>
      <c r="Z54" s="163"/>
      <c r="AA54" s="163"/>
      <c r="AB54" s="163"/>
      <c r="AC54" s="163"/>
      <c r="AD54" s="150"/>
      <c r="AF54" s="163"/>
      <c r="AG54" s="163"/>
      <c r="AH54" s="163"/>
      <c r="AI54" s="163"/>
      <c r="AJ54" s="163"/>
      <c r="AK54" s="163"/>
      <c r="AL54" s="163"/>
      <c r="AM54" s="163"/>
      <c r="AN54" s="150"/>
      <c r="AP54" s="163"/>
      <c r="AQ54" s="163"/>
      <c r="AR54" s="163"/>
      <c r="AS54" s="163"/>
      <c r="AT54" s="163"/>
      <c r="AU54" s="163"/>
      <c r="AV54" s="163"/>
      <c r="AW54" s="163"/>
      <c r="AX54" s="150"/>
      <c r="AZ54" s="163"/>
      <c r="BA54" s="163"/>
      <c r="BB54" s="163"/>
      <c r="BC54" s="163"/>
      <c r="BD54" s="163"/>
      <c r="BE54" s="163"/>
      <c r="BF54" s="163"/>
      <c r="BG54" s="163"/>
      <c r="BH54" s="150"/>
    </row>
    <row r="55" spans="1:60" x14ac:dyDescent="0.25">
      <c r="A55" s="163"/>
      <c r="B55" s="163"/>
      <c r="C55" s="163"/>
      <c r="D55" s="163"/>
      <c r="E55" s="81"/>
      <c r="F55" s="81"/>
      <c r="G55" s="81"/>
      <c r="H55" s="163"/>
      <c r="J55" s="150"/>
      <c r="L55" s="334" t="s">
        <v>631</v>
      </c>
      <c r="M55" s="339"/>
      <c r="N55" s="335"/>
      <c r="P55" s="334" t="s">
        <v>628</v>
      </c>
      <c r="Q55" s="339"/>
      <c r="R55" s="335"/>
      <c r="T55" s="150"/>
      <c r="V55" s="334" t="s">
        <v>631</v>
      </c>
      <c r="W55" s="339"/>
      <c r="X55" s="335"/>
      <c r="Y55" s="163"/>
      <c r="Z55" s="334" t="s">
        <v>628</v>
      </c>
      <c r="AA55" s="339"/>
      <c r="AB55" s="335"/>
      <c r="AC55" s="163"/>
      <c r="AD55" s="150"/>
      <c r="AF55" s="334" t="s">
        <v>631</v>
      </c>
      <c r="AG55" s="339"/>
      <c r="AH55" s="335"/>
      <c r="AI55" s="163"/>
      <c r="AJ55" s="334" t="s">
        <v>628</v>
      </c>
      <c r="AK55" s="339"/>
      <c r="AL55" s="335"/>
      <c r="AM55" s="163"/>
      <c r="AN55" s="150"/>
      <c r="AP55" s="334" t="s">
        <v>631</v>
      </c>
      <c r="AQ55" s="339"/>
      <c r="AR55" s="335"/>
      <c r="AS55" s="163"/>
      <c r="AT55" s="334" t="s">
        <v>628</v>
      </c>
      <c r="AU55" s="339"/>
      <c r="AV55" s="335"/>
      <c r="AW55" s="163"/>
      <c r="AX55" s="150"/>
      <c r="AZ55" s="334" t="s">
        <v>631</v>
      </c>
      <c r="BA55" s="339"/>
      <c r="BB55" s="335"/>
      <c r="BC55" s="163"/>
      <c r="BD55" s="334" t="s">
        <v>628</v>
      </c>
      <c r="BE55" s="339"/>
      <c r="BF55" s="335"/>
      <c r="BG55" s="163"/>
      <c r="BH55" s="150"/>
    </row>
    <row r="56" spans="1:60" x14ac:dyDescent="0.25">
      <c r="A56" s="163"/>
      <c r="B56" s="334" t="s">
        <v>631</v>
      </c>
      <c r="C56" s="339"/>
      <c r="D56" s="335"/>
      <c r="E56" s="81"/>
      <c r="F56" s="334" t="s">
        <v>628</v>
      </c>
      <c r="G56" s="339"/>
      <c r="H56" s="335"/>
      <c r="J56" s="150"/>
      <c r="L56" s="340" t="s">
        <v>633</v>
      </c>
      <c r="M56" s="341"/>
      <c r="N56" s="120">
        <f>T38/S38</f>
        <v>1.9382531341738609</v>
      </c>
      <c r="P56" s="333" t="s">
        <v>630</v>
      </c>
      <c r="Q56" s="333"/>
      <c r="R56" s="120">
        <f>_xlfn.CHISQ.DIST.RT(INDEX(LINEST(R21:R37,N21:Q37,TRUE,TRUE),3,1)*COUNT(R21:R37),1)</f>
        <v>0.95104351578568747</v>
      </c>
      <c r="T56" s="150"/>
      <c r="V56" s="340" t="s">
        <v>633</v>
      </c>
      <c r="W56" s="341"/>
      <c r="X56" s="120">
        <f>AD38/AC38</f>
        <v>1.9173433574813523</v>
      </c>
      <c r="Y56" s="163"/>
      <c r="Z56" s="333" t="s">
        <v>630</v>
      </c>
      <c r="AA56" s="333"/>
      <c r="AB56" s="120">
        <f>_xlfn.CHISQ.DIST.RT(INDEX(LINEST(AB21:AB37,X21:AA37,TRUE,TRUE),3,1)*COUNT(AB21:AB37),1)</f>
        <v>0.94168945068598919</v>
      </c>
      <c r="AC56" s="163"/>
      <c r="AD56" s="150"/>
      <c r="AF56" s="340" t="s">
        <v>633</v>
      </c>
      <c r="AG56" s="341"/>
      <c r="AH56" s="120">
        <f>AN38/AM38</f>
        <v>2.0249356200401225</v>
      </c>
      <c r="AI56" s="163"/>
      <c r="AJ56" s="333" t="s">
        <v>630</v>
      </c>
      <c r="AK56" s="333"/>
      <c r="AL56" s="120">
        <f>_xlfn.CHISQ.DIST.RT(INDEX(LINEST(AL21:AL37,AH21:AK37,TRUE,TRUE),3,1)*COUNT(AL21:AL37),1)</f>
        <v>0.87373251788745765</v>
      </c>
      <c r="AM56" s="163"/>
      <c r="AN56" s="150"/>
      <c r="AP56" s="340" t="s">
        <v>633</v>
      </c>
      <c r="AQ56" s="341"/>
      <c r="AR56" s="120">
        <f>AX38/AW38</f>
        <v>2.5729462038604818</v>
      </c>
      <c r="AS56" s="163"/>
      <c r="AT56" s="333" t="s">
        <v>630</v>
      </c>
      <c r="AU56" s="333"/>
      <c r="AV56" s="120">
        <f>_xlfn.CHISQ.DIST.RT(INDEX(LINEST(AV21:AV37,AR21:AU37,TRUE,TRUE),3,1)*COUNT(AV21:AV37),1)</f>
        <v>3.4900988348811543E-2</v>
      </c>
      <c r="AW56" s="163"/>
      <c r="AX56" s="150"/>
      <c r="AZ56" s="340" t="s">
        <v>633</v>
      </c>
      <c r="BA56" s="341"/>
      <c r="BB56" s="120">
        <f>BH38/BG38</f>
        <v>2.4587536595933992</v>
      </c>
      <c r="BC56" s="163"/>
      <c r="BD56" s="333" t="s">
        <v>630</v>
      </c>
      <c r="BE56" s="333"/>
      <c r="BF56" s="120">
        <f>_xlfn.CHISQ.DIST.RT(INDEX(LINEST(BF21:BF37,BB21:BE37,TRUE,TRUE),3,1)*COUNT(BF21:BF37),1)</f>
        <v>0.30678480298064814</v>
      </c>
      <c r="BG56" s="163"/>
      <c r="BH56" s="150"/>
    </row>
    <row r="57" spans="1:60" x14ac:dyDescent="0.25">
      <c r="A57" s="163"/>
      <c r="B57" s="340" t="s">
        <v>633</v>
      </c>
      <c r="C57" s="341"/>
      <c r="D57" s="120">
        <f>J37/I37</f>
        <v>1.6824886820299647</v>
      </c>
      <c r="E57" s="81"/>
      <c r="F57" s="333" t="s">
        <v>630</v>
      </c>
      <c r="G57" s="333"/>
      <c r="H57" s="120">
        <f>_xlfn.CHISQ.DIST.RT(INDEX(LINEST(H21:H36,D21:G36,TRUE,TRUE),3,1)*COUNT(H21:H36),1)</f>
        <v>0.47054962678471057</v>
      </c>
      <c r="J57" s="150"/>
      <c r="L57" s="337" t="s">
        <v>632</v>
      </c>
      <c r="M57" s="338"/>
      <c r="N57" s="149" t="str">
        <f>IF(OR(N56&lt;M46,N56&gt;=4-M46),"YES",IF(OR(N56&lt;=M47),"Inconclusive",IF(OR(N56&lt;=4-M47),"NO",IF(OR(N56&lt;4-M46),"Inconclusive"," "))))</f>
        <v>NO</v>
      </c>
      <c r="P57" s="333" t="str">
        <f>IF(R56&gt;0.05,"NO AUTOCORRELATION","AUTOCORRELATION!")</f>
        <v>NO AUTOCORRELATION</v>
      </c>
      <c r="Q57" s="333"/>
      <c r="R57" s="333"/>
      <c r="T57" s="150"/>
      <c r="V57" s="337" t="s">
        <v>632</v>
      </c>
      <c r="W57" s="338"/>
      <c r="X57" s="149" t="str">
        <f>IF(OR(X56&lt;W46,X56&gt;=4-W46),"YES",IF(OR(X56&lt;=W47),"Inconclusive",IF(OR(X56&lt;=4-W47),"NO",IF(OR(X56&lt;4-W46),"Inconclusive"," "))))</f>
        <v>NO</v>
      </c>
      <c r="Y57" s="163"/>
      <c r="Z57" s="333" t="str">
        <f>IF(AB56&gt;0.05,"NO AUTOCORRELATION","AUTOCORRELATION!")</f>
        <v>NO AUTOCORRELATION</v>
      </c>
      <c r="AA57" s="333"/>
      <c r="AB57" s="333"/>
      <c r="AC57" s="163"/>
      <c r="AD57" s="150"/>
      <c r="AF57" s="337" t="s">
        <v>632</v>
      </c>
      <c r="AG57" s="338"/>
      <c r="AH57" s="149" t="str">
        <f>IF(OR(AH56&lt;AG46,AH56&gt;=4-AG46),"YES",IF(OR(AH56&lt;=AG47),"Inconclusive",IF(OR(AH56&lt;=4-AG47),"NO",IF(OR(AH56&lt;4-AG46),"Inconclusive"," "))))</f>
        <v>NO</v>
      </c>
      <c r="AI57" s="163"/>
      <c r="AJ57" s="333" t="str">
        <f>IF(AL56&gt;0.05,"NO AUTOCORRELATION","AUTOCORRELATION!")</f>
        <v>NO AUTOCORRELATION</v>
      </c>
      <c r="AK57" s="333"/>
      <c r="AL57" s="333"/>
      <c r="AM57" s="163"/>
      <c r="AN57" s="150"/>
      <c r="AP57" s="337" t="s">
        <v>632</v>
      </c>
      <c r="AQ57" s="338"/>
      <c r="AR57" s="149" t="str">
        <f>IF(OR(AR56&lt;AQ46,AR56&gt;=4-AQ46),"YES",IF(OR(AR56&lt;=AQ47),"Inconclusive",IF(OR(AR56&lt;=4-AQ47),"NO",IF(OR(AR56&lt;4-AQ46),"Inconclusive"," "))))</f>
        <v>Inconclusive</v>
      </c>
      <c r="AS57" s="163"/>
      <c r="AT57" s="333" t="str">
        <f>IF(AV56&gt;0.05,"NO AUTOCORRELATION","AUTOCORRELATION!")</f>
        <v>AUTOCORRELATION!</v>
      </c>
      <c r="AU57" s="333"/>
      <c r="AV57" s="333"/>
      <c r="AW57" s="163"/>
      <c r="AX57" s="150"/>
      <c r="AZ57" s="337" t="s">
        <v>632</v>
      </c>
      <c r="BA57" s="338"/>
      <c r="BB57" s="149" t="str">
        <f>IF(OR(BB56&lt;BA46,BB56&gt;=4-BA46),"YES",IF(OR(BB56&lt;=BA47),"Inconclusive",IF(OR(BB56&lt;=4-BA47),"NO",IF(OR(BB56&lt;4-BA46),"Inconclusive"," "))))</f>
        <v>Inconclusive</v>
      </c>
      <c r="BC57" s="163"/>
      <c r="BD57" s="333" t="str">
        <f>IF(BF56&gt;0.05,"NO AUTOCORRELATION","AUTOCORRELATION!")</f>
        <v>NO AUTOCORRELATION</v>
      </c>
      <c r="BE57" s="333"/>
      <c r="BF57" s="333"/>
      <c r="BG57" s="163"/>
      <c r="BH57" s="150"/>
    </row>
    <row r="58" spans="1:60" x14ac:dyDescent="0.25">
      <c r="A58" s="163"/>
      <c r="B58" s="337" t="s">
        <v>632</v>
      </c>
      <c r="C58" s="338"/>
      <c r="D58" s="136" t="str">
        <f>IF(OR(D57&lt;C47,D57&gt;=4-C47),"YES",IF(OR(D57&lt;=C48),"Inconclusive",IF(OR(D57&lt;=4-C48),"NO",IF(OR(D57&lt;4-C47),"Inconclusive"," "))))</f>
        <v>Inconclusive</v>
      </c>
      <c r="E58" s="81"/>
      <c r="F58" s="334" t="str">
        <f>IF(H57&gt;0.05,"NO AUTOCORRELATION","AUTOCORRELATION!")</f>
        <v>NO AUTOCORRELATION</v>
      </c>
      <c r="G58" s="339"/>
      <c r="H58" s="335"/>
      <c r="J58" s="150"/>
      <c r="L58" s="1"/>
      <c r="T58" s="150"/>
      <c r="V58" s="1"/>
      <c r="AD58" s="150"/>
      <c r="AF58" s="1"/>
      <c r="AN58" s="150"/>
      <c r="AP58" s="1"/>
      <c r="AX58" s="150"/>
      <c r="AZ58" s="1"/>
      <c r="BH58" s="150"/>
    </row>
    <row r="59" spans="1:60" x14ac:dyDescent="0.25">
      <c r="A59" s="163"/>
      <c r="B59" s="163"/>
      <c r="C59" s="163"/>
      <c r="D59" s="163"/>
      <c r="E59" s="163"/>
      <c r="F59" s="163"/>
      <c r="G59" s="163"/>
      <c r="H59" s="163"/>
      <c r="J59" s="150"/>
      <c r="L59" s="1"/>
      <c r="T59" s="150"/>
      <c r="V59" s="1"/>
      <c r="AD59" s="150"/>
      <c r="AF59" s="1"/>
      <c r="AN59" s="150"/>
      <c r="AP59" s="1"/>
      <c r="AX59" s="150"/>
      <c r="AZ59" s="1"/>
      <c r="BH59" s="150"/>
    </row>
    <row r="60" spans="1:60" s="115" customFormat="1" x14ac:dyDescent="0.25">
      <c r="A60" s="163"/>
      <c r="B60" s="163"/>
      <c r="C60" s="163"/>
      <c r="D60" s="163"/>
      <c r="E60" s="163"/>
      <c r="F60" s="163"/>
      <c r="G60" s="163"/>
      <c r="H60" s="163"/>
      <c r="J60" s="150"/>
      <c r="L60" s="1"/>
      <c r="T60" s="150"/>
      <c r="V60" s="1"/>
      <c r="AD60" s="150"/>
      <c r="AF60" s="1"/>
      <c r="AN60" s="150"/>
      <c r="AP60" s="1"/>
      <c r="AX60" s="150"/>
      <c r="AZ60" s="1"/>
      <c r="BH60" s="150"/>
    </row>
    <row r="61" spans="1:60" s="115" customFormat="1" x14ac:dyDescent="0.25">
      <c r="A61" s="348" t="s">
        <v>640</v>
      </c>
      <c r="B61" s="348"/>
      <c r="C61" s="348"/>
      <c r="D61" s="348"/>
      <c r="E61" s="348"/>
      <c r="F61" s="348"/>
      <c r="G61" s="348"/>
      <c r="H61" s="348"/>
      <c r="J61" s="150"/>
      <c r="L61" s="1"/>
      <c r="T61" s="150"/>
      <c r="V61" s="1"/>
      <c r="AD61" s="150"/>
      <c r="AF61" s="1"/>
      <c r="AN61" s="150"/>
      <c r="AP61" s="1"/>
      <c r="AX61" s="150"/>
      <c r="AZ61" s="1"/>
      <c r="BH61" s="150"/>
    </row>
    <row r="62" spans="1:60" x14ac:dyDescent="0.25">
      <c r="A62" s="36" t="s">
        <v>641</v>
      </c>
      <c r="B62" s="36"/>
      <c r="C62" s="36"/>
      <c r="D62" s="36"/>
      <c r="E62" s="36"/>
      <c r="F62" s="36"/>
      <c r="G62" s="36"/>
      <c r="H62" s="163"/>
      <c r="I62" s="115"/>
      <c r="J62" s="150"/>
      <c r="L62" s="1"/>
      <c r="T62" s="150"/>
      <c r="V62" s="1"/>
      <c r="AD62" s="150"/>
      <c r="AF62" s="1"/>
      <c r="AN62" s="150"/>
      <c r="AP62" s="1"/>
      <c r="AX62" s="150"/>
      <c r="AZ62" s="1"/>
      <c r="BH62" s="150"/>
    </row>
    <row r="63" spans="1:60" x14ac:dyDescent="0.25">
      <c r="A63" s="163"/>
      <c r="B63" s="163"/>
      <c r="C63" s="163"/>
      <c r="D63" s="163"/>
      <c r="E63" s="163"/>
      <c r="F63" s="163"/>
      <c r="G63" s="163"/>
      <c r="H63" s="163"/>
      <c r="J63" s="150"/>
      <c r="L63" s="1"/>
      <c r="T63" s="150"/>
      <c r="V63" s="1"/>
      <c r="AD63" s="150"/>
      <c r="AF63" s="1"/>
      <c r="AN63" s="150"/>
      <c r="AP63" s="1"/>
      <c r="AX63" s="150"/>
      <c r="AZ63" s="1"/>
      <c r="BH63" s="150"/>
    </row>
    <row r="64" spans="1:60" s="48" customFormat="1" x14ac:dyDescent="0.25">
      <c r="L64" s="49"/>
      <c r="V64" s="49"/>
      <c r="AF64" s="49"/>
      <c r="AP64" s="49"/>
      <c r="AZ64" s="49"/>
    </row>
    <row r="65" spans="2:57" ht="21" x14ac:dyDescent="0.35">
      <c r="B65" s="50" t="s">
        <v>605</v>
      </c>
      <c r="C65" s="50"/>
      <c r="D65" s="163"/>
      <c r="E65" s="163"/>
      <c r="L65" s="1"/>
      <c r="V65" s="1"/>
      <c r="AF65" s="1"/>
      <c r="AP65" s="1"/>
      <c r="AZ65" s="1"/>
    </row>
    <row r="68" spans="2:57" x14ac:dyDescent="0.25">
      <c r="C68" s="178" t="s">
        <v>4</v>
      </c>
      <c r="D68" s="178" t="s">
        <v>3</v>
      </c>
      <c r="E68" s="178" t="s">
        <v>642</v>
      </c>
      <c r="F68" s="178" t="s">
        <v>1</v>
      </c>
      <c r="G68" s="116"/>
      <c r="H68" s="116"/>
      <c r="I68" s="116"/>
      <c r="J68" s="116"/>
      <c r="M68" s="178" t="s">
        <v>4</v>
      </c>
      <c r="N68" s="178" t="s">
        <v>3</v>
      </c>
      <c r="O68" s="178" t="s">
        <v>642</v>
      </c>
      <c r="P68" s="178" t="s">
        <v>1</v>
      </c>
      <c r="Q68" s="116"/>
      <c r="W68" s="178" t="s">
        <v>4</v>
      </c>
      <c r="X68" s="178" t="s">
        <v>3</v>
      </c>
      <c r="Y68" s="178" t="s">
        <v>642</v>
      </c>
      <c r="Z68" s="178" t="s">
        <v>1</v>
      </c>
      <c r="AA68" s="116"/>
      <c r="AG68" s="178" t="s">
        <v>4</v>
      </c>
      <c r="AH68" s="178" t="s">
        <v>3</v>
      </c>
      <c r="AI68" s="178" t="s">
        <v>642</v>
      </c>
      <c r="AJ68" s="178" t="s">
        <v>1</v>
      </c>
      <c r="AK68" s="116"/>
      <c r="AQ68" s="178" t="s">
        <v>4</v>
      </c>
      <c r="AR68" s="178" t="s">
        <v>3</v>
      </c>
      <c r="AS68" s="178" t="s">
        <v>642</v>
      </c>
      <c r="AT68" s="178" t="s">
        <v>1</v>
      </c>
      <c r="AU68" s="116"/>
      <c r="BA68" s="178" t="s">
        <v>4</v>
      </c>
      <c r="BB68" s="178" t="s">
        <v>3</v>
      </c>
      <c r="BC68" s="178" t="s">
        <v>642</v>
      </c>
      <c r="BD68" s="178" t="s">
        <v>1</v>
      </c>
      <c r="BE68" s="116"/>
    </row>
    <row r="69" spans="2:57" x14ac:dyDescent="0.25">
      <c r="C69" s="51">
        <f t="array" ref="C69:F73">LINEST(C21:C36,D21:F36,TRUE,TRUE)</f>
        <v>0.12854729191946043</v>
      </c>
      <c r="D69" s="51">
        <v>-0.49748342310317767</v>
      </c>
      <c r="E69" s="51">
        <v>0.45552009968334872</v>
      </c>
      <c r="F69" s="51">
        <v>-0.23947501487506528</v>
      </c>
      <c r="G69" s="81"/>
      <c r="H69" s="81"/>
      <c r="I69" s="81"/>
      <c r="J69" s="81"/>
      <c r="M69" s="51">
        <f t="array" ref="M69:P73">LINEST(M21:M37,N21:P37,TRUE,TRUE)</f>
        <v>-0.71975504885960451</v>
      </c>
      <c r="N69" s="51">
        <v>0.14910285334817125</v>
      </c>
      <c r="O69" s="51">
        <v>0.7458105049664342</v>
      </c>
      <c r="P69" s="51">
        <v>1.5051917873918876</v>
      </c>
      <c r="Q69" s="81"/>
      <c r="W69" s="51">
        <f t="array" ref="W69:Z73">LINEST(W21:W37,X21:Z37,TRUE,TRUE)</f>
        <v>-0.16726504168963452</v>
      </c>
      <c r="X69" s="51">
        <v>0.21293612907503989</v>
      </c>
      <c r="Y69" s="51">
        <v>0.31846789774990503</v>
      </c>
      <c r="Z69" s="51">
        <v>-3.4230212306705837E-2</v>
      </c>
      <c r="AA69" s="81"/>
      <c r="AG69" s="51">
        <f t="array" ref="AG69:AJ73">LINEST(AG21:AG37,AH21:AJ37,TRUE,TRUE)</f>
        <v>0.61252577625660287</v>
      </c>
      <c r="AH69" s="51">
        <v>0.30348400983296392</v>
      </c>
      <c r="AI69" s="51">
        <v>-0.4283199396850077</v>
      </c>
      <c r="AJ69" s="51">
        <v>-0.27851348932599818</v>
      </c>
      <c r="AK69" s="81"/>
      <c r="AQ69" s="51">
        <f t="array" ref="AQ69:AT73">LINEST(AQ21:AQ37,AR21:AT37,TRUE,TRUE)</f>
        <v>7.0941365576444718E-2</v>
      </c>
      <c r="AR69" s="51">
        <v>8.4597030043332508E-2</v>
      </c>
      <c r="AS69" s="51">
        <v>0.95002715014890704</v>
      </c>
      <c r="AT69" s="51">
        <v>0.57403496600943538</v>
      </c>
      <c r="AU69" s="81"/>
      <c r="BA69" s="51">
        <f t="array" ref="BA69:BD73">LINEST(BA21:BA37,BB21:BD37,TRUE,TRUE)</f>
        <v>-0.17891466970117423</v>
      </c>
      <c r="BB69" s="51">
        <v>0.52977485846783889</v>
      </c>
      <c r="BC69" s="51">
        <v>0.42505715141773082</v>
      </c>
      <c r="BD69" s="51">
        <v>-0.29994166605372496</v>
      </c>
      <c r="BE69" s="81"/>
    </row>
    <row r="70" spans="2:57" x14ac:dyDescent="0.25">
      <c r="C70" s="51">
        <v>0.18900956128808541</v>
      </c>
      <c r="D70" s="51">
        <v>0.15321663786823769</v>
      </c>
      <c r="E70" s="51">
        <v>0.37982928429110646</v>
      </c>
      <c r="F70" s="51">
        <v>0.45589425304565878</v>
      </c>
      <c r="G70" s="81"/>
      <c r="H70" s="81"/>
      <c r="I70" s="81"/>
      <c r="J70" s="81"/>
      <c r="M70" s="51">
        <v>0.29159648385696046</v>
      </c>
      <c r="N70" s="51">
        <v>0.16740305643194922</v>
      </c>
      <c r="O70" s="51">
        <v>0.50194930770960322</v>
      </c>
      <c r="P70" s="51">
        <v>0.69375285465424952</v>
      </c>
      <c r="Q70" s="81"/>
      <c r="W70" s="51">
        <v>8.1711451868645035E-2</v>
      </c>
      <c r="X70" s="51">
        <v>9.7115170911387508E-2</v>
      </c>
      <c r="Y70" s="51">
        <v>8.3578370997378054E-2</v>
      </c>
      <c r="Z70" s="51">
        <v>0.3176008445511655</v>
      </c>
      <c r="AA70" s="81"/>
      <c r="AG70" s="51">
        <v>0.2013907877369138</v>
      </c>
      <c r="AH70" s="51">
        <v>0.1412184914679922</v>
      </c>
      <c r="AI70" s="51">
        <v>0.34372813792998835</v>
      </c>
      <c r="AJ70" s="51">
        <v>0.5325411817791047</v>
      </c>
      <c r="AK70" s="81"/>
      <c r="AQ70" s="51">
        <v>0.11476752053905624</v>
      </c>
      <c r="AR70" s="51">
        <v>0.124335002091126</v>
      </c>
      <c r="AS70" s="51">
        <v>0.15546813613016286</v>
      </c>
      <c r="AT70" s="51">
        <v>0.37493321239467275</v>
      </c>
      <c r="AU70" s="81"/>
      <c r="BA70" s="51">
        <v>0.11741810966947361</v>
      </c>
      <c r="BB70" s="51">
        <v>0.29015037204970912</v>
      </c>
      <c r="BC70" s="51">
        <v>0.17129060128364751</v>
      </c>
      <c r="BD70" s="51">
        <v>0.34904724393992781</v>
      </c>
      <c r="BE70" s="81"/>
    </row>
    <row r="71" spans="2:57" x14ac:dyDescent="0.25">
      <c r="C71" s="52">
        <v>0.5672319715898837</v>
      </c>
      <c r="D71" s="113">
        <v>0.86271139967724109</v>
      </c>
      <c r="E71" s="113" t="e">
        <v>#N/A</v>
      </c>
      <c r="F71" s="53" t="e">
        <v>#N/A</v>
      </c>
      <c r="G71" s="81"/>
      <c r="H71" s="81"/>
      <c r="I71" s="81"/>
      <c r="J71" s="81"/>
      <c r="M71" s="52">
        <v>0.7230456890705298</v>
      </c>
      <c r="N71" s="113">
        <v>1.7058208748476409</v>
      </c>
      <c r="O71" s="113" t="e">
        <v>#N/A</v>
      </c>
      <c r="P71" s="53" t="e">
        <v>#N/A</v>
      </c>
      <c r="Q71" s="81"/>
      <c r="W71" s="52">
        <v>0.73657903461040908</v>
      </c>
      <c r="X71" s="113">
        <v>0.7527635573692657</v>
      </c>
      <c r="Y71" s="113" t="e">
        <v>#N/A</v>
      </c>
      <c r="Z71" s="53" t="e">
        <v>#N/A</v>
      </c>
      <c r="AA71" s="81"/>
      <c r="AG71" s="52">
        <v>0.53760499103828807</v>
      </c>
      <c r="AH71" s="113">
        <v>1.3539948789600293</v>
      </c>
      <c r="AI71" s="113" t="e">
        <v>#N/A</v>
      </c>
      <c r="AJ71" s="53" t="e">
        <v>#N/A</v>
      </c>
      <c r="AK71" s="81"/>
      <c r="AQ71" s="52">
        <v>0.84744322532400496</v>
      </c>
      <c r="AR71" s="113">
        <v>0.86731550250860101</v>
      </c>
      <c r="AS71" s="113" t="e">
        <v>#N/A</v>
      </c>
      <c r="AT71" s="53" t="e">
        <v>#N/A</v>
      </c>
      <c r="AU71" s="81"/>
      <c r="BA71" s="52">
        <v>0.69196109452676102</v>
      </c>
      <c r="BB71" s="113">
        <v>0.94236065234858113</v>
      </c>
      <c r="BC71" s="113" t="e">
        <v>#N/A</v>
      </c>
      <c r="BD71" s="53" t="e">
        <v>#N/A</v>
      </c>
      <c r="BE71" s="81"/>
    </row>
    <row r="72" spans="2:57" x14ac:dyDescent="0.25">
      <c r="C72" s="52">
        <v>5.2428269590408973</v>
      </c>
      <c r="D72" s="113">
        <v>12</v>
      </c>
      <c r="E72" s="113" t="e">
        <v>#N/A</v>
      </c>
      <c r="F72" s="53" t="e">
        <v>#N/A</v>
      </c>
      <c r="G72" s="81"/>
      <c r="H72" s="81"/>
      <c r="I72" s="81"/>
      <c r="J72" s="81"/>
      <c r="M72" s="52">
        <v>11.313050067562234</v>
      </c>
      <c r="N72" s="113">
        <v>13</v>
      </c>
      <c r="O72" s="113" t="e">
        <v>#N/A</v>
      </c>
      <c r="P72" s="53" t="e">
        <v>#N/A</v>
      </c>
      <c r="Q72" s="81"/>
      <c r="W72" s="52">
        <v>12.116888565005228</v>
      </c>
      <c r="X72" s="113">
        <v>13</v>
      </c>
      <c r="Y72" s="113" t="e">
        <v>#N/A</v>
      </c>
      <c r="Z72" s="53" t="e">
        <v>#N/A</v>
      </c>
      <c r="AA72" s="81"/>
      <c r="AG72" s="52">
        <v>5.0381634374982687</v>
      </c>
      <c r="AH72" s="113">
        <v>13</v>
      </c>
      <c r="AI72" s="113" t="e">
        <v>#N/A</v>
      </c>
      <c r="AJ72" s="53" t="e">
        <v>#N/A</v>
      </c>
      <c r="AK72" s="81"/>
      <c r="AQ72" s="52">
        <v>24.071392333793565</v>
      </c>
      <c r="AR72" s="113">
        <v>13</v>
      </c>
      <c r="AS72" s="113" t="e">
        <v>#N/A</v>
      </c>
      <c r="AT72" s="53" t="e">
        <v>#N/A</v>
      </c>
      <c r="AU72" s="81"/>
      <c r="BA72" s="52">
        <v>9.734153780594859</v>
      </c>
      <c r="BB72" s="113">
        <v>13</v>
      </c>
      <c r="BC72" s="113" t="e">
        <v>#N/A</v>
      </c>
      <c r="BD72" s="53" t="e">
        <v>#N/A</v>
      </c>
      <c r="BE72" s="81"/>
    </row>
    <row r="73" spans="2:57" x14ac:dyDescent="0.25">
      <c r="C73" s="54">
        <v>11.706251548122168</v>
      </c>
      <c r="D73" s="55">
        <v>8.9312515095967733</v>
      </c>
      <c r="E73" s="55" t="e">
        <v>#N/A</v>
      </c>
      <c r="F73" s="56" t="e">
        <v>#N/A</v>
      </c>
      <c r="G73" s="81"/>
      <c r="H73" s="81"/>
      <c r="I73" s="81"/>
      <c r="J73" s="81"/>
      <c r="M73" s="54">
        <v>98.756982887473342</v>
      </c>
      <c r="N73" s="55">
        <v>37.827723141857618</v>
      </c>
      <c r="O73" s="55" t="e">
        <v>#N/A</v>
      </c>
      <c r="P73" s="56" t="e">
        <v>#N/A</v>
      </c>
      <c r="Q73" s="81"/>
      <c r="W73" s="54">
        <v>20.598212797632428</v>
      </c>
      <c r="X73" s="55">
        <v>7.3664886529420137</v>
      </c>
      <c r="Y73" s="55" t="e">
        <v>#N/A</v>
      </c>
      <c r="Z73" s="56" t="e">
        <v>#N/A</v>
      </c>
      <c r="AA73" s="81"/>
      <c r="AG73" s="54">
        <v>27.709427317768458</v>
      </c>
      <c r="AH73" s="55">
        <v>23.832927719249795</v>
      </c>
      <c r="AI73" s="55" t="e">
        <v>#N/A</v>
      </c>
      <c r="AJ73" s="56" t="e">
        <v>#N/A</v>
      </c>
      <c r="AK73" s="81"/>
      <c r="AQ73" s="54">
        <v>54.322116713759243</v>
      </c>
      <c r="AR73" s="55">
        <v>9.7790703515927113</v>
      </c>
      <c r="AS73" s="55" t="e">
        <v>#N/A</v>
      </c>
      <c r="AT73" s="56" t="e">
        <v>#N/A</v>
      </c>
      <c r="AU73" s="81"/>
      <c r="BA73" s="54">
        <v>25.933058872386404</v>
      </c>
      <c r="BB73" s="55">
        <v>11.544566788232963</v>
      </c>
      <c r="BC73" s="55" t="e">
        <v>#N/A</v>
      </c>
      <c r="BD73" s="56" t="e">
        <v>#N/A</v>
      </c>
      <c r="BE73" s="81"/>
    </row>
    <row r="77" spans="2:57" x14ac:dyDescent="0.25">
      <c r="B77" s="1"/>
      <c r="C77" s="177" t="s">
        <v>609</v>
      </c>
      <c r="D77" s="177"/>
      <c r="E77" s="163"/>
      <c r="F77" s="163"/>
    </row>
    <row r="78" spans="2:57" x14ac:dyDescent="0.25">
      <c r="C78" s="163"/>
      <c r="D78" s="163"/>
      <c r="E78" s="163"/>
      <c r="F78" s="163"/>
    </row>
    <row r="79" spans="2:57" x14ac:dyDescent="0.25">
      <c r="C79" s="165" t="s">
        <v>610</v>
      </c>
      <c r="D79" s="165" t="s">
        <v>611</v>
      </c>
      <c r="E79" s="165" t="s">
        <v>612</v>
      </c>
      <c r="F79" s="165" t="s">
        <v>613</v>
      </c>
      <c r="G79" s="121"/>
      <c r="H79" s="121"/>
      <c r="I79" s="121"/>
      <c r="J79" s="121"/>
    </row>
    <row r="80" spans="2:57" x14ac:dyDescent="0.25">
      <c r="C80" s="165" t="s">
        <v>646</v>
      </c>
      <c r="D80" s="165" t="s">
        <v>647</v>
      </c>
      <c r="E80" s="165" t="s">
        <v>648</v>
      </c>
      <c r="F80" s="165" t="s">
        <v>649</v>
      </c>
      <c r="G80" s="121"/>
      <c r="H80" s="121"/>
      <c r="I80" s="121"/>
      <c r="J80" s="121"/>
    </row>
    <row r="81" spans="2:10" x14ac:dyDescent="0.25">
      <c r="C81" s="57" t="s">
        <v>614</v>
      </c>
      <c r="D81" s="37" t="s">
        <v>650</v>
      </c>
      <c r="E81" s="37"/>
      <c r="F81" s="58"/>
      <c r="G81" s="121"/>
      <c r="H81" s="121"/>
      <c r="I81" s="121"/>
      <c r="J81" s="121"/>
    </row>
    <row r="82" spans="2:10" x14ac:dyDescent="0.25">
      <c r="C82" s="57" t="s">
        <v>615</v>
      </c>
      <c r="D82" s="37" t="s">
        <v>616</v>
      </c>
      <c r="E82" s="37"/>
      <c r="F82" s="58"/>
      <c r="G82" s="121"/>
      <c r="H82" s="121"/>
      <c r="I82" s="121"/>
      <c r="J82" s="121"/>
    </row>
    <row r="83" spans="2:10" x14ac:dyDescent="0.25">
      <c r="C83" s="59" t="s">
        <v>617</v>
      </c>
      <c r="D83" s="60" t="s">
        <v>618</v>
      </c>
      <c r="E83" s="60"/>
      <c r="F83" s="61"/>
      <c r="G83" s="121"/>
      <c r="H83" s="121"/>
      <c r="I83" s="121"/>
      <c r="J83" s="121"/>
    </row>
    <row r="85" spans="2:10" x14ac:dyDescent="0.25">
      <c r="B85" s="19"/>
    </row>
    <row r="86" spans="2:10" ht="15.75" x14ac:dyDescent="0.25">
      <c r="B86" s="62"/>
    </row>
    <row r="89" spans="2:10" x14ac:dyDescent="0.25">
      <c r="B89" s="19"/>
    </row>
  </sheetData>
  <mergeCells count="73">
    <mergeCell ref="AF57:AG57"/>
    <mergeCell ref="A61:H61"/>
    <mergeCell ref="AZ51:BB51"/>
    <mergeCell ref="AZ52:BA52"/>
    <mergeCell ref="AZ53:BB53"/>
    <mergeCell ref="AZ55:BB55"/>
    <mergeCell ref="AZ56:BA56"/>
    <mergeCell ref="AZ57:BA57"/>
    <mergeCell ref="AP51:AR51"/>
    <mergeCell ref="AP52:AQ52"/>
    <mergeCell ref="AP53:AR53"/>
    <mergeCell ref="AF51:AH51"/>
    <mergeCell ref="AF52:AG52"/>
    <mergeCell ref="AF53:AH53"/>
    <mergeCell ref="AF55:AH55"/>
    <mergeCell ref="AF56:AG56"/>
    <mergeCell ref="V51:X51"/>
    <mergeCell ref="V52:W52"/>
    <mergeCell ref="V53:X53"/>
    <mergeCell ref="V55:X55"/>
    <mergeCell ref="V56:W56"/>
    <mergeCell ref="L51:N51"/>
    <mergeCell ref="L52:M52"/>
    <mergeCell ref="L53:N53"/>
    <mergeCell ref="L55:N55"/>
    <mergeCell ref="L56:M56"/>
    <mergeCell ref="L57:M57"/>
    <mergeCell ref="B52:D52"/>
    <mergeCell ref="B53:C53"/>
    <mergeCell ref="B54:D54"/>
    <mergeCell ref="B56:D56"/>
    <mergeCell ref="B57:C57"/>
    <mergeCell ref="B58:C58"/>
    <mergeCell ref="F56:H56"/>
    <mergeCell ref="F57:G57"/>
    <mergeCell ref="F58:H58"/>
    <mergeCell ref="B19:J19"/>
    <mergeCell ref="AP9:AT9"/>
    <mergeCell ref="AZ9:BD9"/>
    <mergeCell ref="AF19:AN19"/>
    <mergeCell ref="V19:AD19"/>
    <mergeCell ref="L19:T19"/>
    <mergeCell ref="B5:C5"/>
    <mergeCell ref="B9:F9"/>
    <mergeCell ref="L9:P9"/>
    <mergeCell ref="V9:Z9"/>
    <mergeCell ref="AF9:AJ9"/>
    <mergeCell ref="N2:O2"/>
    <mergeCell ref="V2:W2"/>
    <mergeCell ref="N3:P3"/>
    <mergeCell ref="V3:X3"/>
    <mergeCell ref="B4:L4"/>
    <mergeCell ref="P55:R55"/>
    <mergeCell ref="P56:Q56"/>
    <mergeCell ref="P57:R57"/>
    <mergeCell ref="Z55:AB55"/>
    <mergeCell ref="Z56:AA56"/>
    <mergeCell ref="Z57:AB57"/>
    <mergeCell ref="V57:W57"/>
    <mergeCell ref="AJ55:AL55"/>
    <mergeCell ref="AJ56:AK56"/>
    <mergeCell ref="AJ57:AL57"/>
    <mergeCell ref="AT55:AV55"/>
    <mergeCell ref="AT56:AU56"/>
    <mergeCell ref="AT57:AV57"/>
    <mergeCell ref="AP55:AR55"/>
    <mergeCell ref="AP56:AQ56"/>
    <mergeCell ref="AP57:AQ57"/>
    <mergeCell ref="BD55:BF55"/>
    <mergeCell ref="BD56:BE56"/>
    <mergeCell ref="BD57:BF57"/>
    <mergeCell ref="AZ19:BH19"/>
    <mergeCell ref="AP19:AX19"/>
  </mergeCells>
  <conditionalFormatting sqref="F58:H58">
    <cfRule type="containsText" dxfId="68" priority="66" stopIfTrue="1" operator="containsText" text="!">
      <formula>NOT(ISERROR(SEARCH("!",F58)))</formula>
    </cfRule>
    <cfRule type="containsText" dxfId="67" priority="67" stopIfTrue="1" operator="containsText" text="NO ">
      <formula>NOT(ISERROR(SEARCH("NO ",F58)))</formula>
    </cfRule>
    <cfRule type="containsText" dxfId="66" priority="68" stopIfTrue="1" operator="containsText" text="AUTOCORRELATION">
      <formula>NOT(ISERROR(SEARCH("AUTOCORRELATION",F58)))</formula>
    </cfRule>
  </conditionalFormatting>
  <conditionalFormatting sqref="P57:R57">
    <cfRule type="containsText" dxfId="65" priority="62" stopIfTrue="1" operator="containsText" text="!">
      <formula>NOT(ISERROR(SEARCH("!",P57)))</formula>
    </cfRule>
    <cfRule type="containsText" dxfId="64" priority="63" stopIfTrue="1" operator="containsText" text="NO ">
      <formula>NOT(ISERROR(SEARCH("NO ",P57)))</formula>
    </cfRule>
    <cfRule type="containsText" dxfId="63" priority="64" stopIfTrue="1" operator="containsText" text="AUTOCORRELATION">
      <formula>NOT(ISERROR(SEARCH("AUTOCORRELATION",P57)))</formula>
    </cfRule>
  </conditionalFormatting>
  <conditionalFormatting sqref="B54:D54">
    <cfRule type="containsText" dxfId="62" priority="40" stopIfTrue="1" operator="containsText" text="Homoskedasticity">
      <formula>NOT(ISERROR(SEARCH("Homoskedasticity",B54)))</formula>
    </cfRule>
    <cfRule type="containsText" dxfId="61" priority="41" stopIfTrue="1" operator="containsText" text="Heteroskedasticity">
      <formula>NOT(ISERROR(SEARCH("Heteroskedasticity",B54)))</formula>
    </cfRule>
    <cfRule type="containsText" dxfId="60" priority="42" stopIfTrue="1" operator="containsText" text="Homoskedasticity">
      <formula>NOT(ISERROR(SEARCH("Homoskedasticity",B54)))</formula>
    </cfRule>
  </conditionalFormatting>
  <conditionalFormatting sqref="L53:N53">
    <cfRule type="containsText" dxfId="59" priority="37" stopIfTrue="1" operator="containsText" text="Homoskedasticity">
      <formula>NOT(ISERROR(SEARCH("Homoskedasticity",L53)))</formula>
    </cfRule>
    <cfRule type="containsText" dxfId="58" priority="38" stopIfTrue="1" operator="containsText" text="Heteroskedasticity">
      <formula>NOT(ISERROR(SEARCH("Heteroskedasticity",L53)))</formula>
    </cfRule>
    <cfRule type="containsText" dxfId="57" priority="39" stopIfTrue="1" operator="containsText" text="Homoskedasticity">
      <formula>NOT(ISERROR(SEARCH("Homoskedasticity",L53)))</formula>
    </cfRule>
  </conditionalFormatting>
  <conditionalFormatting sqref="Z57:AB57">
    <cfRule type="containsText" dxfId="56" priority="22" stopIfTrue="1" operator="containsText" text="!">
      <formula>NOT(ISERROR(SEARCH("!",Z57)))</formula>
    </cfRule>
    <cfRule type="containsText" dxfId="55" priority="23" stopIfTrue="1" operator="containsText" text="NO ">
      <formula>NOT(ISERROR(SEARCH("NO ",Z57)))</formula>
    </cfRule>
    <cfRule type="containsText" dxfId="54" priority="24" stopIfTrue="1" operator="containsText" text="AUTOCORRELATION">
      <formula>NOT(ISERROR(SEARCH("AUTOCORRELATION",Z57)))</formula>
    </cfRule>
  </conditionalFormatting>
  <conditionalFormatting sqref="V53:X53">
    <cfRule type="containsText" dxfId="53" priority="19" stopIfTrue="1" operator="containsText" text="Homoskedasticity">
      <formula>NOT(ISERROR(SEARCH("Homoskedasticity",V53)))</formula>
    </cfRule>
    <cfRule type="containsText" dxfId="52" priority="20" stopIfTrue="1" operator="containsText" text="Heteroskedasticity">
      <formula>NOT(ISERROR(SEARCH("Heteroskedasticity",V53)))</formula>
    </cfRule>
    <cfRule type="containsText" dxfId="51" priority="21" stopIfTrue="1" operator="containsText" text="Homoskedasticity">
      <formula>NOT(ISERROR(SEARCH("Homoskedasticity",V53)))</formula>
    </cfRule>
  </conditionalFormatting>
  <conditionalFormatting sqref="AJ57:AL57">
    <cfRule type="containsText" dxfId="50" priority="16" stopIfTrue="1" operator="containsText" text="!">
      <formula>NOT(ISERROR(SEARCH("!",AJ57)))</formula>
    </cfRule>
    <cfRule type="containsText" dxfId="49" priority="17" stopIfTrue="1" operator="containsText" text="NO ">
      <formula>NOT(ISERROR(SEARCH("NO ",AJ57)))</formula>
    </cfRule>
    <cfRule type="containsText" dxfId="48" priority="18" stopIfTrue="1" operator="containsText" text="AUTOCORRELATION">
      <formula>NOT(ISERROR(SEARCH("AUTOCORRELATION",AJ57)))</formula>
    </cfRule>
  </conditionalFormatting>
  <conditionalFormatting sqref="AF53:AH53">
    <cfRule type="containsText" dxfId="47" priority="13" stopIfTrue="1" operator="containsText" text="Homoskedasticity">
      <formula>NOT(ISERROR(SEARCH("Homoskedasticity",AF53)))</formula>
    </cfRule>
    <cfRule type="containsText" dxfId="46" priority="14" stopIfTrue="1" operator="containsText" text="Heteroskedasticity">
      <formula>NOT(ISERROR(SEARCH("Heteroskedasticity",AF53)))</formula>
    </cfRule>
    <cfRule type="containsText" dxfId="45" priority="15" stopIfTrue="1" operator="containsText" text="Homoskedasticity">
      <formula>NOT(ISERROR(SEARCH("Homoskedasticity",AF53)))</formula>
    </cfRule>
  </conditionalFormatting>
  <conditionalFormatting sqref="AT57:AV57">
    <cfRule type="containsText" dxfId="44" priority="10" stopIfTrue="1" operator="containsText" text="!">
      <formula>NOT(ISERROR(SEARCH("!",AT57)))</formula>
    </cfRule>
    <cfRule type="containsText" dxfId="43" priority="11" stopIfTrue="1" operator="containsText" text="NO ">
      <formula>NOT(ISERROR(SEARCH("NO ",AT57)))</formula>
    </cfRule>
    <cfRule type="containsText" dxfId="42" priority="12" stopIfTrue="1" operator="containsText" text="AUTOCORRELATION">
      <formula>NOT(ISERROR(SEARCH("AUTOCORRELATION",AT57)))</formula>
    </cfRule>
  </conditionalFormatting>
  <conditionalFormatting sqref="AP53:AR53">
    <cfRule type="containsText" dxfId="41" priority="7" stopIfTrue="1" operator="containsText" text="Homoskedasticity">
      <formula>NOT(ISERROR(SEARCH("Homoskedasticity",AP53)))</formula>
    </cfRule>
    <cfRule type="containsText" dxfId="40" priority="8" stopIfTrue="1" operator="containsText" text="Heteroskedasticity">
      <formula>NOT(ISERROR(SEARCH("Heteroskedasticity",AP53)))</formula>
    </cfRule>
    <cfRule type="containsText" dxfId="39" priority="9" stopIfTrue="1" operator="containsText" text="Homoskedasticity">
      <formula>NOT(ISERROR(SEARCH("Homoskedasticity",AP53)))</formula>
    </cfRule>
  </conditionalFormatting>
  <conditionalFormatting sqref="BD57:BF57">
    <cfRule type="containsText" dxfId="38" priority="4" stopIfTrue="1" operator="containsText" text="!">
      <formula>NOT(ISERROR(SEARCH("!",BD57)))</formula>
    </cfRule>
    <cfRule type="containsText" dxfId="37" priority="5" stopIfTrue="1" operator="containsText" text="NO ">
      <formula>NOT(ISERROR(SEARCH("NO ",BD57)))</formula>
    </cfRule>
    <cfRule type="containsText" dxfId="36" priority="6" stopIfTrue="1" operator="containsText" text="AUTOCORRELATION">
      <formula>NOT(ISERROR(SEARCH("AUTOCORRELATION",BD57)))</formula>
    </cfRule>
  </conditionalFormatting>
  <conditionalFormatting sqref="AZ53:BB53">
    <cfRule type="containsText" dxfId="35" priority="1" stopIfTrue="1" operator="containsText" text="Homoskedasticity">
      <formula>NOT(ISERROR(SEARCH("Homoskedasticity",AZ53)))</formula>
    </cfRule>
    <cfRule type="containsText" dxfId="34" priority="2" stopIfTrue="1" operator="containsText" text="Heteroskedasticity">
      <formula>NOT(ISERROR(SEARCH("Heteroskedasticity",AZ53)))</formula>
    </cfRule>
    <cfRule type="containsText" dxfId="33" priority="3" stopIfTrue="1" operator="containsText" text="Homoskedasticity">
      <formula>NOT(ISERROR(SEARCH("Homoskedasticity",AZ53)))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X87"/>
  <sheetViews>
    <sheetView showGridLines="0" zoomScale="85" zoomScaleNormal="85" workbookViewId="0">
      <selection activeCell="H12" sqref="H12"/>
    </sheetView>
  </sheetViews>
  <sheetFormatPr defaultRowHeight="15" x14ac:dyDescent="0.25"/>
  <cols>
    <col min="1" max="1" width="6.42578125" style="305" customWidth="1"/>
    <col min="2" max="2" width="15.42578125" style="113" customWidth="1"/>
    <col min="3" max="3" width="17.85546875" style="113" customWidth="1"/>
    <col min="4" max="4" width="12" style="113" bestFit="1" customWidth="1"/>
    <col min="5" max="5" width="9.140625" style="113" customWidth="1"/>
    <col min="6" max="6" width="12.7109375" style="113" bestFit="1" customWidth="1"/>
    <col min="7" max="7" width="12.7109375" style="115" customWidth="1"/>
    <col min="8" max="10" width="12.7109375" style="113" customWidth="1"/>
    <col min="11" max="11" width="9.140625" style="113" customWidth="1"/>
    <col min="12" max="12" width="19.28515625" style="113" customWidth="1"/>
    <col min="13" max="13" width="12" style="113" bestFit="1" customWidth="1"/>
    <col min="14" max="14" width="12.7109375" style="113" bestFit="1" customWidth="1"/>
    <col min="15" max="15" width="9.5703125" style="113" customWidth="1"/>
    <col min="16" max="16" width="12.7109375" style="113" customWidth="1"/>
    <col min="17" max="17" width="12.7109375" style="115" customWidth="1"/>
    <col min="18" max="20" width="12.7109375" style="113" customWidth="1"/>
    <col min="21" max="21" width="9.140625" style="113" customWidth="1"/>
    <col min="22" max="22" width="15" style="113" bestFit="1" customWidth="1"/>
    <col min="23" max="23" width="9.28515625" style="113" bestFit="1" customWidth="1"/>
    <col min="24" max="24" width="12" style="113" bestFit="1" customWidth="1"/>
    <col min="25" max="25" width="9.28515625" style="113" bestFit="1" customWidth="1"/>
    <col min="26" max="26" width="12.7109375" style="113" bestFit="1" customWidth="1"/>
    <col min="27" max="27" width="12.7109375" style="115" customWidth="1"/>
    <col min="28" max="30" width="12.7109375" style="113" customWidth="1"/>
    <col min="31" max="31" width="9.140625" style="113" customWidth="1"/>
    <col min="32" max="32" width="15" style="113" bestFit="1" customWidth="1"/>
    <col min="33" max="35" width="9.140625" style="113" customWidth="1"/>
    <col min="36" max="36" width="12.7109375" style="113" bestFit="1" customWidth="1"/>
    <col min="37" max="37" width="12.7109375" style="115" customWidth="1"/>
    <col min="38" max="40" width="13.28515625" style="113" customWidth="1"/>
    <col min="41" max="41" width="9.140625" style="113" customWidth="1"/>
    <col min="42" max="42" width="15" style="113" bestFit="1" customWidth="1"/>
    <col min="43" max="45" width="9.140625" style="113" customWidth="1"/>
    <col min="46" max="46" width="12.7109375" style="113" bestFit="1" customWidth="1"/>
    <col min="47" max="47" width="12.7109375" style="115" customWidth="1"/>
    <col min="48" max="50" width="16.42578125" style="113" customWidth="1"/>
    <col min="51" max="52" width="9.140625" style="113" customWidth="1"/>
    <col min="53" max="53" width="10.7109375" style="113" bestFit="1" customWidth="1"/>
    <col min="54" max="54" width="9.140625" style="113" customWidth="1"/>
    <col min="55" max="55" width="15" style="113" bestFit="1" customWidth="1"/>
    <col min="56" max="58" width="9.140625" style="113" customWidth="1"/>
    <col min="59" max="59" width="10.7109375" style="113" bestFit="1" customWidth="1"/>
    <col min="60" max="60" width="9.140625" style="113" customWidth="1"/>
    <col min="61" max="16384" width="9.140625" style="113"/>
  </cols>
  <sheetData>
    <row r="1" spans="1:47" s="223" customFormat="1" x14ac:dyDescent="0.25">
      <c r="A1" s="305"/>
      <c r="B1" s="305"/>
    </row>
    <row r="2" spans="1:47" ht="23.25" x14ac:dyDescent="0.35">
      <c r="B2" s="272" t="s">
        <v>639</v>
      </c>
      <c r="C2" s="20"/>
      <c r="D2" s="21"/>
      <c r="E2" s="20"/>
      <c r="F2" s="20"/>
      <c r="G2" s="20"/>
      <c r="H2" s="20"/>
      <c r="I2" s="20"/>
      <c r="J2" s="20"/>
      <c r="K2" s="20"/>
      <c r="L2" s="20"/>
      <c r="N2" s="319" t="s">
        <v>5</v>
      </c>
      <c r="O2" s="319"/>
      <c r="P2" s="22">
        <v>14</v>
      </c>
      <c r="Q2" s="139"/>
      <c r="R2" s="139"/>
      <c r="S2" s="139"/>
      <c r="T2" s="139"/>
      <c r="V2" s="319" t="s">
        <v>5</v>
      </c>
      <c r="W2" s="319"/>
      <c r="X2" s="22">
        <v>15</v>
      </c>
    </row>
    <row r="3" spans="1:47" ht="17.25" customHeight="1" thickBot="1" x14ac:dyDescent="0.35">
      <c r="B3" s="20"/>
      <c r="C3" s="20"/>
      <c r="D3" s="21"/>
      <c r="E3" s="20"/>
      <c r="F3" s="20"/>
      <c r="G3" s="20"/>
      <c r="H3" s="20"/>
      <c r="I3" s="20"/>
      <c r="J3" s="125"/>
      <c r="K3" s="20"/>
      <c r="L3" s="20"/>
      <c r="N3" s="320" t="s">
        <v>6</v>
      </c>
      <c r="O3" s="320"/>
      <c r="P3" s="320"/>
      <c r="Q3" s="140"/>
      <c r="R3" s="140"/>
      <c r="S3" s="140"/>
      <c r="T3" s="140"/>
      <c r="V3" s="320" t="s">
        <v>6</v>
      </c>
      <c r="W3" s="320"/>
      <c r="X3" s="320"/>
    </row>
    <row r="4" spans="1:47" ht="19.5" thickTop="1" x14ac:dyDescent="0.3">
      <c r="B4" s="23"/>
      <c r="C4" s="24"/>
      <c r="D4" s="25" t="s">
        <v>675</v>
      </c>
      <c r="E4" s="26"/>
      <c r="F4" s="26"/>
      <c r="G4" s="26"/>
      <c r="H4" s="26"/>
      <c r="I4" s="26"/>
      <c r="J4" s="290"/>
      <c r="K4" s="81"/>
      <c r="L4" s="81"/>
      <c r="N4" s="28">
        <v>0.2</v>
      </c>
      <c r="O4" s="179" t="s">
        <v>606</v>
      </c>
      <c r="P4" s="29">
        <f>_xlfn.T.INV.2T(N4,$P$2)</f>
        <v>1.3450303744546506</v>
      </c>
      <c r="Q4" s="124"/>
      <c r="R4" s="124"/>
      <c r="S4" s="124"/>
      <c r="T4" s="124"/>
      <c r="V4" s="28">
        <v>0.2</v>
      </c>
      <c r="W4" s="179" t="s">
        <v>606</v>
      </c>
      <c r="X4" s="29">
        <f>_xlfn.T.INV.2T(V4,$X$2)</f>
        <v>1.3406056078504547</v>
      </c>
    </row>
    <row r="5" spans="1:47" ht="18.75" x14ac:dyDescent="0.3">
      <c r="B5" s="321"/>
      <c r="C5" s="321"/>
      <c r="D5" s="21"/>
      <c r="E5" s="20"/>
      <c r="F5" s="20"/>
      <c r="G5" s="20"/>
      <c r="H5" s="20"/>
      <c r="I5" s="20"/>
      <c r="J5" s="224"/>
      <c r="K5" s="125"/>
      <c r="L5" s="125"/>
      <c r="N5" s="28">
        <v>0.1</v>
      </c>
      <c r="O5" s="179" t="s">
        <v>607</v>
      </c>
      <c r="P5" s="29">
        <f>_xlfn.T.INV.2T(N5,$P$2)</f>
        <v>1.7613101357748921</v>
      </c>
      <c r="Q5" s="124"/>
      <c r="R5" s="124"/>
      <c r="S5" s="124"/>
      <c r="T5" s="124"/>
      <c r="V5" s="28">
        <v>0.1</v>
      </c>
      <c r="W5" s="179" t="s">
        <v>607</v>
      </c>
      <c r="X5" s="29">
        <f>_xlfn.T.INV.2T(V5,$X$2)</f>
        <v>1.7530503556925723</v>
      </c>
    </row>
    <row r="6" spans="1:47" ht="15.75" thickBot="1" x14ac:dyDescent="0.3">
      <c r="B6" s="31"/>
      <c r="C6" s="32"/>
      <c r="D6" s="63"/>
      <c r="E6" s="32"/>
      <c r="F6" s="32"/>
      <c r="G6" s="32"/>
      <c r="H6" s="32"/>
      <c r="I6" s="32"/>
      <c r="J6" s="290"/>
      <c r="K6" s="81"/>
      <c r="L6" s="81"/>
      <c r="N6" s="28">
        <v>0.05</v>
      </c>
      <c r="O6" s="179" t="s">
        <v>608</v>
      </c>
      <c r="P6" s="29">
        <f>_xlfn.T.INV.2T(N6,$P$2)</f>
        <v>2.1447866879178044</v>
      </c>
      <c r="Q6" s="124"/>
      <c r="R6" s="124"/>
      <c r="S6" s="124"/>
      <c r="T6" s="124"/>
      <c r="V6" s="28">
        <v>0.05</v>
      </c>
      <c r="W6" s="179" t="s">
        <v>608</v>
      </c>
      <c r="X6" s="29">
        <f>_xlfn.T.INV.2T(V6,$X$2)</f>
        <v>2.1314495455597742</v>
      </c>
    </row>
    <row r="7" spans="1:47" ht="15.75" thickTop="1" x14ac:dyDescent="0.25">
      <c r="J7" s="81"/>
      <c r="N7" s="34"/>
      <c r="O7" s="35"/>
      <c r="P7" s="36"/>
      <c r="Q7" s="36"/>
      <c r="R7" s="36"/>
      <c r="S7" s="36"/>
      <c r="T7" s="36"/>
    </row>
    <row r="8" spans="1:47" s="37" customFormat="1" ht="15.75" thickBot="1" x14ac:dyDescent="0.3">
      <c r="N8" s="38"/>
      <c r="O8" s="39"/>
    </row>
    <row r="9" spans="1:47" ht="18.75" x14ac:dyDescent="0.3">
      <c r="B9" s="330">
        <v>2008</v>
      </c>
      <c r="C9" s="331"/>
      <c r="D9" s="331"/>
      <c r="E9" s="331"/>
      <c r="F9" s="332"/>
      <c r="G9" s="137"/>
      <c r="H9" s="137"/>
      <c r="I9" s="137"/>
      <c r="J9" s="137"/>
      <c r="L9" s="330">
        <v>2009</v>
      </c>
      <c r="M9" s="331"/>
      <c r="N9" s="331"/>
      <c r="O9" s="331"/>
      <c r="P9" s="332"/>
      <c r="Q9" s="137"/>
      <c r="R9" s="137"/>
      <c r="S9" s="137"/>
      <c r="T9" s="137"/>
      <c r="V9" s="330">
        <v>2010</v>
      </c>
      <c r="W9" s="331"/>
      <c r="X9" s="331"/>
      <c r="Y9" s="331"/>
      <c r="Z9" s="332"/>
      <c r="AA9" s="137"/>
      <c r="AF9" s="330">
        <v>2011</v>
      </c>
      <c r="AG9" s="331"/>
      <c r="AH9" s="331"/>
      <c r="AI9" s="331"/>
      <c r="AJ9" s="332"/>
      <c r="AK9" s="137"/>
      <c r="AP9" s="330">
        <v>2012</v>
      </c>
      <c r="AQ9" s="331"/>
      <c r="AR9" s="331"/>
      <c r="AS9" s="331"/>
      <c r="AT9" s="332"/>
      <c r="AU9" s="137"/>
    </row>
    <row r="10" spans="1:47" x14ac:dyDescent="0.25">
      <c r="B10" s="182"/>
      <c r="C10" s="181" t="s">
        <v>1</v>
      </c>
      <c r="D10" s="181" t="s">
        <v>643</v>
      </c>
      <c r="E10" s="181" t="s">
        <v>3</v>
      </c>
      <c r="F10" s="183" t="s">
        <v>4</v>
      </c>
      <c r="G10" s="110"/>
      <c r="H10" s="110"/>
      <c r="I10" s="110"/>
      <c r="J10" s="110"/>
      <c r="L10" s="182"/>
      <c r="M10" s="181" t="s">
        <v>1</v>
      </c>
      <c r="N10" s="181" t="s">
        <v>643</v>
      </c>
      <c r="O10" s="181" t="s">
        <v>3</v>
      </c>
      <c r="P10" s="183" t="s">
        <v>4</v>
      </c>
      <c r="Q10" s="110"/>
      <c r="R10" s="110"/>
      <c r="S10" s="110"/>
      <c r="T10" s="110"/>
      <c r="V10" s="182"/>
      <c r="W10" s="181" t="s">
        <v>1</v>
      </c>
      <c r="X10" s="181" t="s">
        <v>643</v>
      </c>
      <c r="Y10" s="181" t="s">
        <v>3</v>
      </c>
      <c r="Z10" s="183" t="s">
        <v>4</v>
      </c>
      <c r="AA10" s="110"/>
      <c r="AF10" s="182"/>
      <c r="AG10" s="181" t="s">
        <v>1</v>
      </c>
      <c r="AH10" s="181" t="s">
        <v>643</v>
      </c>
      <c r="AI10" s="181" t="s">
        <v>3</v>
      </c>
      <c r="AJ10" s="183" t="s">
        <v>4</v>
      </c>
      <c r="AK10" s="110"/>
      <c r="AP10" s="182"/>
      <c r="AQ10" s="181" t="s">
        <v>1</v>
      </c>
      <c r="AR10" s="181" t="s">
        <v>643</v>
      </c>
      <c r="AS10" s="181" t="s">
        <v>3</v>
      </c>
      <c r="AT10" s="183" t="s">
        <v>4</v>
      </c>
      <c r="AU10" s="110"/>
    </row>
    <row r="11" spans="1:47" x14ac:dyDescent="0.25">
      <c r="B11" s="184" t="s">
        <v>7</v>
      </c>
      <c r="C11" s="121">
        <f>F67</f>
        <v>25.537392089829112</v>
      </c>
      <c r="D11" s="121">
        <f>E67</f>
        <v>10.095001082416195</v>
      </c>
      <c r="E11" s="121">
        <f>D67</f>
        <v>1.5706974533608156E-2</v>
      </c>
      <c r="F11" s="185">
        <f>C67</f>
        <v>-0.71883444097933336</v>
      </c>
      <c r="G11" s="81"/>
      <c r="H11" s="81"/>
      <c r="I11" s="81"/>
      <c r="J11" s="81"/>
      <c r="L11" s="184" t="s">
        <v>7</v>
      </c>
      <c r="M11" s="121">
        <f>P67</f>
        <v>10.880563725597039</v>
      </c>
      <c r="N11" s="121">
        <f>O67</f>
        <v>0.12407171667550414</v>
      </c>
      <c r="O11" s="121">
        <f>N67</f>
        <v>1.6460761363749532</v>
      </c>
      <c r="P11" s="185">
        <f>M67</f>
        <v>-2.5036413375755955</v>
      </c>
      <c r="Q11" s="81"/>
      <c r="R11" s="81"/>
      <c r="S11" s="81"/>
      <c r="T11" s="81"/>
      <c r="V11" s="184" t="s">
        <v>7</v>
      </c>
      <c r="W11" s="121">
        <f>Z67</f>
        <v>-0.56451785524124798</v>
      </c>
      <c r="X11" s="121">
        <f>Y67</f>
        <v>0.58439616947099504</v>
      </c>
      <c r="Y11" s="121">
        <f>X67</f>
        <v>-1.2952916074243126</v>
      </c>
      <c r="Z11" s="185">
        <f>W67</f>
        <v>0.48789396617205588</v>
      </c>
      <c r="AA11" s="81"/>
      <c r="AF11" s="184" t="s">
        <v>7</v>
      </c>
      <c r="AG11" s="121">
        <f>AJ67</f>
        <v>-0.71742880677980292</v>
      </c>
      <c r="AH11" s="121">
        <f>AI67</f>
        <v>0.34366200027379862</v>
      </c>
      <c r="AI11" s="121">
        <f>AH67</f>
        <v>-0.43853937041968349</v>
      </c>
      <c r="AJ11" s="185">
        <f>AG67</f>
        <v>-0.75343231290328927</v>
      </c>
      <c r="AK11" s="81"/>
      <c r="AP11" s="184" t="s">
        <v>7</v>
      </c>
      <c r="AQ11" s="121">
        <f>AT67</f>
        <v>1.2387312137662079</v>
      </c>
      <c r="AR11" s="121">
        <f>AS67</f>
        <v>-0.46004346024845266</v>
      </c>
      <c r="AS11" s="121">
        <f>AR67</f>
        <v>4.7801966201111687</v>
      </c>
      <c r="AT11" s="185">
        <f>AQ67</f>
        <v>3.062122575153063</v>
      </c>
      <c r="AU11" s="81"/>
    </row>
    <row r="12" spans="1:47" x14ac:dyDescent="0.25">
      <c r="B12" s="41" t="s">
        <v>679</v>
      </c>
      <c r="C12" s="121">
        <f>F68</f>
        <v>10.084129830337092</v>
      </c>
      <c r="D12" s="121">
        <f>E68</f>
        <v>3.0742062635839145</v>
      </c>
      <c r="E12" s="121">
        <f>D68</f>
        <v>3.8715272781761296</v>
      </c>
      <c r="F12" s="185">
        <f>C68</f>
        <v>4.3456749242313251</v>
      </c>
      <c r="G12" s="81"/>
      <c r="H12" s="81"/>
      <c r="I12" s="81"/>
      <c r="J12" s="81"/>
      <c r="L12" s="41" t="s">
        <v>679</v>
      </c>
      <c r="M12" s="121">
        <f>P68</f>
        <v>5.0232238500281134</v>
      </c>
      <c r="N12" s="121">
        <f>O68</f>
        <v>0.14895783316301447</v>
      </c>
      <c r="O12" s="121">
        <f>N68</f>
        <v>1.5865297334657422</v>
      </c>
      <c r="P12" s="185">
        <f>M68</f>
        <v>2.0714109345570462</v>
      </c>
      <c r="Q12" s="81"/>
      <c r="R12" s="81"/>
      <c r="S12" s="81"/>
      <c r="T12" s="81"/>
      <c r="V12" s="41" t="s">
        <v>679</v>
      </c>
      <c r="W12" s="121">
        <f>Z68</f>
        <v>1.8601730097044729</v>
      </c>
      <c r="X12" s="121">
        <f>Y68</f>
        <v>0.11398818642065539</v>
      </c>
      <c r="Y12" s="121">
        <f>X68</f>
        <v>0.60129744048923117</v>
      </c>
      <c r="Z12" s="185">
        <f>W68</f>
        <v>0.44164839287568952</v>
      </c>
      <c r="AA12" s="81"/>
      <c r="AF12" s="41" t="s">
        <v>679</v>
      </c>
      <c r="AG12" s="121">
        <f>AJ68</f>
        <v>2.5608528746619306</v>
      </c>
      <c r="AH12" s="121">
        <f>AI68</f>
        <v>0.20944067358274193</v>
      </c>
      <c r="AI12" s="121">
        <f>AH68</f>
        <v>0.70543195336384756</v>
      </c>
      <c r="AJ12" s="185">
        <f>AG68</f>
        <v>0.71764799310312</v>
      </c>
      <c r="AK12" s="81"/>
      <c r="AP12" s="41" t="s">
        <v>679</v>
      </c>
      <c r="AQ12" s="121">
        <f>AT68</f>
        <v>3.4509553845587906</v>
      </c>
      <c r="AR12" s="121">
        <f>AS68</f>
        <v>0.35052521166189188</v>
      </c>
      <c r="AS12" s="121">
        <f>AR68</f>
        <v>1.1068247025095403</v>
      </c>
      <c r="AT12" s="185">
        <f>AQ68</f>
        <v>1.0179748920317633</v>
      </c>
      <c r="AU12" s="81"/>
    </row>
    <row r="13" spans="1:47" x14ac:dyDescent="0.25">
      <c r="B13" s="184" t="s">
        <v>8</v>
      </c>
      <c r="C13" s="121">
        <f>C11/C12</f>
        <v>2.5324338856687891</v>
      </c>
      <c r="D13" s="121">
        <f>D11/D12</f>
        <v>3.2837748078254925</v>
      </c>
      <c r="E13" s="121">
        <f>E11/E12</f>
        <v>4.0570486541961518E-3</v>
      </c>
      <c r="F13" s="185">
        <f>F11/F12</f>
        <v>-0.16541376276700742</v>
      </c>
      <c r="G13" s="81"/>
      <c r="H13" s="81"/>
      <c r="I13" s="81"/>
      <c r="J13" s="81"/>
      <c r="L13" s="184" t="s">
        <v>8</v>
      </c>
      <c r="M13" s="121">
        <f>M11/M12</f>
        <v>2.1660519320746863</v>
      </c>
      <c r="N13" s="121">
        <f>N11/N12</f>
        <v>0.8329318038597151</v>
      </c>
      <c r="O13" s="121">
        <f>O11/O12</f>
        <v>1.0375324846759304</v>
      </c>
      <c r="P13" s="185">
        <f>P11/P12</f>
        <v>-1.2086647298262805</v>
      </c>
      <c r="Q13" s="81"/>
      <c r="R13" s="81"/>
      <c r="S13" s="81"/>
      <c r="T13" s="81"/>
      <c r="V13" s="184" t="s">
        <v>8</v>
      </c>
      <c r="W13" s="121">
        <f>W11/W12</f>
        <v>-0.30347599513387918</v>
      </c>
      <c r="X13" s="121">
        <f>X11/X12</f>
        <v>5.1268134691991092</v>
      </c>
      <c r="Y13" s="121">
        <f>Y11/Y12</f>
        <v>-2.1541611858025371</v>
      </c>
      <c r="Z13" s="185">
        <f>Z11/Z12</f>
        <v>1.1047112907968468</v>
      </c>
      <c r="AA13" s="81"/>
      <c r="AF13" s="184" t="s">
        <v>8</v>
      </c>
      <c r="AG13" s="121">
        <f>AG11/AG12</f>
        <v>-0.28015229374491646</v>
      </c>
      <c r="AH13" s="121">
        <f>AH11/AH12</f>
        <v>1.6408560686662947</v>
      </c>
      <c r="AI13" s="121">
        <f>AI11/AI12</f>
        <v>-0.62166076873681642</v>
      </c>
      <c r="AJ13" s="185">
        <f>AJ11/AJ12</f>
        <v>-1.0498633315275325</v>
      </c>
      <c r="AK13" s="81"/>
      <c r="AP13" s="184" t="s">
        <v>8</v>
      </c>
      <c r="AQ13" s="121">
        <f>AQ11/AQ12</f>
        <v>0.35895312333183971</v>
      </c>
      <c r="AR13" s="121">
        <f>AR11/AR12</f>
        <v>-1.3124404320799596</v>
      </c>
      <c r="AS13" s="121">
        <f>AS11/AS12</f>
        <v>4.3188380321408353</v>
      </c>
      <c r="AT13" s="185">
        <f>AT11/AT12</f>
        <v>3.008053144652135</v>
      </c>
      <c r="AU13" s="81"/>
    </row>
    <row r="14" spans="1:47" x14ac:dyDescent="0.25">
      <c r="B14" s="184" t="s">
        <v>9</v>
      </c>
      <c r="C14" s="121">
        <f>TDIST(ABS(C13),COUNT(C21:C35)-1,2)</f>
        <v>2.3917974054783599E-2</v>
      </c>
      <c r="D14" s="121">
        <f>TDIST(ABS(D13),COUNT(D21:D35)-1,2)</f>
        <v>5.4349404651937248E-3</v>
      </c>
      <c r="E14" s="121">
        <f>TDIST(ABS(E13),COUNT(E21:E35)-1,2)</f>
        <v>0.99682019639591002</v>
      </c>
      <c r="F14" s="185">
        <f>TDIST(ABS(F13),COUNT(F21:F35)-1,2)</f>
        <v>0.8709831582440779</v>
      </c>
      <c r="L14" s="184" t="s">
        <v>9</v>
      </c>
      <c r="M14" s="121">
        <f>TDIST(ABS(M13),COUNT(M21:M35)-1,2)</f>
        <v>4.8056967891781155E-2</v>
      </c>
      <c r="N14" s="121">
        <f>TDIST(ABS(N13),COUNT(N21:N35)-1,2)</f>
        <v>0.4188665244100509</v>
      </c>
      <c r="O14" s="121">
        <f>TDIST(ABS(O13),COUNT(O21:O35)-1,2)</f>
        <v>0.31707662452074586</v>
      </c>
      <c r="P14" s="185">
        <f>TDIST(ABS(P13),COUNT(P21:P35)-1,2)</f>
        <v>0.24681043979389461</v>
      </c>
      <c r="V14" s="184" t="s">
        <v>9</v>
      </c>
      <c r="W14" s="121">
        <f>TDIST(ABS(W13),COUNT(W21:W36)-1,2)</f>
        <v>0.76569580263549319</v>
      </c>
      <c r="X14" s="121">
        <f>TDIST(ABS(X13),COUNT(X21:X36)-1,2)</f>
        <v>1.2398820129756204E-4</v>
      </c>
      <c r="Y14" s="121">
        <f>TDIST(ABS(Y13),COUNT(Y21:Y36)-1,2)</f>
        <v>4.7895502628621509E-2</v>
      </c>
      <c r="Z14" s="185">
        <f>TDIST(ABS(Z13),COUNT(Z21:Z36)-1,2)</f>
        <v>0.28669051158635722</v>
      </c>
      <c r="AF14" s="184" t="s">
        <v>9</v>
      </c>
      <c r="AG14" s="121">
        <f>TDIST(ABS(AG13),COUNT(AG21:AG36)-1,2)</f>
        <v>0.78318730001659775</v>
      </c>
      <c r="AH14" s="121">
        <f>TDIST(ABS(AH13),COUNT(AH21:AH36)-1,2)</f>
        <v>0.12162333020285351</v>
      </c>
      <c r="AI14" s="121">
        <f>TDIST(ABS(AI13),COUNT(AI21:AI36)-1,2)</f>
        <v>0.54349838534103667</v>
      </c>
      <c r="AJ14" s="185">
        <f>TDIST(ABS(AJ13),COUNT(AJ21:AJ36)-1,2)</f>
        <v>0.31040232705962711</v>
      </c>
      <c r="AP14" s="184" t="s">
        <v>9</v>
      </c>
      <c r="AQ14" s="121">
        <f>TDIST(ABS(AQ13),COUNT(AQ21:AQ36)-1,2)</f>
        <v>0.72463263093918895</v>
      </c>
      <c r="AR14" s="121">
        <f>TDIST(ABS(AR13),COUNT(AR21:AR36)-1,2)</f>
        <v>0.20909996173210449</v>
      </c>
      <c r="AS14" s="121">
        <f>TDIST(ABS(AS13),COUNT(AS21:AS36)-1,2)</f>
        <v>6.083197706450743E-4</v>
      </c>
      <c r="AT14" s="185">
        <f>TDIST(ABS(AT13),COUNT(AT21:AT36)-1,2)</f>
        <v>8.8267823776938693E-3</v>
      </c>
    </row>
    <row r="15" spans="1:47" x14ac:dyDescent="0.25">
      <c r="B15" s="184" t="s">
        <v>10</v>
      </c>
      <c r="C15" s="167" t="str">
        <f>IF(OR(C13&gt;=$P$6, C13&lt;=-$P$6),"***",IF(OR(C13&gt;=$P$5,C13&lt;=-$P$5),"**",IF(OR(C13&gt;=$P$4,C13&lt;=-$P$4),"*"," ")))</f>
        <v>***</v>
      </c>
      <c r="D15" s="167" t="str">
        <f>IF(OR(D13&gt;=$P$6, D13&lt;=-$P$6),"***",IF(OR(D13&gt;=$P$5,D13&lt;=-$P$5),"**",IF(OR(D13&gt;=$P$4,D13&lt;=-$P$4),"*"," ")))</f>
        <v>***</v>
      </c>
      <c r="E15" s="167" t="str">
        <f>IF(OR(E13&gt;=$P$6, E13&lt;=-$P$6),"***",IF(OR(E13&gt;=$P$5,E13&lt;=-$P$5),"**",IF(OR(E13&gt;=$P$4,E13&lt;=-$P$4),"*"," ")))</f>
        <v xml:space="preserve"> </v>
      </c>
      <c r="F15" s="186" t="str">
        <f>IF(OR(F13&gt;=$P$6, F13&lt;=-$P$6),"***",IF(OR(F13&gt;=$P$5,F13&lt;=-$P$5),"**",IF(OR(F13&gt;=$P$4,F13&lt;=-$P$4),"*"," ")))</f>
        <v xml:space="preserve"> </v>
      </c>
      <c r="G15" s="128"/>
      <c r="H15" s="128"/>
      <c r="I15" s="128"/>
      <c r="J15" s="128"/>
      <c r="K15" s="43"/>
      <c r="L15" s="184" t="s">
        <v>10</v>
      </c>
      <c r="M15" s="167" t="str">
        <f>IF(OR(M13&gt;=$P$6, M13&lt;=-$P$6),"***",IF(OR(M13&gt;=$P$5,M13&lt;=-$P$5),"**",IF(OR(M13&gt;=$P$4,M13&lt;=-$P$4),"*"," ")))</f>
        <v>***</v>
      </c>
      <c r="N15" s="167" t="str">
        <f>IF(OR(N13&gt;=$X$6, N13&lt;=-$X$6),"***",IF(OR(N13&gt;=$X$5,N13&lt;=-$X$5),"**",IF(OR(N13&gt;=$X$4,N13&lt;=-$X$4),"*"," ")))</f>
        <v xml:space="preserve"> </v>
      </c>
      <c r="O15" s="167" t="str">
        <f>IF(OR(O13&gt;=$X$6, O13&lt;=-$X$6),"***",IF(OR(O13&gt;=$X$5,O13&lt;=-$X$5),"**",IF(OR(O13&gt;=$X$4,O13&lt;=-$X$4),"*"," ")))</f>
        <v xml:space="preserve"> </v>
      </c>
      <c r="P15" s="186" t="str">
        <f>IF(OR(P13&gt;=$X$6, P13&lt;=-$X$6),"***",IF(OR(P13&gt;=$X$5,P13&lt;=-$X$5),"**",IF(OR(P13&gt;=$X$4,P13&lt;=-$X$4),"*"," ")))</f>
        <v xml:space="preserve"> </v>
      </c>
      <c r="Q15" s="128"/>
      <c r="R15" s="128"/>
      <c r="S15" s="128"/>
      <c r="T15" s="128"/>
      <c r="V15" s="184" t="s">
        <v>10</v>
      </c>
      <c r="W15" s="167" t="str">
        <f>IF(OR(W13&gt;=$X$6, W13&lt;=-$X$6),"***",IF(OR(W13&gt;=$X$5,W13&lt;=-$X$5),"**",IF(OR(W13&gt;=$X$4,W13&lt;=-$X$4),"*"," ")))</f>
        <v xml:space="preserve"> </v>
      </c>
      <c r="X15" s="167" t="str">
        <f>IF(OR(X13&gt;=$X$6, X13&lt;=-$X$6),"***",IF(OR(X13&gt;=$X$5,X13&lt;=-$X$5),"**",IF(OR(X13&gt;=$X$4,X13&lt;=-$X$4),"*"," ")))</f>
        <v>***</v>
      </c>
      <c r="Y15" s="167" t="str">
        <f>IF(OR(Y13&gt;=$X$6, Y13&lt;=-$X$6),"***",IF(OR(Y13&gt;=$X$5,Y13&lt;=-$X$5),"**",IF(OR(Y13&gt;=$X$4,Y13&lt;=-$X$4),"*"," ")))</f>
        <v>***</v>
      </c>
      <c r="Z15" s="186" t="str">
        <f>IF(OR(Z13&gt;=$X$6, Z13&lt;=-$X$6),"***",IF(OR(Z13&gt;=$X$5,Z13&lt;=-$X$5),"**",IF(OR(Z13&gt;=$X$4,Z13&lt;=-$X$4),"*"," ")))</f>
        <v xml:space="preserve"> </v>
      </c>
      <c r="AA15" s="128"/>
      <c r="AF15" s="184" t="s">
        <v>10</v>
      </c>
      <c r="AG15" s="167" t="str">
        <f>IF(OR(AG13&gt;=$X$6, AG13&lt;=-$X$6),"***",IF(OR(AG13&gt;=$X$5,AG13&lt;=-$X$5),"**",IF(OR(AG13&gt;=$X$4,AG13&lt;=-$X$4),"*"," ")))</f>
        <v xml:space="preserve"> </v>
      </c>
      <c r="AH15" s="167" t="str">
        <f>IF(OR(AH13&gt;=$X$6, AH13&lt;=-$X$6),"***",IF(OR(AH13&gt;=$X$5,AH13&lt;=-$X$5),"**",IF(OR(AH13&gt;=$X$4,AH13&lt;=-$X$4),"*"," ")))</f>
        <v>*</v>
      </c>
      <c r="AI15" s="167" t="str">
        <f>IF(OR(AI13&gt;=$X$6, AI13&lt;=-$X$6),"***",IF(OR(AI13&gt;=$X$5,AI13&lt;=-$X$5),"**",IF(OR(AI13&gt;=$X$4,AI13&lt;=-$X$4),"*"," ")))</f>
        <v xml:space="preserve"> </v>
      </c>
      <c r="AJ15" s="186" t="str">
        <f>IF(OR(AJ13&gt;=$X$6, AJ13&lt;=-$X$6),"***",IF(OR(AJ13&gt;=$X$5,AJ13&lt;=-$X$5),"**",IF(OR(AJ13&gt;=$X$4,AJ13&lt;=-$X$4),"*"," ")))</f>
        <v xml:space="preserve"> </v>
      </c>
      <c r="AK15" s="128"/>
      <c r="AP15" s="184" t="s">
        <v>10</v>
      </c>
      <c r="AQ15" s="167" t="str">
        <f>IF(OR(AQ13&gt;=$X$6, AQ13&lt;=-$X$6),"***",IF(OR(AQ13&gt;=$X$5,AQ13&lt;=-$X$5),"**",IF(OR(AQ13&gt;=$X$4,AQ13&lt;=-$X$4),"*"," ")))</f>
        <v xml:space="preserve"> </v>
      </c>
      <c r="AR15" s="167" t="str">
        <f>IF(OR(AR13&gt;=$X$6, AR13&lt;=-$X$6),"***",IF(OR(AR13&gt;=$X$5,AR13&lt;=-$X$5),"**",IF(OR(AR13&gt;=$X$4,AR13&lt;=-$X$4),"*"," ")))</f>
        <v xml:space="preserve"> </v>
      </c>
      <c r="AS15" s="167" t="str">
        <f>IF(OR(AS13&gt;=$X$6, AS13&lt;=-$X$6),"***",IF(OR(AS13&gt;=$X$5,AS13&lt;=-$X$5),"**",IF(OR(AS13&gt;=$X$4,AS13&lt;=-$X$4),"*"," ")))</f>
        <v>***</v>
      </c>
      <c r="AT15" s="186" t="str">
        <f>IF(OR(AT13&gt;=$X$6, AT13&lt;=-$X$6),"***",IF(OR(AT13&gt;=$X$5,AT13&lt;=-$X$5),"**",IF(OR(AT13&gt;=$X$4,AT13&lt;=-$X$4),"*"," ")))</f>
        <v>***</v>
      </c>
      <c r="AU15" s="128"/>
    </row>
    <row r="16" spans="1:47" ht="15.75" thickBot="1" x14ac:dyDescent="0.3">
      <c r="B16" s="187" t="s">
        <v>11</v>
      </c>
      <c r="C16" s="188">
        <f>1-(D71/D70)/((D71+C71)/(D70+3))</f>
        <v>0.41860699535079748</v>
      </c>
      <c r="D16" s="188"/>
      <c r="E16" s="188"/>
      <c r="F16" s="189"/>
      <c r="G16" s="81"/>
      <c r="H16" s="81"/>
      <c r="I16" s="81"/>
      <c r="J16" s="81"/>
      <c r="L16" s="187" t="s">
        <v>11</v>
      </c>
      <c r="M16" s="188">
        <f>1-(N71/N70)/((N71+M71)/(N70+3))</f>
        <v>-3.457044951397048E-2</v>
      </c>
      <c r="N16" s="188"/>
      <c r="O16" s="188"/>
      <c r="P16" s="189"/>
      <c r="Q16" s="81"/>
      <c r="R16" s="81"/>
      <c r="S16" s="81"/>
      <c r="T16" s="81"/>
      <c r="V16" s="187" t="s">
        <v>11</v>
      </c>
      <c r="W16" s="188">
        <f>1-(X71/X70)/((X71+W71)/(X70+3))</f>
        <v>0.6764077612591689</v>
      </c>
      <c r="X16" s="188"/>
      <c r="Y16" s="188"/>
      <c r="Z16" s="189"/>
      <c r="AA16" s="81"/>
      <c r="AF16" s="187" t="s">
        <v>11</v>
      </c>
      <c r="AG16" s="188">
        <f>1-(AH71/AH70)/((AH71+AG71)/(AH70+3))</f>
        <v>0.12746557080510135</v>
      </c>
      <c r="AH16" s="188"/>
      <c r="AI16" s="188"/>
      <c r="AJ16" s="189"/>
      <c r="AK16" s="81"/>
      <c r="AP16" s="187" t="s">
        <v>11</v>
      </c>
      <c r="AQ16" s="188">
        <f>1-(AR71/AR70)/((AR71+AQ71)/(AR70+3))</f>
        <v>0.63729568631175626</v>
      </c>
      <c r="AR16" s="188"/>
      <c r="AS16" s="188"/>
      <c r="AT16" s="189"/>
      <c r="AU16" s="81"/>
    </row>
    <row r="18" spans="2:50" ht="15.75" thickBot="1" x14ac:dyDescent="0.3"/>
    <row r="19" spans="2:50" ht="21.75" thickBot="1" x14ac:dyDescent="0.4">
      <c r="B19" s="345">
        <v>2008</v>
      </c>
      <c r="C19" s="346"/>
      <c r="D19" s="346"/>
      <c r="E19" s="346"/>
      <c r="F19" s="346"/>
      <c r="G19" s="346"/>
      <c r="H19" s="346"/>
      <c r="I19" s="346"/>
      <c r="J19" s="347"/>
      <c r="L19" s="345">
        <v>2009</v>
      </c>
      <c r="M19" s="346"/>
      <c r="N19" s="346"/>
      <c r="O19" s="346"/>
      <c r="P19" s="346"/>
      <c r="Q19" s="346"/>
      <c r="R19" s="346"/>
      <c r="S19" s="346"/>
      <c r="T19" s="347"/>
      <c r="V19" s="345">
        <v>2010</v>
      </c>
      <c r="W19" s="346"/>
      <c r="X19" s="346"/>
      <c r="Y19" s="346"/>
      <c r="Z19" s="346"/>
      <c r="AA19" s="346"/>
      <c r="AB19" s="346"/>
      <c r="AC19" s="346"/>
      <c r="AD19" s="347"/>
      <c r="AF19" s="345">
        <v>2011</v>
      </c>
      <c r="AG19" s="346"/>
      <c r="AH19" s="346"/>
      <c r="AI19" s="346"/>
      <c r="AJ19" s="346"/>
      <c r="AK19" s="346"/>
      <c r="AL19" s="346"/>
      <c r="AM19" s="346"/>
      <c r="AN19" s="347"/>
      <c r="AP19" s="345">
        <v>2012</v>
      </c>
      <c r="AQ19" s="346"/>
      <c r="AR19" s="346"/>
      <c r="AS19" s="346"/>
      <c r="AT19" s="346"/>
      <c r="AU19" s="346"/>
      <c r="AV19" s="346"/>
      <c r="AW19" s="346"/>
      <c r="AX19" s="347"/>
    </row>
    <row r="20" spans="2:50" x14ac:dyDescent="0.25">
      <c r="B20" s="111" t="s">
        <v>12</v>
      </c>
      <c r="C20" s="306" t="s">
        <v>666</v>
      </c>
      <c r="D20" s="265" t="s">
        <v>643</v>
      </c>
      <c r="E20" s="266" t="s">
        <v>3</v>
      </c>
      <c r="F20" s="267" t="s">
        <v>4</v>
      </c>
      <c r="G20" s="243" t="s">
        <v>590</v>
      </c>
      <c r="H20" s="263" t="s">
        <v>626</v>
      </c>
      <c r="I20" s="263" t="s">
        <v>591</v>
      </c>
      <c r="J20" s="264" t="s">
        <v>592</v>
      </c>
      <c r="L20" s="111" t="s">
        <v>12</v>
      </c>
      <c r="M20" s="306" t="s">
        <v>666</v>
      </c>
      <c r="N20" s="265" t="s">
        <v>643</v>
      </c>
      <c r="O20" s="266" t="s">
        <v>3</v>
      </c>
      <c r="P20" s="267" t="s">
        <v>4</v>
      </c>
      <c r="Q20" s="243" t="s">
        <v>590</v>
      </c>
      <c r="R20" s="263" t="s">
        <v>626</v>
      </c>
      <c r="S20" s="263" t="s">
        <v>591</v>
      </c>
      <c r="T20" s="264" t="s">
        <v>592</v>
      </c>
      <c r="V20" s="111" t="s">
        <v>12</v>
      </c>
      <c r="W20" s="306" t="s">
        <v>666</v>
      </c>
      <c r="X20" s="265" t="s">
        <v>643</v>
      </c>
      <c r="Y20" s="266" t="s">
        <v>3</v>
      </c>
      <c r="Z20" s="267" t="s">
        <v>4</v>
      </c>
      <c r="AA20" s="243" t="s">
        <v>590</v>
      </c>
      <c r="AB20" s="263" t="s">
        <v>626</v>
      </c>
      <c r="AC20" s="263" t="s">
        <v>591</v>
      </c>
      <c r="AD20" s="264" t="s">
        <v>592</v>
      </c>
      <c r="AF20" s="111" t="s">
        <v>12</v>
      </c>
      <c r="AG20" s="306" t="s">
        <v>666</v>
      </c>
      <c r="AH20" s="265" t="s">
        <v>643</v>
      </c>
      <c r="AI20" s="266" t="s">
        <v>3</v>
      </c>
      <c r="AJ20" s="267" t="s">
        <v>4</v>
      </c>
      <c r="AK20" s="243" t="s">
        <v>590</v>
      </c>
      <c r="AL20" s="263" t="s">
        <v>626</v>
      </c>
      <c r="AM20" s="263" t="s">
        <v>591</v>
      </c>
      <c r="AN20" s="264" t="s">
        <v>592</v>
      </c>
      <c r="AP20" s="111" t="s">
        <v>12</v>
      </c>
      <c r="AQ20" s="306" t="s">
        <v>666</v>
      </c>
      <c r="AR20" s="265" t="s">
        <v>643</v>
      </c>
      <c r="AS20" s="266" t="s">
        <v>3</v>
      </c>
      <c r="AT20" s="267" t="s">
        <v>4</v>
      </c>
      <c r="AU20" s="243" t="s">
        <v>590</v>
      </c>
      <c r="AV20" s="263" t="s">
        <v>626</v>
      </c>
      <c r="AW20" s="263" t="s">
        <v>591</v>
      </c>
      <c r="AX20" s="264" t="s">
        <v>592</v>
      </c>
    </row>
    <row r="21" spans="2:50" x14ac:dyDescent="0.25">
      <c r="B21" s="111" t="s">
        <v>13</v>
      </c>
      <c r="C21" s="268">
        <f>VLOOKUP($B21,DEBT_Euro_Area!$A$28:$G$44,3,FALSE)</f>
        <v>5.1356610961260003</v>
      </c>
      <c r="D21" s="268">
        <f>VLOOKUP($B21,DEBT_Euro_Area!$A$28:$G$44,2,FALSE)</f>
        <v>-3.0335450940482076</v>
      </c>
      <c r="E21" s="268">
        <f>VLOOKUP($B21,'CAPB_-_Euro_Area'!$A$27:$J$43,3,FALSE)</f>
        <v>-0.19999999999999996</v>
      </c>
      <c r="F21" s="269">
        <f>VLOOKUP($B21,'CAPB_-_Euro_Area'!A27:J43,2,FALSE)</f>
        <v>9.9999999999999978E-2</v>
      </c>
      <c r="G21" s="81">
        <v>0</v>
      </c>
      <c r="H21" s="81">
        <f>C21-(C$11+(D21*D$11)+(E21*E$11)+(F21*F$11))</f>
        <v>10.296934853276536</v>
      </c>
      <c r="I21" s="81">
        <f>H21^2</f>
        <v>106.02686737262107</v>
      </c>
      <c r="J21" s="86">
        <f>(H22-H21)^2</f>
        <v>13.543812634297016</v>
      </c>
      <c r="K21" s="114"/>
      <c r="L21" s="111" t="s">
        <v>13</v>
      </c>
      <c r="M21" s="268">
        <f>VLOOKUP($L21,DEBT_Euro_Area!$A$28:$G$44,4,FALSE)</f>
        <v>4.8478178579771338</v>
      </c>
      <c r="N21" s="268">
        <f>VLOOKUP($L21,DEBT_Euro_Area!$A$28:$G$44,3,FALSE)</f>
        <v>5.1356610961260003</v>
      </c>
      <c r="O21" s="268">
        <f>VLOOKUP($L21,'CAPB_-_Euro_Area'!$A$27:$J$43,4,FALSE)</f>
        <v>-1.2000000000000002</v>
      </c>
      <c r="P21" s="269">
        <f>VLOOKUP($L21,'CAPB_-_Euro_Area'!$A$27:$J$43,3,FALSE)</f>
        <v>-0.19999999999999996</v>
      </c>
      <c r="Q21" s="81">
        <v>0</v>
      </c>
      <c r="R21" s="81">
        <f>M21-(M$11+(N21*N$11)+(O21*O$11)+(P21*P$11))</f>
        <v>-5.1953730599450338</v>
      </c>
      <c r="S21" s="81">
        <f>R21^2</f>
        <v>26.991901232002625</v>
      </c>
      <c r="T21" s="86">
        <f>(R22-R21)^2</f>
        <v>0.16951782953635972</v>
      </c>
      <c r="V21" s="111" t="s">
        <v>13</v>
      </c>
      <c r="W21" s="268">
        <f>VLOOKUP($V21,DEBT_Euro_Area!$A$28:$G$44,5,FALSE)</f>
        <v>3.1746080956463913</v>
      </c>
      <c r="X21" s="268">
        <f>VLOOKUP($V21,DEBT_Euro_Area!$A$28:$G$44,4,FALSE)</f>
        <v>4.8478178579771338</v>
      </c>
      <c r="Y21" s="268">
        <f>VLOOKUP($V21,'CAPB_-_Euro_Area'!$A$27:$J$43,5,FALSE)</f>
        <v>0.40000000000000013</v>
      </c>
      <c r="Z21" s="274">
        <f>VLOOKUP($V21,'CAPB_-_Euro_Area'!$A$27:$J$43,4,FALSE)</f>
        <v>-1.2000000000000002</v>
      </c>
      <c r="AA21" s="81">
        <v>0</v>
      </c>
      <c r="AB21" s="81">
        <f>W21-(W$11+(X21*X$11)+(Y21*Y$11)+(Z21*Z$11))</f>
        <v>2.0096691667689104</v>
      </c>
      <c r="AC21" s="81">
        <f>AB21^2</f>
        <v>4.0387701598616461</v>
      </c>
      <c r="AD21" s="86">
        <f>(AB22-AB21)^2</f>
        <v>6.013373213532665</v>
      </c>
      <c r="AF21" s="111" t="s">
        <v>13</v>
      </c>
      <c r="AG21" s="268">
        <f>VLOOKUP($V21,DEBT_Euro_Area!$A$28:$G$44,6,FALSE)</f>
        <v>0.95515698322151366</v>
      </c>
      <c r="AH21" s="268">
        <f>VLOOKUP($V21,DEBT_Euro_Area!$A$28:$G$44,5,FALSE)</f>
        <v>3.1746080956463913</v>
      </c>
      <c r="AI21" s="268">
        <f>VLOOKUP($V21,'CAPB_-_Euro_Area'!$A$27:$J$43,6,FALSE)</f>
        <v>0.79999999999999993</v>
      </c>
      <c r="AJ21" s="274">
        <f>VLOOKUP($V21,'CAPB_-_Euro_Area'!$A$27:$J$43,5,FALSE)</f>
        <v>0.40000000000000013</v>
      </c>
      <c r="AK21" s="81">
        <v>0</v>
      </c>
      <c r="AL21" s="81">
        <f>AG21-(AG$11+(AH21*AH$11)+(AI21*AI$11)+(AJ21*AJ$11))</f>
        <v>1.2337980432631457</v>
      </c>
      <c r="AM21" s="81">
        <f>AL21^2</f>
        <v>1.5222576115599671</v>
      </c>
      <c r="AN21" s="86">
        <f>(AL22-AL21)^2</f>
        <v>6.437524790193133</v>
      </c>
      <c r="AP21" s="111" t="s">
        <v>13</v>
      </c>
      <c r="AQ21" s="268">
        <f>VLOOKUP($AP21,DEBT_Euro_Area!$A$28:$G$44,7,FALSE)</f>
        <v>5.3381656100620347</v>
      </c>
      <c r="AR21" s="268">
        <f>VLOOKUP($AP21,DEBT_Euro_Area!$A$28:$G$44,6,FALSE)</f>
        <v>0.95515698322151366</v>
      </c>
      <c r="AS21" s="268">
        <f>VLOOKUP($AP21,'CAPB_-_Euro_Area'!$A$27:$J$43,7,FALSE)</f>
        <v>0.39999999999999997</v>
      </c>
      <c r="AT21" s="274">
        <f>VLOOKUP($AP21,'CAPB_-_Euro_Area'!$A$27:$J$43,6,FALSE)</f>
        <v>0.79999999999999993</v>
      </c>
      <c r="AU21" s="81">
        <v>0</v>
      </c>
      <c r="AV21" s="81">
        <f>AQ21-(AQ$11+(AR21*AR$11)+(AS21*AS$11)+(AT21*AT$11))</f>
        <v>0.17707141177060759</v>
      </c>
      <c r="AW21" s="81">
        <f>AV21^2</f>
        <v>3.1354284866436065E-2</v>
      </c>
      <c r="AX21" s="86">
        <f>(AV22-AV21)^2</f>
        <v>8.3215081335575272E-2</v>
      </c>
    </row>
    <row r="22" spans="2:50" x14ac:dyDescent="0.25">
      <c r="B22" s="111" t="s">
        <v>14</v>
      </c>
      <c r="C22" s="268">
        <f>VLOOKUP($B22,DEBT_Euro_Area!$A$28:$G$44,3,FALSE)</f>
        <v>2.4910768514966293</v>
      </c>
      <c r="D22" s="268">
        <f>VLOOKUP($B22,DEBT_Euro_Area!$A$28:$G$44,2,FALSE)</f>
        <v>-3.0009211428141072</v>
      </c>
      <c r="E22" s="268">
        <f>VLOOKUP($B22,'CAPB_-_Euro_Area'!$A$27:$J$43,3,FALSE)</f>
        <v>-1</v>
      </c>
      <c r="F22" s="269">
        <f>VLOOKUP($B22,'CAPB_-_Euro_Area'!A28:J44,2,FALSE)</f>
        <v>-0.89999999999999991</v>
      </c>
      <c r="G22" s="81">
        <f>H21</f>
        <v>10.296934853276536</v>
      </c>
      <c r="H22" s="81">
        <f t="shared" ref="H22:H35" si="0">C22-(C$11+(D22*D$11)+(E22*E$11)+(F22*F$11))</f>
        <v>6.6167429242737814</v>
      </c>
      <c r="I22" s="81">
        <f t="shared" ref="I22:I35" si="1">H22^2</f>
        <v>43.781286925927155</v>
      </c>
      <c r="J22" s="86">
        <f t="shared" ref="J22:J33" si="2">(H23-H22)^2</f>
        <v>0.51137107563400519</v>
      </c>
      <c r="K22" s="114"/>
      <c r="L22" s="111" t="s">
        <v>14</v>
      </c>
      <c r="M22" s="268">
        <f>VLOOKUP($L22,DEBT_Euro_Area!$A$28:$G$44,4,FALSE)</f>
        <v>4.3006164325042562</v>
      </c>
      <c r="N22" s="268">
        <f>VLOOKUP($L22,DEBT_Euro_Area!$A$28:$G$44,3,FALSE)</f>
        <v>2.4910768514966293</v>
      </c>
      <c r="O22" s="268">
        <f>VLOOKUP($L22,'CAPB_-_Euro_Area'!$A$27:$J$43,4,FALSE)</f>
        <v>-2.8</v>
      </c>
      <c r="P22" s="269">
        <f>VLOOKUP($L22,'CAPB_-_Euro_Area'!$A$27:$J$43,3,FALSE)</f>
        <v>-1</v>
      </c>
      <c r="Q22" s="81">
        <f>R21</f>
        <v>-5.1953730599450338</v>
      </c>
      <c r="R22" s="81">
        <f t="shared" ref="R22:R35" si="3">M22-(M$11+(N22*N$11)+(O22*O$11)+(P22*P$11))</f>
        <v>-4.7836476301543058</v>
      </c>
      <c r="S22" s="81">
        <f t="shared" ref="S22:S35" si="4">R22^2</f>
        <v>22.883284649480906</v>
      </c>
      <c r="T22" s="86">
        <f t="shared" ref="T22:T33" si="5">(R23-R22)^2</f>
        <v>15.187737593863158</v>
      </c>
      <c r="V22" s="111" t="s">
        <v>14</v>
      </c>
      <c r="W22" s="268">
        <f>VLOOKUP($V22,DEBT_Euro_Area!$A$28:$G$44,5,FALSE)</f>
        <v>-0.76661016859969777</v>
      </c>
      <c r="X22" s="268">
        <f>VLOOKUP($V22,DEBT_Euro_Area!$A$28:$G$44,4,FALSE)</f>
        <v>4.3006164325042562</v>
      </c>
      <c r="Y22" s="268">
        <f>VLOOKUP($V22,'CAPB_-_Euro_Area'!$A$27:$J$43,5,FALSE)</f>
        <v>0.7</v>
      </c>
      <c r="Z22" s="274">
        <f>VLOOKUP($V22,'CAPB_-_Euro_Area'!$A$27:$J$43,4,FALSE)</f>
        <v>-2.8</v>
      </c>
      <c r="AA22" s="81">
        <f>AB21</f>
        <v>2.0096691667689104</v>
      </c>
      <c r="AB22" s="81">
        <f t="shared" ref="AB22:AB36" si="6">W22-(W$11+(X22*X$11)+(Y22*Y$11)+(Z22*Z$11))</f>
        <v>-0.44254885239917807</v>
      </c>
      <c r="AC22" s="81">
        <f t="shared" ref="AC22:AC36" si="7">AB22^2</f>
        <v>0.19584948675982949</v>
      </c>
      <c r="AD22" s="86">
        <f t="shared" ref="AD22:AD35" si="8">(AB23-AB22)^2</f>
        <v>0.40897998814926328</v>
      </c>
      <c r="AF22" s="111" t="s">
        <v>14</v>
      </c>
      <c r="AG22" s="268">
        <f>VLOOKUP($V22,DEBT_Euro_Area!$A$28:$G$44,6,FALSE)</f>
        <v>2.3504474841327436</v>
      </c>
      <c r="AH22" s="268">
        <f>VLOOKUP($V22,DEBT_Euro_Area!$A$28:$G$44,5,FALSE)</f>
        <v>-0.76661016859969777</v>
      </c>
      <c r="AI22" s="268">
        <f>VLOOKUP($V22,'CAPB_-_Euro_Area'!$A$27:$J$43,6,FALSE)</f>
        <v>-0.20000000000000007</v>
      </c>
      <c r="AJ22" s="274">
        <f>VLOOKUP($V22,'CAPB_-_Euro_Area'!$A$27:$J$43,5,FALSE)</f>
        <v>0.7</v>
      </c>
      <c r="AK22" s="81">
        <f>AL21</f>
        <v>1.2337980432631457</v>
      </c>
      <c r="AL22" s="81">
        <f t="shared" ref="AL22:AL36" si="9">AG22-(AG$11+(AH22*AH$11)+(AI22*AI$11)+(AJ22*AJ$11))</f>
        <v>3.7710258198321185</v>
      </c>
      <c r="AM22" s="81">
        <f t="shared" ref="AM22:AM36" si="10">AL22^2</f>
        <v>14.220635733840501</v>
      </c>
      <c r="AN22" s="86">
        <f t="shared" ref="AN22:AN35" si="11">(AL23-AL22)^2</f>
        <v>45.384917720217345</v>
      </c>
      <c r="AP22" s="111" t="s">
        <v>14</v>
      </c>
      <c r="AQ22" s="268">
        <f>VLOOKUP($AP22,DEBT_Euro_Area!$A$28:$G$44,7,FALSE)</f>
        <v>0.86765885939243503</v>
      </c>
      <c r="AR22" s="268">
        <f>VLOOKUP($AP22,DEBT_Euro_Area!$A$28:$G$44,6,FALSE)</f>
        <v>2.3504474841327436</v>
      </c>
      <c r="AS22" s="268">
        <f>VLOOKUP($AP22,'CAPB_-_Euro_Area'!$A$27:$J$43,7,FALSE)</f>
        <v>0.30000000000000004</v>
      </c>
      <c r="AT22" s="274">
        <f>VLOOKUP($AP22,'CAPB_-_Euro_Area'!$A$27:$J$43,6,FALSE)</f>
        <v>-0.20000000000000007</v>
      </c>
      <c r="AU22" s="81">
        <f>AV21</f>
        <v>0.17707141177060759</v>
      </c>
      <c r="AV22" s="81">
        <f t="shared" ref="AV22:AV36" si="12">AQ22-(AQ$11+(AR22*AR$11)+(AS22*AS$11)+(AT22*AT$11))</f>
        <v>-0.11139883164381337</v>
      </c>
      <c r="AW22" s="81">
        <f t="shared" ref="AW22:AW36" si="13">AV22^2</f>
        <v>1.2409699691606674E-2</v>
      </c>
      <c r="AX22" s="86">
        <f t="shared" ref="AX22:AX35" si="14">(AV23-AV22)^2</f>
        <v>4.6858877455642123</v>
      </c>
    </row>
    <row r="23" spans="2:50" x14ac:dyDescent="0.25">
      <c r="B23" s="111" t="s">
        <v>15</v>
      </c>
      <c r="C23" s="268">
        <f>VLOOKUP($B23,DEBT_Euro_Area!$A$28:$G$44,3,FALSE)</f>
        <v>-4.0460809978547871</v>
      </c>
      <c r="D23" s="268">
        <f>VLOOKUP($B23,DEBT_Euro_Area!$A$28:$G$44,2,FALSE)</f>
        <v>-3.6770648465042512</v>
      </c>
      <c r="E23" s="268">
        <f>VLOOKUP($B23,'CAPB_-_Euro_Area'!$A$27:$J$43,3,FALSE)</f>
        <v>-0.7</v>
      </c>
      <c r="F23" s="269">
        <f>VLOOKUP($B23,'CAPB_-_Euro_Area'!A29:J45,2,FALSE)</f>
        <v>-0.30000000000000004</v>
      </c>
      <c r="G23" s="81">
        <f t="shared" ref="G23:G35" si="15">H22</f>
        <v>6.6167429242737814</v>
      </c>
      <c r="H23" s="81">
        <f t="shared" si="0"/>
        <v>7.3318450677707823</v>
      </c>
      <c r="I23" s="81">
        <f t="shared" si="1"/>
        <v>53.755952097794747</v>
      </c>
      <c r="J23" s="86">
        <f t="shared" si="2"/>
        <v>279.38709280957426</v>
      </c>
      <c r="K23" s="114"/>
      <c r="L23" s="111" t="s">
        <v>15</v>
      </c>
      <c r="M23" s="268">
        <f>VLOOKUP($L23,DEBT_Euro_Area!$A$28:$G$44,4,FALSE)</f>
        <v>9.2693142531013351</v>
      </c>
      <c r="N23" s="268">
        <f>VLOOKUP($L23,DEBT_Euro_Area!$A$28:$G$44,3,FALSE)</f>
        <v>-4.0460809978547871</v>
      </c>
      <c r="O23" s="268">
        <f>VLOOKUP($L23,'CAPB_-_Euro_Area'!$A$27:$J$43,4,FALSE)</f>
        <v>-1.2</v>
      </c>
      <c r="P23" s="269">
        <f>VLOOKUP($L23,'CAPB_-_Euro_Area'!$A$27:$J$43,3,FALSE)</f>
        <v>-0.7</v>
      </c>
      <c r="Q23" s="81">
        <f t="shared" ref="Q23:Q35" si="16">R22</f>
        <v>-4.7836476301543058</v>
      </c>
      <c r="R23" s="81">
        <f t="shared" si="3"/>
        <v>-0.88650282993669549</v>
      </c>
      <c r="S23" s="81">
        <f t="shared" si="4"/>
        <v>0.78588726748576965</v>
      </c>
      <c r="T23" s="86">
        <f t="shared" si="5"/>
        <v>26.239877491571495</v>
      </c>
      <c r="V23" s="111" t="s">
        <v>15</v>
      </c>
      <c r="W23" s="268">
        <f>VLOOKUP($V23,DEBT_Euro_Area!$A$28:$G$44,5,FALSE)</f>
        <v>5.759219315812274</v>
      </c>
      <c r="X23" s="268">
        <f>VLOOKUP($V23,DEBT_Euro_Area!$A$28:$G$44,4,FALSE)</f>
        <v>9.2693142531013351</v>
      </c>
      <c r="Y23" s="268">
        <f>VLOOKUP($V23,'CAPB_-_Euro_Area'!$A$27:$J$43,5,FALSE)</f>
        <v>-1</v>
      </c>
      <c r="Z23" s="274">
        <f>VLOOKUP($V23,'CAPB_-_Euro_Area'!$A$27:$J$43,4,FALSE)</f>
        <v>-1.2</v>
      </c>
      <c r="AA23" s="81">
        <f t="shared" ref="AA23:AA36" si="17">AB22</f>
        <v>-0.44254885239917807</v>
      </c>
      <c r="AB23" s="81">
        <f t="shared" si="6"/>
        <v>0.1969665799003586</v>
      </c>
      <c r="AC23" s="81">
        <f t="shared" si="7"/>
        <v>3.8795833597644346E-2</v>
      </c>
      <c r="AD23" s="86">
        <f t="shared" si="8"/>
        <v>3.5293595637993076</v>
      </c>
      <c r="AF23" s="111" t="s">
        <v>15</v>
      </c>
      <c r="AG23" s="268">
        <f>VLOOKUP($V23,DEBT_Euro_Area!$A$28:$G$44,6,FALSE)</f>
        <v>-1.0382866327134792</v>
      </c>
      <c r="AH23" s="268">
        <f>VLOOKUP($V23,DEBT_Euro_Area!$A$28:$G$44,5,FALSE)</f>
        <v>5.759219315812274</v>
      </c>
      <c r="AI23" s="268">
        <f>VLOOKUP($V23,'CAPB_-_Euro_Area'!$A$27:$J$43,6,FALSE)</f>
        <v>0.19999999999999996</v>
      </c>
      <c r="AJ23" s="274">
        <f>VLOOKUP($V23,'CAPB_-_Euro_Area'!$A$27:$J$43,5,FALSE)</f>
        <v>-1</v>
      </c>
      <c r="AK23" s="81">
        <f t="shared" ref="AK23:AK36" si="18">AL22</f>
        <v>3.7710258198321185</v>
      </c>
      <c r="AL23" s="81">
        <f t="shared" si="9"/>
        <v>-2.9658070948405726</v>
      </c>
      <c r="AM23" s="81">
        <f t="shared" si="10"/>
        <v>8.7960117238066768</v>
      </c>
      <c r="AN23" s="86">
        <f t="shared" si="11"/>
        <v>48.234008870894364</v>
      </c>
      <c r="AP23" s="111" t="s">
        <v>15</v>
      </c>
      <c r="AQ23" s="268">
        <f>VLOOKUP($AP23,DEBT_Euro_Area!$A$28:$G$44,7,FALSE)</f>
        <v>4.8601246776340687</v>
      </c>
      <c r="AR23" s="268">
        <f>VLOOKUP($AP23,DEBT_Euro_Area!$A$28:$G$44,6,FALSE)</f>
        <v>-1.0382866327134792</v>
      </c>
      <c r="AS23" s="268">
        <f>VLOOKUP($AP23,'CAPB_-_Euro_Area'!$A$27:$J$43,7,FALSE)</f>
        <v>9.9999999999999978E-2</v>
      </c>
      <c r="AT23" s="274">
        <f>VLOOKUP($AP23,'CAPB_-_Euro_Area'!$A$27:$J$43,6,FALSE)</f>
        <v>0.19999999999999996</v>
      </c>
      <c r="AU23" s="81">
        <f t="shared" ref="AU23:AU36" si="19">AV22</f>
        <v>-0.11139883164381337</v>
      </c>
      <c r="AV23" s="81">
        <f t="shared" si="12"/>
        <v>2.0532923115829087</v>
      </c>
      <c r="AW23" s="81">
        <f t="shared" si="13"/>
        <v>4.2160093168054846</v>
      </c>
      <c r="AX23" s="86">
        <f t="shared" si="14"/>
        <v>10.046316320359002</v>
      </c>
    </row>
    <row r="24" spans="2:50" x14ac:dyDescent="0.25">
      <c r="B24" s="111" t="s">
        <v>16</v>
      </c>
      <c r="C24" s="268">
        <f>VLOOKUP($B24,DEBT_Euro_Area!$A$28:$G$44,3,FALSE)</f>
        <v>5.6231664596475781</v>
      </c>
      <c r="D24" s="268">
        <f>VLOOKUP($B24,DEBT_Euro_Area!$A$28:$G$44,2,FALSE)</f>
        <v>-1.0791235020303844</v>
      </c>
      <c r="E24" s="268">
        <f>VLOOKUP($B24,'CAPB_-_Euro_Area'!$A$27:$J$43,3,FALSE)</f>
        <v>0.19999999999999996</v>
      </c>
      <c r="F24" s="269">
        <f>VLOOKUP($B24,'CAPB_-_Euro_Area'!A30:J46,2,FALSE)</f>
        <v>-0.5</v>
      </c>
      <c r="G24" s="81">
        <f t="shared" si="15"/>
        <v>7.3318450677707823</v>
      </c>
      <c r="H24" s="81">
        <f t="shared" si="0"/>
        <v>-9.3830313245204362</v>
      </c>
      <c r="I24" s="81">
        <f t="shared" si="1"/>
        <v>88.041276836931729</v>
      </c>
      <c r="J24" s="86">
        <f t="shared" si="2"/>
        <v>187.58932471633418</v>
      </c>
      <c r="K24" s="114"/>
      <c r="L24" s="111" t="s">
        <v>16</v>
      </c>
      <c r="M24" s="268">
        <f>VLOOKUP($L24,DEBT_Euro_Area!$A$28:$G$44,4,FALSE)</f>
        <v>11.692128475976901</v>
      </c>
      <c r="N24" s="268">
        <f>VLOOKUP($L24,DEBT_Euro_Area!$A$28:$G$44,3,FALSE)</f>
        <v>5.6231664596475781</v>
      </c>
      <c r="O24" s="268">
        <f>VLOOKUP($L24,'CAPB_-_Euro_Area'!$A$27:$J$43,4,FALSE)</f>
        <v>-2.2000000000000002</v>
      </c>
      <c r="P24" s="269">
        <f>VLOOKUP($L24,'CAPB_-_Euro_Area'!$A$27:$J$43,3,FALSE)</f>
        <v>0.19999999999999996</v>
      </c>
      <c r="Q24" s="81">
        <f t="shared" si="16"/>
        <v>-0.88650282993669549</v>
      </c>
      <c r="R24" s="81">
        <f t="shared" si="3"/>
        <v>4.2359846021192871</v>
      </c>
      <c r="S24" s="81">
        <f t="shared" si="4"/>
        <v>17.943565549391696</v>
      </c>
      <c r="T24" s="86">
        <f t="shared" si="5"/>
        <v>160.62317284757523</v>
      </c>
      <c r="V24" s="111" t="s">
        <v>16</v>
      </c>
      <c r="W24" s="268">
        <f>VLOOKUP($V24,DEBT_Euro_Area!$A$28:$G$44,5,FALSE)</f>
        <v>3.7723164347121951</v>
      </c>
      <c r="X24" s="268">
        <f>VLOOKUP($V24,DEBT_Euro_Area!$A$28:$G$44,4,FALSE)</f>
        <v>11.692128475976901</v>
      </c>
      <c r="Y24" s="268">
        <f>VLOOKUP($V24,'CAPB_-_Euro_Area'!$A$27:$J$43,5,FALSE)</f>
        <v>-0.19999999999999973</v>
      </c>
      <c r="Z24" s="274">
        <f>VLOOKUP($V24,'CAPB_-_Euro_Area'!$A$27:$J$43,4,FALSE)</f>
        <v>-2.2000000000000002</v>
      </c>
      <c r="AA24" s="81">
        <f t="shared" si="17"/>
        <v>0.1969665799003586</v>
      </c>
      <c r="AB24" s="81">
        <f t="shared" si="6"/>
        <v>-1.6816924002765408</v>
      </c>
      <c r="AC24" s="81">
        <f t="shared" si="7"/>
        <v>2.8280893291478728</v>
      </c>
      <c r="AD24" s="86">
        <f t="shared" si="8"/>
        <v>15.730741896397426</v>
      </c>
      <c r="AF24" s="111" t="s">
        <v>16</v>
      </c>
      <c r="AG24" s="268">
        <f>VLOOKUP($V24,DEBT_Euro_Area!$A$28:$G$44,6,FALSE)</f>
        <v>4.1388220237101478</v>
      </c>
      <c r="AH24" s="268">
        <f>VLOOKUP($V24,DEBT_Euro_Area!$A$28:$G$44,5,FALSE)</f>
        <v>3.7723164347121951</v>
      </c>
      <c r="AI24" s="268">
        <f>VLOOKUP($V24,'CAPB_-_Euro_Area'!$A$27:$J$43,6,FALSE)</f>
        <v>1.2999999999999998</v>
      </c>
      <c r="AJ24" s="274">
        <f>VLOOKUP($V24,'CAPB_-_Euro_Area'!$A$27:$J$43,5,FALSE)</f>
        <v>-0.19999999999999973</v>
      </c>
      <c r="AK24" s="81">
        <f t="shared" si="18"/>
        <v>-2.9658070948405726</v>
      </c>
      <c r="AL24" s="81">
        <f t="shared" si="9"/>
        <v>3.9792637378359643</v>
      </c>
      <c r="AM24" s="81">
        <f t="shared" si="10"/>
        <v>15.834539895256251</v>
      </c>
      <c r="AN24" s="86">
        <f t="shared" si="11"/>
        <v>26.354587816079476</v>
      </c>
      <c r="AP24" s="111" t="s">
        <v>16</v>
      </c>
      <c r="AQ24" s="268">
        <f>VLOOKUP($AP24,DEBT_Euro_Area!$A$28:$G$44,7,FALSE)</f>
        <v>10.450415969306505</v>
      </c>
      <c r="AR24" s="268">
        <f>VLOOKUP($AP24,DEBT_Euro_Area!$A$28:$G$44,6,FALSE)</f>
        <v>4.1388220237101478</v>
      </c>
      <c r="AS24" s="268">
        <f>VLOOKUP($AP24,'CAPB_-_Euro_Area'!$A$27:$J$43,7,FALSE)</f>
        <v>0.40000000000000013</v>
      </c>
      <c r="AT24" s="274">
        <f>VLOOKUP($AP24,'CAPB_-_Euro_Area'!$A$27:$J$43,6,FALSE)</f>
        <v>1.2999999999999998</v>
      </c>
      <c r="AU24" s="81">
        <f t="shared" si="19"/>
        <v>2.0532923115829087</v>
      </c>
      <c r="AV24" s="81">
        <f t="shared" si="12"/>
        <v>5.2228847649369676</v>
      </c>
      <c r="AW24" s="81">
        <f t="shared" si="13"/>
        <v>27.278525267810682</v>
      </c>
      <c r="AX24" s="86">
        <f t="shared" si="14"/>
        <v>33.690047743820799</v>
      </c>
    </row>
    <row r="25" spans="2:50" x14ac:dyDescent="0.25">
      <c r="B25" s="111" t="s">
        <v>17</v>
      </c>
      <c r="C25" s="268">
        <f>VLOOKUP($B25,DEBT_Euro_Area!$A$28:$G$44,3,FALSE)</f>
        <v>2.293099245100521</v>
      </c>
      <c r="D25" s="268">
        <f>VLOOKUP($B25,DEBT_Euro_Area!$A$28:$G$44,2,FALSE)</f>
        <v>-2.6649608101230555</v>
      </c>
      <c r="E25" s="268">
        <f>VLOOKUP($B25,'CAPB_-_Euro_Area'!$A$27:$J$43,3,FALSE)</f>
        <v>-0.5</v>
      </c>
      <c r="F25" s="269">
        <f>VLOOKUP($B25,'CAPB_-_Euro_Area'!A31:J47,2,FALSE)</f>
        <v>0.89999999999999991</v>
      </c>
      <c r="G25" s="81">
        <f t="shared" si="15"/>
        <v>-9.3830313245204362</v>
      </c>
      <c r="H25" s="81">
        <f t="shared" si="0"/>
        <v>4.3132939022085992</v>
      </c>
      <c r="I25" s="81">
        <f t="shared" si="1"/>
        <v>18.604504286829886</v>
      </c>
      <c r="J25" s="86">
        <f t="shared" si="2"/>
        <v>63.495955958658833</v>
      </c>
      <c r="K25" s="114"/>
      <c r="L25" s="111" t="s">
        <v>17</v>
      </c>
      <c r="M25" s="268">
        <f>VLOOKUP($L25,DEBT_Euro_Area!$A$28:$G$44,4,FALSE)</f>
        <v>4.3083732120840139</v>
      </c>
      <c r="N25" s="268">
        <f>VLOOKUP($L25,DEBT_Euro_Area!$A$28:$G$44,3,FALSE)</f>
        <v>2.293099245100521</v>
      </c>
      <c r="O25" s="268">
        <f>VLOOKUP($L25,'CAPB_-_Euro_Area'!$A$27:$J$43,4,FALSE)</f>
        <v>0.19999999999999996</v>
      </c>
      <c r="P25" s="269">
        <f>VLOOKUP($L25,'CAPB_-_Euro_Area'!$A$27:$J$43,3,FALSE)</f>
        <v>-0.5</v>
      </c>
      <c r="Q25" s="81">
        <f t="shared" si="16"/>
        <v>4.2359846021192871</v>
      </c>
      <c r="R25" s="81">
        <f t="shared" si="3"/>
        <v>-8.4377351694227372</v>
      </c>
      <c r="S25" s="81">
        <f t="shared" si="4"/>
        <v>71.195374789313348</v>
      </c>
      <c r="T25" s="86">
        <f t="shared" si="5"/>
        <v>219.86935849022146</v>
      </c>
      <c r="V25" s="111" t="s">
        <v>17</v>
      </c>
      <c r="W25" s="268">
        <f>VLOOKUP($V25,DEBT_Euro_Area!$A$28:$G$44,5,FALSE)</f>
        <v>7.7031234502837833</v>
      </c>
      <c r="X25" s="268">
        <f>VLOOKUP($V25,DEBT_Euro_Area!$A$28:$G$44,4,FALSE)</f>
        <v>4.3083732120840139</v>
      </c>
      <c r="Y25" s="268">
        <f>VLOOKUP($V25,'CAPB_-_Euro_Area'!$A$27:$J$43,5,FALSE)</f>
        <v>-2.5999999999999996</v>
      </c>
      <c r="Z25" s="274">
        <f>VLOOKUP($V25,'CAPB_-_Euro_Area'!$A$27:$J$43,4,FALSE)</f>
        <v>0.19999999999999996</v>
      </c>
      <c r="AA25" s="81">
        <f t="shared" si="17"/>
        <v>-1.6816924002765408</v>
      </c>
      <c r="AB25" s="81">
        <f t="shared" si="6"/>
        <v>2.2845075311940635</v>
      </c>
      <c r="AC25" s="81">
        <f t="shared" si="7"/>
        <v>5.2189746600823952</v>
      </c>
      <c r="AD25" s="86">
        <f t="shared" si="8"/>
        <v>35.681711418588463</v>
      </c>
      <c r="AF25" s="111" t="s">
        <v>17</v>
      </c>
      <c r="AG25" s="268">
        <f>VLOOKUP($V25,DEBT_Euro_Area!$A$28:$G$44,6,FALSE)</f>
        <v>-0.42312567139502022</v>
      </c>
      <c r="AH25" s="268">
        <f>VLOOKUP($V25,DEBT_Euro_Area!$A$28:$G$44,5,FALSE)</f>
        <v>7.7031234502837833</v>
      </c>
      <c r="AI25" s="268">
        <f>VLOOKUP($V25,'CAPB_-_Euro_Area'!$A$27:$J$43,6,FALSE)</f>
        <v>7.2</v>
      </c>
      <c r="AJ25" s="274">
        <f>VLOOKUP($V25,'CAPB_-_Euro_Area'!$A$27:$J$43,5,FALSE)</f>
        <v>-2.5999999999999996</v>
      </c>
      <c r="AK25" s="81">
        <f t="shared" si="18"/>
        <v>3.9792637378359643</v>
      </c>
      <c r="AL25" s="81">
        <f t="shared" si="9"/>
        <v>-1.154408224422578</v>
      </c>
      <c r="AM25" s="81">
        <f t="shared" si="10"/>
        <v>1.3326583486144892</v>
      </c>
      <c r="AN25" s="86">
        <f t="shared" si="11"/>
        <v>43.191928864530588</v>
      </c>
      <c r="AP25" s="111" t="s">
        <v>17</v>
      </c>
      <c r="AQ25" s="268">
        <f>VLOOKUP($AP25,DEBT_Euro_Area!$A$28:$G$44,7,FALSE)</f>
        <v>1.8663767321421929</v>
      </c>
      <c r="AR25" s="268">
        <f>VLOOKUP($AP25,DEBT_Euro_Area!$A$28:$G$44,6,FALSE)</f>
        <v>-0.42312567139502022</v>
      </c>
      <c r="AS25" s="268">
        <f>VLOOKUP($AP25,'CAPB_-_Euro_Area'!$A$27:$J$43,7,FALSE)</f>
        <v>-4.4000000000000004</v>
      </c>
      <c r="AT25" s="274">
        <f>VLOOKUP($AP25,'CAPB_-_Euro_Area'!$A$27:$J$43,6,FALSE)</f>
        <v>7.2</v>
      </c>
      <c r="AU25" s="81">
        <f t="shared" si="19"/>
        <v>5.2228847649369676</v>
      </c>
      <c r="AV25" s="81">
        <f t="shared" si="12"/>
        <v>-0.5814280922254369</v>
      </c>
      <c r="AW25" s="81">
        <f t="shared" si="13"/>
        <v>0.33805862642891116</v>
      </c>
      <c r="AX25" s="86">
        <f t="shared" si="14"/>
        <v>176.74107290895532</v>
      </c>
    </row>
    <row r="26" spans="2:50" x14ac:dyDescent="0.25">
      <c r="B26" s="111" t="s">
        <v>18</v>
      </c>
      <c r="C26" s="268">
        <f>VLOOKUP($B26,DEBT_Euro_Area!$A$28:$G$44,3,FALSE)</f>
        <v>-3.5813703236133989</v>
      </c>
      <c r="D26" s="268">
        <f>VLOOKUP($B26,DEBT_Euro_Area!$A$28:$G$44,2,FALSE)</f>
        <v>-2.6459038678901408</v>
      </c>
      <c r="E26" s="268">
        <f>VLOOKUP($B26,'CAPB_-_Euro_Area'!$A$27:$J$43,3,FALSE)</f>
        <v>-3</v>
      </c>
      <c r="F26" s="269">
        <f>VLOOKUP($B26,'CAPB_-_Euro_Area'!A32:J48,2,FALSE)</f>
        <v>-1.8000000000000003</v>
      </c>
      <c r="G26" s="81">
        <f t="shared" si="15"/>
        <v>4.3132939022085992</v>
      </c>
      <c r="H26" s="81">
        <f t="shared" si="0"/>
        <v>-3.655141073284319</v>
      </c>
      <c r="I26" s="81">
        <f t="shared" si="1"/>
        <v>13.360056265610044</v>
      </c>
      <c r="J26" s="86">
        <f t="shared" si="2"/>
        <v>7.5940013767626605E-3</v>
      </c>
      <c r="K26" s="114"/>
      <c r="L26" s="111" t="s">
        <v>18</v>
      </c>
      <c r="M26" s="268">
        <f>VLOOKUP($L26,DEBT_Euro_Area!$A$28:$G$44,4,FALSE)</f>
        <v>16.436232746010646</v>
      </c>
      <c r="N26" s="268">
        <f>VLOOKUP($L26,DEBT_Euro_Area!$A$28:$G$44,3,FALSE)</f>
        <v>-3.5813703236133989</v>
      </c>
      <c r="O26" s="268">
        <f>VLOOKUP($L26,'CAPB_-_Euro_Area'!$A$27:$J$43,4,FALSE)</f>
        <v>-4.7999999999999989</v>
      </c>
      <c r="P26" s="269">
        <f>VLOOKUP($L26,'CAPB_-_Euro_Area'!$A$27:$J$43,3,FALSE)</f>
        <v>-3</v>
      </c>
      <c r="Q26" s="81">
        <f t="shared" si="16"/>
        <v>-8.4377351694227372</v>
      </c>
      <c r="R26" s="81">
        <f t="shared" si="3"/>
        <v>6.3902572263880142</v>
      </c>
      <c r="S26" s="81">
        <f t="shared" si="4"/>
        <v>40.835387419404235</v>
      </c>
      <c r="T26" s="86">
        <f t="shared" si="5"/>
        <v>150.24630670200077</v>
      </c>
      <c r="V26" s="111" t="s">
        <v>18</v>
      </c>
      <c r="W26" s="268">
        <f>VLOOKUP($V26,DEBT_Euro_Area!$A$28:$G$44,5,FALSE)</f>
        <v>-6.3161465416668818</v>
      </c>
      <c r="X26" s="268">
        <f>VLOOKUP($V26,DEBT_Euro_Area!$A$28:$G$44,4,FALSE)</f>
        <v>16.436232746010646</v>
      </c>
      <c r="Y26" s="268">
        <f>VLOOKUP($V26,'CAPB_-_Euro_Area'!$A$27:$J$43,5,FALSE)</f>
        <v>7.1999999999999993</v>
      </c>
      <c r="Z26" s="274">
        <f>VLOOKUP($V26,'CAPB_-_Euro_Area'!$A$27:$J$43,4,FALSE)</f>
        <v>-4.7999999999999989</v>
      </c>
      <c r="AA26" s="81">
        <f t="shared" si="17"/>
        <v>2.2845075311940635</v>
      </c>
      <c r="AB26" s="81">
        <f t="shared" si="6"/>
        <v>-3.6889095326470733</v>
      </c>
      <c r="AC26" s="81">
        <f t="shared" si="7"/>
        <v>13.608053540054449</v>
      </c>
      <c r="AD26" s="86">
        <f t="shared" si="8"/>
        <v>143.10675275365367</v>
      </c>
      <c r="AF26" s="111" t="s">
        <v>18</v>
      </c>
      <c r="AG26" s="268">
        <f>VLOOKUP($V26,DEBT_Euro_Area!$A$28:$G$44,6,FALSE)</f>
        <v>-18.231922760039197</v>
      </c>
      <c r="AH26" s="268">
        <f>VLOOKUP($V26,DEBT_Euro_Area!$A$28:$G$44,5,FALSE)</f>
        <v>-6.3161465416668818</v>
      </c>
      <c r="AI26" s="268">
        <f>VLOOKUP($V26,'CAPB_-_Euro_Area'!$A$27:$J$43,6,FALSE)</f>
        <v>5</v>
      </c>
      <c r="AJ26" s="274">
        <f>VLOOKUP($V26,'CAPB_-_Euro_Area'!$A$27:$J$43,5,FALSE)</f>
        <v>7.1999999999999993</v>
      </c>
      <c r="AK26" s="81">
        <f t="shared" si="18"/>
        <v>-1.154408224422578</v>
      </c>
      <c r="AL26" s="81">
        <f t="shared" si="9"/>
        <v>-7.7264648937256197</v>
      </c>
      <c r="AM26" s="81">
        <f t="shared" si="10"/>
        <v>59.698259753974455</v>
      </c>
      <c r="AN26" s="86">
        <f t="shared" si="11"/>
        <v>413.84116861984126</v>
      </c>
      <c r="AP26" s="111" t="s">
        <v>18</v>
      </c>
      <c r="AQ26" s="268">
        <f>VLOOKUP($AP26,DEBT_Euro_Area!$A$28:$G$44,7,FALSE)</f>
        <v>54.858500721473177</v>
      </c>
      <c r="AR26" s="268">
        <f>VLOOKUP($AP26,DEBT_Euro_Area!$A$28:$G$44,6,FALSE)</f>
        <v>-18.231922760039197</v>
      </c>
      <c r="AS26" s="268">
        <f>VLOOKUP($AP26,'CAPB_-_Euro_Area'!$A$27:$J$43,7,FALSE)</f>
        <v>3.6</v>
      </c>
      <c r="AT26" s="274">
        <f>VLOOKUP($AP26,'CAPB_-_Euro_Area'!$A$27:$J$43,6,FALSE)</f>
        <v>5</v>
      </c>
      <c r="AU26" s="81">
        <f t="shared" si="19"/>
        <v>-0.5814280922254369</v>
      </c>
      <c r="AV26" s="81">
        <f t="shared" si="12"/>
        <v>12.712971966030494</v>
      </c>
      <c r="AW26" s="81">
        <f t="shared" si="13"/>
        <v>161.61965620907725</v>
      </c>
      <c r="AX26" s="86">
        <f t="shared" si="14"/>
        <v>15.178118670448063</v>
      </c>
    </row>
    <row r="27" spans="2:50" x14ac:dyDescent="0.25">
      <c r="B27" s="111" t="s">
        <v>19</v>
      </c>
      <c r="C27" s="268">
        <f>VLOOKUP($B27,DEBT_Euro_Area!$A$28:$G$44,3,FALSE)</f>
        <v>19.205570765305918</v>
      </c>
      <c r="D27" s="268">
        <f>VLOOKUP($B27,DEBT_Euro_Area!$A$28:$G$44,2,FALSE)</f>
        <v>-0.55757218032178457</v>
      </c>
      <c r="E27" s="268">
        <f>VLOOKUP($B27,'CAPB_-_Euro_Area'!$A$27:$J$43,3,FALSE)</f>
        <v>-3.3000000000000007</v>
      </c>
      <c r="F27" s="269">
        <f>VLOOKUP($B27,'CAPB_-_Euro_Area'!A33:J49,2,FALSE)</f>
        <v>-4.3</v>
      </c>
      <c r="G27" s="81">
        <f t="shared" si="15"/>
        <v>-3.655141073284319</v>
      </c>
      <c r="H27" s="81">
        <f t="shared" si="0"/>
        <v>-3.7422846408998502</v>
      </c>
      <c r="I27" s="81">
        <f t="shared" si="1"/>
        <v>14.004694333514921</v>
      </c>
      <c r="J27" s="86">
        <f t="shared" si="2"/>
        <v>770.08474639544067</v>
      </c>
      <c r="K27" s="114"/>
      <c r="L27" s="111" t="s">
        <v>19</v>
      </c>
      <c r="M27" s="268">
        <f>VLOOKUP($L27,DEBT_Euro_Area!$A$28:$G$44,4,FALSE)</f>
        <v>20.102611050343555</v>
      </c>
      <c r="N27" s="268">
        <f>VLOOKUP($L27,DEBT_Euro_Area!$A$28:$G$44,3,FALSE)</f>
        <v>19.205570765305918</v>
      </c>
      <c r="O27" s="268">
        <f>VLOOKUP($L27,'CAPB_-_Euro_Area'!$A$27:$J$43,4,FALSE)</f>
        <v>2.7000000000000011</v>
      </c>
      <c r="P27" s="269">
        <f>VLOOKUP($L27,'CAPB_-_Euro_Area'!$A$27:$J$43,3,FALSE)</f>
        <v>-3.3000000000000007</v>
      </c>
      <c r="Q27" s="81">
        <f t="shared" si="16"/>
        <v>6.3902572263880142</v>
      </c>
      <c r="R27" s="81">
        <f t="shared" si="3"/>
        <v>-5.8672427920497086</v>
      </c>
      <c r="S27" s="81">
        <f t="shared" si="4"/>
        <v>34.424537980859263</v>
      </c>
      <c r="T27" s="86">
        <f t="shared" si="5"/>
        <v>68.261814560493363</v>
      </c>
      <c r="V27" s="111" t="s">
        <v>19</v>
      </c>
      <c r="W27" s="268">
        <f>VLOOKUP($V27,DEBT_Euro_Area!$A$28:$G$44,5,FALSE)</f>
        <v>16.759094699186889</v>
      </c>
      <c r="X27" s="268">
        <f>VLOOKUP($V27,DEBT_Euro_Area!$A$28:$G$44,4,FALSE)</f>
        <v>20.102611050343555</v>
      </c>
      <c r="Y27" s="268">
        <f>VLOOKUP($V27,'CAPB_-_Euro_Area'!$A$27:$J$43,5,FALSE)</f>
        <v>3.0999999999999996</v>
      </c>
      <c r="Z27" s="274">
        <f>VLOOKUP($V27,'CAPB_-_Euro_Area'!$A$27:$J$43,4,FALSE)</f>
        <v>2.7000000000000011</v>
      </c>
      <c r="AA27" s="81">
        <f t="shared" si="17"/>
        <v>-3.6889095326470733</v>
      </c>
      <c r="AB27" s="81">
        <f t="shared" si="6"/>
        <v>8.2738139345928872</v>
      </c>
      <c r="AC27" s="81">
        <f t="shared" si="7"/>
        <v>68.455997024263439</v>
      </c>
      <c r="AD27" s="86">
        <f t="shared" si="8"/>
        <v>277.46277507964186</v>
      </c>
      <c r="AF27" s="111" t="s">
        <v>19</v>
      </c>
      <c r="AG27" s="268">
        <f>VLOOKUP($V27,DEBT_Euro_Area!$A$28:$G$44,6,FALSE)</f>
        <v>14.095106406138569</v>
      </c>
      <c r="AH27" s="268">
        <f>VLOOKUP($V27,DEBT_Euro_Area!$A$28:$G$44,5,FALSE)</f>
        <v>16.759094699186889</v>
      </c>
      <c r="AI27" s="268">
        <f>VLOOKUP($V27,'CAPB_-_Euro_Area'!$A$27:$J$43,6,FALSE)</f>
        <v>2.8</v>
      </c>
      <c r="AJ27" s="274">
        <f>VLOOKUP($V27,'CAPB_-_Euro_Area'!$A$27:$J$43,5,FALSE)</f>
        <v>3.0999999999999996</v>
      </c>
      <c r="AK27" s="81">
        <f t="shared" si="18"/>
        <v>-7.7264648937256197</v>
      </c>
      <c r="AL27" s="81">
        <f t="shared" si="9"/>
        <v>12.6166216129931</v>
      </c>
      <c r="AM27" s="81">
        <f t="shared" si="10"/>
        <v>159.17914092544461</v>
      </c>
      <c r="AN27" s="86">
        <f t="shared" si="11"/>
        <v>327.65864655178711</v>
      </c>
      <c r="AP27" s="111" t="s">
        <v>19</v>
      </c>
      <c r="AQ27" s="268">
        <f>VLOOKUP($AP27,DEBT_Euro_Area!$A$28:$G$44,7,FALSE)</f>
        <v>22.661806924859917</v>
      </c>
      <c r="AR27" s="268">
        <f>VLOOKUP($AP27,DEBT_Euro_Area!$A$28:$G$44,6,FALSE)</f>
        <v>14.095106406138569</v>
      </c>
      <c r="AS27" s="268">
        <f>VLOOKUP($AP27,'CAPB_-_Euro_Area'!$A$27:$J$43,7,FALSE)</f>
        <v>2.2000000000000002</v>
      </c>
      <c r="AT27" s="274">
        <f>VLOOKUP($AP27,'CAPB_-_Euro_Area'!$A$27:$J$43,6,FALSE)</f>
        <v>2.8</v>
      </c>
      <c r="AU27" s="81">
        <f t="shared" si="19"/>
        <v>12.712971966030494</v>
      </c>
      <c r="AV27" s="81">
        <f t="shared" si="12"/>
        <v>8.8170614600706791</v>
      </c>
      <c r="AW27" s="81">
        <f t="shared" si="13"/>
        <v>77.740572790663691</v>
      </c>
      <c r="AX27" s="86">
        <f t="shared" si="14"/>
        <v>58.376309530668969</v>
      </c>
    </row>
    <row r="28" spans="2:50" x14ac:dyDescent="0.25">
      <c r="B28" s="111" t="s">
        <v>20</v>
      </c>
      <c r="C28" s="268">
        <f>VLOOKUP($B28,DEBT_Euro_Area!$A$28:$G$44,3,FALSE)</f>
        <v>2.778748078705064</v>
      </c>
      <c r="D28" s="268">
        <f>VLOOKUP($B28,DEBT_Euro_Area!$A$28:$G$44,2,FALSE)</f>
        <v>-4.5108353921496018</v>
      </c>
      <c r="E28" s="268">
        <f>VLOOKUP($B28,'CAPB_-_Euro_Area'!$A$27:$J$43,3,FALSE)</f>
        <v>-0.5</v>
      </c>
      <c r="F28" s="269">
        <f>VLOOKUP($B28,'CAPB_-_Euro_Area'!A34:J50,2,FALSE)</f>
        <v>1.7000000000000002</v>
      </c>
      <c r="G28" s="81">
        <f t="shared" si="15"/>
        <v>-3.7422846408998502</v>
      </c>
      <c r="H28" s="81">
        <f t="shared" si="0"/>
        <v>24.008116192159132</v>
      </c>
      <c r="I28" s="81">
        <f t="shared" si="1"/>
        <v>576.38964309621349</v>
      </c>
      <c r="J28" s="86">
        <f t="shared" si="2"/>
        <v>78.751452406193508</v>
      </c>
      <c r="K28" s="114"/>
      <c r="L28" s="111" t="s">
        <v>20</v>
      </c>
      <c r="M28" s="268">
        <f>VLOOKUP($L28,DEBT_Euro_Area!$A$28:$G$44,4,FALSE)</f>
        <v>13.719723190922835</v>
      </c>
      <c r="N28" s="268">
        <f>VLOOKUP($L28,DEBT_Euro_Area!$A$28:$G$44,3,FALSE)</f>
        <v>2.778748078705064</v>
      </c>
      <c r="O28" s="268">
        <f>VLOOKUP($L28,'CAPB_-_Euro_Area'!$A$27:$J$43,4,FALSE)</f>
        <v>-0.70000000000000007</v>
      </c>
      <c r="P28" s="269">
        <f>VLOOKUP($L28,'CAPB_-_Euro_Area'!$A$27:$J$43,3,FALSE)</f>
        <v>-0.5</v>
      </c>
      <c r="Q28" s="81">
        <f t="shared" si="16"/>
        <v>-5.8672427920497086</v>
      </c>
      <c r="R28" s="81">
        <f t="shared" si="3"/>
        <v>2.3948280476667705</v>
      </c>
      <c r="S28" s="81">
        <f t="shared" si="4"/>
        <v>5.7352013778914355</v>
      </c>
      <c r="T28" s="86">
        <f t="shared" si="5"/>
        <v>1152.241350204054</v>
      </c>
      <c r="V28" s="111" t="s">
        <v>20</v>
      </c>
      <c r="W28" s="268">
        <f>VLOOKUP($V28,DEBT_Euro_Area!$A$28:$G$44,5,FALSE)</f>
        <v>-1.2716899230726568</v>
      </c>
      <c r="X28" s="268">
        <f>VLOOKUP($V28,DEBT_Euro_Area!$A$28:$G$44,4,FALSE)</f>
        <v>13.719723190922835</v>
      </c>
      <c r="Y28" s="268">
        <f>VLOOKUP($V28,'CAPB_-_Euro_Area'!$A$27:$J$43,5,FALSE)</f>
        <v>0</v>
      </c>
      <c r="Z28" s="274">
        <f>VLOOKUP($V28,'CAPB_-_Euro_Area'!$A$27:$J$43,4,FALSE)</f>
        <v>-0.70000000000000007</v>
      </c>
      <c r="AA28" s="81">
        <f t="shared" si="17"/>
        <v>8.2738139345928872</v>
      </c>
      <c r="AB28" s="81">
        <f t="shared" si="6"/>
        <v>-8.3833999704886519</v>
      </c>
      <c r="AC28" s="81">
        <f t="shared" si="7"/>
        <v>70.28139506518913</v>
      </c>
      <c r="AD28" s="86">
        <f t="shared" si="8"/>
        <v>18.038446898955446</v>
      </c>
      <c r="AF28" s="111" t="s">
        <v>20</v>
      </c>
      <c r="AG28" s="268">
        <f>VLOOKUP($V28,DEBT_Euro_Area!$A$28:$G$44,6,FALSE)</f>
        <v>-6.9461600332868301</v>
      </c>
      <c r="AH28" s="268">
        <f>VLOOKUP($V28,DEBT_Euro_Area!$A$28:$G$44,5,FALSE)</f>
        <v>-1.2716899230726568</v>
      </c>
      <c r="AI28" s="268">
        <f>VLOOKUP($V28,'CAPB_-_Euro_Area'!$A$27:$J$43,6,FALSE)</f>
        <v>0.70000000000000007</v>
      </c>
      <c r="AJ28" s="274">
        <f>VLOOKUP($V28,'CAPB_-_Euro_Area'!$A$27:$J$43,5,FALSE)</f>
        <v>0</v>
      </c>
      <c r="AK28" s="81">
        <f t="shared" si="18"/>
        <v>12.6166216129931</v>
      </c>
      <c r="AL28" s="81">
        <f t="shared" si="9"/>
        <v>-5.4847221645220667</v>
      </c>
      <c r="AM28" s="81">
        <f t="shared" si="10"/>
        <v>30.082177221999626</v>
      </c>
      <c r="AN28" s="86">
        <f t="shared" si="11"/>
        <v>0.1010554104832683</v>
      </c>
      <c r="AP28" s="111" t="s">
        <v>20</v>
      </c>
      <c r="AQ28" s="268">
        <f>VLOOKUP($AP28,DEBT_Euro_Area!$A$28:$G$44,7,FALSE)</f>
        <v>18.270807445049073</v>
      </c>
      <c r="AR28" s="268">
        <f>VLOOKUP($AP28,DEBT_Euro_Area!$A$28:$G$44,6,FALSE)</f>
        <v>-6.9461600332868301</v>
      </c>
      <c r="AS28" s="268">
        <f>VLOOKUP($AP28,'CAPB_-_Euro_Area'!$A$27:$J$43,7,FALSE)</f>
        <v>2.1999999999999997</v>
      </c>
      <c r="AT28" s="274">
        <f>VLOOKUP($AP28,'CAPB_-_Euro_Area'!$A$27:$J$43,6,FALSE)</f>
        <v>0.70000000000000007</v>
      </c>
      <c r="AU28" s="81">
        <f t="shared" si="19"/>
        <v>8.8170614600706791</v>
      </c>
      <c r="AV28" s="81">
        <f t="shared" si="12"/>
        <v>1.1766223672783696</v>
      </c>
      <c r="AW28" s="81">
        <f t="shared" si="13"/>
        <v>1.3844401951797545</v>
      </c>
      <c r="AX28" s="86">
        <f t="shared" si="14"/>
        <v>551.30659305912536</v>
      </c>
    </row>
    <row r="29" spans="2:50" x14ac:dyDescent="0.25">
      <c r="B29" s="111" t="s">
        <v>21</v>
      </c>
      <c r="C29" s="268">
        <f>VLOOKUP($B29,DEBT_Euro_Area!$A$28:$G$44,3,FALSE)</f>
        <v>-4.9520731904435351</v>
      </c>
      <c r="D29" s="268">
        <f>VLOOKUP($B29,DEBT_Euro_Area!$A$28:$G$44,2,FALSE)</f>
        <v>-4.6583941020311954</v>
      </c>
      <c r="E29" s="268">
        <f>VLOOKUP($B29,'CAPB_-_Euro_Area'!$A$27:$J$43,3,FALSE)</f>
        <v>-2.2000000000000002</v>
      </c>
      <c r="F29" s="269">
        <f>VLOOKUP($B29,'CAPB_-_Euro_Area'!A35:J51,2,FALSE)</f>
        <v>-2</v>
      </c>
      <c r="G29" s="81">
        <f t="shared" si="15"/>
        <v>24.008116192159132</v>
      </c>
      <c r="H29" s="81">
        <f t="shared" si="0"/>
        <v>15.133914684068756</v>
      </c>
      <c r="I29" s="81">
        <f t="shared" si="1"/>
        <v>229.03537366467191</v>
      </c>
      <c r="J29" s="86">
        <f t="shared" si="2"/>
        <v>1287.967062625778</v>
      </c>
      <c r="K29" s="114"/>
      <c r="L29" s="111" t="s">
        <v>21</v>
      </c>
      <c r="M29" s="268">
        <f>VLOOKUP($L29,DEBT_Euro_Area!$A$28:$G$44,4,FALSE)</f>
        <v>53.595139751870313</v>
      </c>
      <c r="N29" s="268">
        <f>VLOOKUP($L29,DEBT_Euro_Area!$A$28:$G$44,3,FALSE)</f>
        <v>-4.9520731904435351</v>
      </c>
      <c r="O29" s="268">
        <f>VLOOKUP($L29,'CAPB_-_Euro_Area'!$A$27:$J$43,4,FALSE)</f>
        <v>0.90000000000000036</v>
      </c>
      <c r="P29" s="269">
        <f>VLOOKUP($L29,'CAPB_-_Euro_Area'!$A$27:$J$43,3,FALSE)</f>
        <v>-2.2000000000000002</v>
      </c>
      <c r="Q29" s="81">
        <f t="shared" si="16"/>
        <v>2.3948280476667705</v>
      </c>
      <c r="R29" s="81">
        <f t="shared" si="3"/>
        <v>36.339508782710574</v>
      </c>
      <c r="S29" s="81">
        <f t="shared" si="4"/>
        <v>1320.5598985686991</v>
      </c>
      <c r="T29" s="86">
        <f t="shared" si="5"/>
        <v>2355.5849998890403</v>
      </c>
      <c r="V29" s="111" t="s">
        <v>30</v>
      </c>
      <c r="W29" s="268">
        <f>VLOOKUP($V29,DEBT_Euro_Area!$A$28:$G$44,5,FALSE)</f>
        <v>5.9489604514882259</v>
      </c>
      <c r="X29" s="268">
        <f>VLOOKUP($V29,DEBT_Euro_Area!$A$28:$G$44,4,FALSE)</f>
        <v>14.129628671309357</v>
      </c>
      <c r="Y29" s="268">
        <f>VLOOKUP($V29,'CAPB_-_Euro_Area'!$A$27:$J$43,5,FALSE)</f>
        <v>0.30000000000000027</v>
      </c>
      <c r="Z29" s="274">
        <f>VLOOKUP($V29,'CAPB_-_Euro_Area'!$A$27:$J$43,4,FALSE)</f>
        <v>5.7000000000000011</v>
      </c>
      <c r="AA29" s="81">
        <f t="shared" si="17"/>
        <v>-8.3833999704886519</v>
      </c>
      <c r="AB29" s="81">
        <f t="shared" si="6"/>
        <v>-4.1362306897846857</v>
      </c>
      <c r="AC29" s="81">
        <f t="shared" si="7"/>
        <v>17.108404319116698</v>
      </c>
      <c r="AD29" s="86">
        <f t="shared" si="8"/>
        <v>34.237968483522195</v>
      </c>
      <c r="AF29" s="111" t="s">
        <v>30</v>
      </c>
      <c r="AG29" s="268">
        <f>VLOOKUP($V29,DEBT_Euro_Area!$A$28:$G$44,6,FALSE)</f>
        <v>-5.4910120201747539</v>
      </c>
      <c r="AH29" s="268">
        <f>VLOOKUP($V29,DEBT_Euro_Area!$A$28:$G$44,5,FALSE)</f>
        <v>5.9489604514882259</v>
      </c>
      <c r="AI29" s="268">
        <f>VLOOKUP($V29,'CAPB_-_Euro_Area'!$A$27:$J$43,6,FALSE)</f>
        <v>1.7999999999999998</v>
      </c>
      <c r="AJ29" s="274">
        <f>VLOOKUP($V29,'CAPB_-_Euro_Area'!$A$27:$J$43,5,FALSE)</f>
        <v>0.30000000000000027</v>
      </c>
      <c r="AK29" s="81">
        <f t="shared" si="18"/>
        <v>-5.4847221645220667</v>
      </c>
      <c r="AL29" s="81">
        <f t="shared" si="9"/>
        <v>-5.802614301076698</v>
      </c>
      <c r="AM29" s="81">
        <f t="shared" si="10"/>
        <v>33.670332727059815</v>
      </c>
      <c r="AN29" s="86">
        <f t="shared" si="11"/>
        <v>3.0611779341697769</v>
      </c>
      <c r="AP29" s="111" t="s">
        <v>30</v>
      </c>
      <c r="AQ29" s="268">
        <f>VLOOKUP($AP29,DEBT_Euro_Area!$A$28:$G$44,7,FALSE)</f>
        <v>-1.0761489954991674</v>
      </c>
      <c r="AR29" s="268">
        <f>VLOOKUP($AP29,DEBT_Euro_Area!$A$28:$G$44,6,FALSE)</f>
        <v>-5.4910120201747539</v>
      </c>
      <c r="AS29" s="268">
        <f>VLOOKUP($AP29,'CAPB_-_Euro_Area'!$A$27:$J$43,7,FALSE)</f>
        <v>2.5</v>
      </c>
      <c r="AT29" s="274">
        <f>VLOOKUP($AP29,'CAPB_-_Euro_Area'!$A$27:$J$43,6,FALSE)</f>
        <v>1.7999999999999998</v>
      </c>
      <c r="AU29" s="81">
        <f t="shared" si="19"/>
        <v>1.1766223672783696</v>
      </c>
      <c r="AV29" s="81">
        <f t="shared" si="12"/>
        <v>-22.303296564845851</v>
      </c>
      <c r="AW29" s="81">
        <f t="shared" si="13"/>
        <v>497.43703765946475</v>
      </c>
      <c r="AX29" s="86">
        <f t="shared" si="14"/>
        <v>770.86052112073139</v>
      </c>
    </row>
    <row r="30" spans="2:50" x14ac:dyDescent="0.25">
      <c r="B30" s="111" t="s">
        <v>22</v>
      </c>
      <c r="C30" s="268">
        <f>VLOOKUP($B30,DEBT_Euro_Area!$A$28:$G$44,3,FALSE)</f>
        <v>7.5476255908645644</v>
      </c>
      <c r="D30" s="268">
        <f>VLOOKUP($B30,DEBT_Euro_Area!$A$28:$G$44,2,FALSE)</f>
        <v>0.35311723719043808</v>
      </c>
      <c r="E30" s="268">
        <f>VLOOKUP($B30,'CAPB_-_Euro_Area'!$A$27:$J$43,3,FALSE)</f>
        <v>-0.6</v>
      </c>
      <c r="F30" s="269">
        <f>VLOOKUP($B30,'CAPB_-_Euro_Area'!A36:J52,2,FALSE)</f>
        <v>1.1000000000000001</v>
      </c>
      <c r="G30" s="81">
        <f t="shared" si="15"/>
        <v>15.133914684068756</v>
      </c>
      <c r="H30" s="81">
        <f t="shared" si="0"/>
        <v>-20.754343320824404</v>
      </c>
      <c r="I30" s="81">
        <f t="shared" si="1"/>
        <v>430.74276667864854</v>
      </c>
      <c r="J30" s="86">
        <f t="shared" si="2"/>
        <v>661.84779589708182</v>
      </c>
      <c r="K30" s="114"/>
      <c r="L30" s="111" t="s">
        <v>22</v>
      </c>
      <c r="M30" s="268">
        <f>VLOOKUP($L30,DEBT_Euro_Area!$A$28:$G$44,4,FALSE)</f>
        <v>0.95972729674019774</v>
      </c>
      <c r="N30" s="268">
        <f>VLOOKUP($L30,DEBT_Euro_Area!$A$28:$G$44,3,FALSE)</f>
        <v>7.5476255908645644</v>
      </c>
      <c r="O30" s="268">
        <f>VLOOKUP($L30,'CAPB_-_Euro_Area'!$A$27:$J$43,4,FALSE)</f>
        <v>-9.9999999999999978E-2</v>
      </c>
      <c r="P30" s="269">
        <f>VLOOKUP($L30,'CAPB_-_Euro_Area'!$A$27:$J$43,3,FALSE)</f>
        <v>-0.6</v>
      </c>
      <c r="Q30" s="81">
        <f t="shared" si="16"/>
        <v>36.339508782710574</v>
      </c>
      <c r="R30" s="81">
        <f t="shared" si="3"/>
        <v>-12.194860481647238</v>
      </c>
      <c r="S30" s="81">
        <f t="shared" si="4"/>
        <v>148.71462216684151</v>
      </c>
      <c r="T30" s="86">
        <f t="shared" si="5"/>
        <v>56.271849363897012</v>
      </c>
      <c r="V30" s="111" t="s">
        <v>21</v>
      </c>
      <c r="W30" s="268">
        <f>VLOOKUP($V30,DEBT_Euro_Area!$A$28:$G$44,5,FALSE)</f>
        <v>30.319889126182815</v>
      </c>
      <c r="X30" s="268">
        <f>VLOOKUP($V30,DEBT_Euro_Area!$A$28:$G$44,4,FALSE)</f>
        <v>53.595139751870313</v>
      </c>
      <c r="Y30" s="268">
        <f>VLOOKUP($V30,'CAPB_-_Euro_Area'!$A$27:$J$43,5,FALSE)</f>
        <v>2</v>
      </c>
      <c r="Z30" s="274">
        <f>VLOOKUP($V30,'CAPB_-_Euro_Area'!$A$27:$J$43,4,FALSE)</f>
        <v>0.90000000000000036</v>
      </c>
      <c r="AA30" s="81">
        <f t="shared" si="17"/>
        <v>-4.1362306897846857</v>
      </c>
      <c r="AB30" s="81">
        <f t="shared" si="6"/>
        <v>1.7150912534621732</v>
      </c>
      <c r="AC30" s="81">
        <f t="shared" si="7"/>
        <v>2.9415380077024484</v>
      </c>
      <c r="AD30" s="86">
        <f t="shared" si="8"/>
        <v>0.23203139448874446</v>
      </c>
      <c r="AF30" s="111" t="s">
        <v>21</v>
      </c>
      <c r="AG30" s="268">
        <f>VLOOKUP($V30,DEBT_Euro_Area!$A$28:$G$44,6,FALSE)</f>
        <v>1.6957582743974626</v>
      </c>
      <c r="AH30" s="268">
        <f>VLOOKUP($V30,DEBT_Euro_Area!$A$28:$G$44,5,FALSE)</f>
        <v>30.319889126182815</v>
      </c>
      <c r="AI30" s="268">
        <f>VLOOKUP($V30,'CAPB_-_Euro_Area'!$A$27:$J$43,6,FALSE)</f>
        <v>-2.4000000000000004</v>
      </c>
      <c r="AJ30" s="274">
        <f>VLOOKUP($V30,'CAPB_-_Euro_Area'!$A$27:$J$43,5,FALSE)</f>
        <v>2</v>
      </c>
      <c r="AK30" s="81">
        <f t="shared" si="18"/>
        <v>-5.802614301076698</v>
      </c>
      <c r="AL30" s="81">
        <f t="shared" si="9"/>
        <v>-7.5522365272071781</v>
      </c>
      <c r="AM30" s="81">
        <f t="shared" si="10"/>
        <v>57.036276562882335</v>
      </c>
      <c r="AN30" s="86">
        <f t="shared" si="11"/>
        <v>27.056217678765126</v>
      </c>
      <c r="AP30" s="111" t="s">
        <v>21</v>
      </c>
      <c r="AQ30" s="268">
        <f>VLOOKUP($AP30,DEBT_Euro_Area!$A$28:$G$44,7,FALSE)</f>
        <v>20.55949745242475</v>
      </c>
      <c r="AR30" s="268">
        <f>VLOOKUP($AP30,DEBT_Euro_Area!$A$28:$G$44,6,FALSE)</f>
        <v>1.6957582743974626</v>
      </c>
      <c r="AS30" s="268">
        <f>VLOOKUP($AP30,'CAPB_-_Euro_Area'!$A$27:$J$43,7,FALSE)</f>
        <v>4.6000000000000005</v>
      </c>
      <c r="AT30" s="274">
        <f>VLOOKUP($AP30,'CAPB_-_Euro_Area'!$A$27:$J$43,6,FALSE)</f>
        <v>-2.4000000000000004</v>
      </c>
      <c r="AU30" s="81">
        <f t="shared" si="19"/>
        <v>-22.303296564845851</v>
      </c>
      <c r="AV30" s="81">
        <f t="shared" si="12"/>
        <v>5.4610784708132698</v>
      </c>
      <c r="AW30" s="81">
        <f t="shared" si="13"/>
        <v>29.823378064380201</v>
      </c>
      <c r="AX30" s="86">
        <f t="shared" si="14"/>
        <v>97.24201640040647</v>
      </c>
    </row>
    <row r="31" spans="2:50" x14ac:dyDescent="0.25">
      <c r="B31" s="111" t="s">
        <v>23</v>
      </c>
      <c r="C31" s="268">
        <f>VLOOKUP($B31,DEBT_Euro_Area!$A$28:$G$44,3,FALSE)</f>
        <v>-95.068435138871564</v>
      </c>
      <c r="D31" s="268">
        <f>VLOOKUP($B31,DEBT_Euro_Area!$A$28:$G$44,2,FALSE)</f>
        <v>-7.3741537013313234</v>
      </c>
      <c r="E31" s="268">
        <f>VLOOKUP($B31,'CAPB_-_Euro_Area'!$A$27:$J$43,3,FALSE)</f>
        <v>-2.7</v>
      </c>
      <c r="F31" s="269">
        <f>VLOOKUP($B31,'CAPB_-_Euro_Area'!A37:J53,2,FALSE)</f>
        <v>-0.50000000000000011</v>
      </c>
      <c r="G31" s="81">
        <f t="shared" si="15"/>
        <v>-20.754343320824404</v>
      </c>
      <c r="H31" s="81">
        <f t="shared" si="0"/>
        <v>-46.480746021106498</v>
      </c>
      <c r="I31" s="81">
        <f t="shared" si="1"/>
        <v>2160.4597506786076</v>
      </c>
      <c r="J31" s="86">
        <f t="shared" si="2"/>
        <v>3335.9408182884099</v>
      </c>
      <c r="K31" s="114"/>
      <c r="L31" s="111" t="s">
        <v>23</v>
      </c>
      <c r="M31" s="268">
        <f>VLOOKUP($L31,DEBT_Euro_Area!$A$28:$G$44,4,FALSE)</f>
        <v>6.0899157980321377</v>
      </c>
      <c r="N31" s="268">
        <f>VLOOKUP($L31,DEBT_Euro_Area!$A$28:$G$44,3,FALSE)</f>
        <v>-95.068435138871564</v>
      </c>
      <c r="O31" s="268">
        <f>VLOOKUP($L31,'CAPB_-_Euro_Area'!$A$27:$J$43,4,FALSE)</f>
        <v>3</v>
      </c>
      <c r="P31" s="269">
        <f>VLOOKUP($L31,'CAPB_-_Euro_Area'!$A$27:$J$43,3,FALSE)</f>
        <v>-2.7</v>
      </c>
      <c r="Q31" s="81">
        <f t="shared" si="16"/>
        <v>-12.194860481647238</v>
      </c>
      <c r="R31" s="81">
        <f t="shared" si="3"/>
        <v>-4.6934039988102541</v>
      </c>
      <c r="S31" s="81">
        <f t="shared" si="4"/>
        <v>22.028041096048081</v>
      </c>
      <c r="T31" s="86">
        <f t="shared" si="5"/>
        <v>9.3400211564579658E-2</v>
      </c>
      <c r="V31" s="111" t="s">
        <v>22</v>
      </c>
      <c r="W31" s="268">
        <f>VLOOKUP($V31,DEBT_Euro_Area!$A$28:$G$44,5,FALSE)</f>
        <v>4.216807901113377</v>
      </c>
      <c r="X31" s="268">
        <f>VLOOKUP($V31,DEBT_Euro_Area!$A$28:$G$44,4,FALSE)</f>
        <v>0.95972729674019774</v>
      </c>
      <c r="Y31" s="268">
        <f>VLOOKUP($V31,'CAPB_-_Euro_Area'!$A$27:$J$43,5,FALSE)</f>
        <v>-1.6</v>
      </c>
      <c r="Z31" s="274">
        <f>VLOOKUP($V31,'CAPB_-_Euro_Area'!$A$27:$J$43,4,FALSE)</f>
        <v>-9.9999999999999978E-2</v>
      </c>
      <c r="AA31" s="81">
        <f t="shared" si="17"/>
        <v>1.7150912534621732</v>
      </c>
      <c r="AB31" s="81">
        <f t="shared" si="6"/>
        <v>2.1967876251412055</v>
      </c>
      <c r="AC31" s="81">
        <f t="shared" si="7"/>
        <v>4.8258758699735376</v>
      </c>
      <c r="AD31" s="86">
        <f t="shared" si="8"/>
        <v>44.68969197302556</v>
      </c>
      <c r="AF31" s="111" t="s">
        <v>22</v>
      </c>
      <c r="AG31" s="268">
        <f>VLOOKUP($V31,DEBT_Euro_Area!$A$28:$G$44,6,FALSE)</f>
        <v>-0.58887358500125586</v>
      </c>
      <c r="AH31" s="268">
        <f>VLOOKUP($V31,DEBT_Euro_Area!$A$28:$G$44,5,FALSE)</f>
        <v>4.216807901113377</v>
      </c>
      <c r="AI31" s="268">
        <f>VLOOKUP($V31,'CAPB_-_Euro_Area'!$A$27:$J$43,6,FALSE)</f>
        <v>0.4</v>
      </c>
      <c r="AJ31" s="274">
        <f>VLOOKUP($V31,'CAPB_-_Euro_Area'!$A$27:$J$43,5,FALSE)</f>
        <v>-1.6</v>
      </c>
      <c r="AK31" s="81">
        <f t="shared" si="18"/>
        <v>-7.5522365272071781</v>
      </c>
      <c r="AL31" s="81">
        <f t="shared" si="9"/>
        <v>-2.3506773687658242</v>
      </c>
      <c r="AM31" s="81">
        <f t="shared" si="10"/>
        <v>5.5256840920278192</v>
      </c>
      <c r="AN31" s="86">
        <f t="shared" si="11"/>
        <v>5.0852303475848402</v>
      </c>
      <c r="AP31" s="111" t="s">
        <v>22</v>
      </c>
      <c r="AQ31" s="268">
        <f>VLOOKUP($AP31,DEBT_Euro_Area!$A$28:$G$44,7,FALSE)</f>
        <v>3.1146261076622785</v>
      </c>
      <c r="AR31" s="268">
        <f>VLOOKUP($AP31,DEBT_Euro_Area!$A$28:$G$44,6,FALSE)</f>
        <v>-0.58887358500125586</v>
      </c>
      <c r="AS31" s="268">
        <f>VLOOKUP($AP31,'CAPB_-_Euro_Area'!$A$27:$J$43,7,FALSE)</f>
        <v>1</v>
      </c>
      <c r="AT31" s="274">
        <f>VLOOKUP($AP31,'CAPB_-_Euro_Area'!$A$27:$J$43,6,FALSE)</f>
        <v>0.4</v>
      </c>
      <c r="AU31" s="81">
        <f t="shared" si="19"/>
        <v>5.4610784708132698</v>
      </c>
      <c r="AV31" s="81">
        <f t="shared" si="12"/>
        <v>-4.4000581979692122</v>
      </c>
      <c r="AW31" s="81">
        <f t="shared" si="13"/>
        <v>19.360512145516072</v>
      </c>
      <c r="AX31" s="86">
        <f t="shared" si="14"/>
        <v>116.56572818570805</v>
      </c>
    </row>
    <row r="32" spans="2:50" x14ac:dyDescent="0.25">
      <c r="B32" s="111" t="s">
        <v>24</v>
      </c>
      <c r="C32" s="268">
        <f>VLOOKUP($B32,DEBT_Euro_Area!$A$28:$G$44,3,FALSE)</f>
        <v>11.528263955271697</v>
      </c>
      <c r="D32" s="268">
        <f>VLOOKUP($B32,DEBT_Euro_Area!$A$28:$G$44,2,FALSE)</f>
        <v>-2.576009683293691</v>
      </c>
      <c r="E32" s="268">
        <f>VLOOKUP($B32,'CAPB_-_Euro_Area'!$A$27:$J$43,3,FALSE)</f>
        <v>0</v>
      </c>
      <c r="F32" s="269">
        <f>VLOOKUP($B32,'CAPB_-_Euro_Area'!A38:J54,2,FALSE)</f>
        <v>-1</v>
      </c>
      <c r="G32" s="81">
        <f t="shared" si="15"/>
        <v>-46.480746021106498</v>
      </c>
      <c r="H32" s="81">
        <f t="shared" si="0"/>
        <v>11.276857965627661</v>
      </c>
      <c r="I32" s="81">
        <f t="shared" si="1"/>
        <v>127.16752557694004</v>
      </c>
      <c r="J32" s="86">
        <f t="shared" si="2"/>
        <v>54.329840156071569</v>
      </c>
      <c r="K32" s="114"/>
      <c r="L32" s="111" t="s">
        <v>24</v>
      </c>
      <c r="M32" s="268">
        <f>VLOOKUP($L32,DEBT_Euro_Area!$A$28:$G$44,4,FALSE)</f>
        <v>1.8326240033471066</v>
      </c>
      <c r="N32" s="268">
        <f>VLOOKUP($L32,DEBT_Euro_Area!$A$28:$G$44,3,FALSE)</f>
        <v>11.528263955271697</v>
      </c>
      <c r="O32" s="268">
        <f>VLOOKUP($L32,'CAPB_-_Euro_Area'!$A$27:$J$43,4,FALSE)</f>
        <v>-3.7</v>
      </c>
      <c r="P32" s="269">
        <f>VLOOKUP($L32,'CAPB_-_Euro_Area'!$A$27:$J$43,3,FALSE)</f>
        <v>0</v>
      </c>
      <c r="Q32" s="81">
        <f t="shared" si="16"/>
        <v>-4.6934039988102541</v>
      </c>
      <c r="R32" s="81">
        <f t="shared" si="3"/>
        <v>-4.3877895168815018</v>
      </c>
      <c r="S32" s="81">
        <f t="shared" si="4"/>
        <v>19.252696844455201</v>
      </c>
      <c r="T32" s="86">
        <f t="shared" si="5"/>
        <v>117.68282058177543</v>
      </c>
      <c r="V32" s="111" t="s">
        <v>23</v>
      </c>
      <c r="W32" s="268">
        <f>VLOOKUP($V32,DEBT_Euro_Area!$A$28:$G$44,5,FALSE)</f>
        <v>1.0060734922898291</v>
      </c>
      <c r="X32" s="268">
        <f>VLOOKUP($V32,DEBT_Euro_Area!$A$28:$G$44,4,FALSE)</f>
        <v>6.0899157980321377</v>
      </c>
      <c r="Y32" s="268">
        <f>VLOOKUP($V32,'CAPB_-_Euro_Area'!$A$27:$J$43,5,FALSE)</f>
        <v>-0.8</v>
      </c>
      <c r="Z32" s="274">
        <f>VLOOKUP($V32,'CAPB_-_Euro_Area'!$A$27:$J$43,4,FALSE)</f>
        <v>3</v>
      </c>
      <c r="AA32" s="81">
        <f t="shared" si="17"/>
        <v>2.1967876251412055</v>
      </c>
      <c r="AB32" s="81">
        <f t="shared" si="6"/>
        <v>-4.4882473016954201</v>
      </c>
      <c r="AC32" s="81">
        <f t="shared" si="7"/>
        <v>20.144363841176219</v>
      </c>
      <c r="AD32" s="86">
        <f t="shared" si="8"/>
        <v>97.809592112554554</v>
      </c>
      <c r="AF32" s="111" t="s">
        <v>23</v>
      </c>
      <c r="AG32" s="268">
        <f>VLOOKUP($V32,DEBT_Euro_Area!$A$28:$G$44,6,FALSE)</f>
        <v>-0.17154312457840604</v>
      </c>
      <c r="AH32" s="268">
        <f>VLOOKUP($V32,DEBT_Euro_Area!$A$28:$G$44,5,FALSE)</f>
        <v>1.0060734922898291</v>
      </c>
      <c r="AI32" s="268">
        <f>VLOOKUP($V32,'CAPB_-_Euro_Area'!$A$27:$J$43,6,FALSE)</f>
        <v>0.70000000000000007</v>
      </c>
      <c r="AJ32" s="274">
        <f>VLOOKUP($V32,'CAPB_-_Euro_Area'!$A$27:$J$43,5,FALSE)</f>
        <v>-0.8</v>
      </c>
      <c r="AK32" s="81">
        <f t="shared" si="18"/>
        <v>-2.3506773687658242</v>
      </c>
      <c r="AL32" s="81">
        <f t="shared" si="9"/>
        <v>-9.5631837610224979E-2</v>
      </c>
      <c r="AM32" s="81">
        <f t="shared" si="10"/>
        <v>9.145448364708441E-3</v>
      </c>
      <c r="AN32" s="86">
        <f t="shared" si="11"/>
        <v>16.198013737622929</v>
      </c>
      <c r="AP32" s="111" t="s">
        <v>23</v>
      </c>
      <c r="AQ32" s="268">
        <f>VLOOKUP($AP32,DEBT_Euro_Area!$A$28:$G$44,7,FALSE)</f>
        <v>3.1653617853887823</v>
      </c>
      <c r="AR32" s="268">
        <f>VLOOKUP($AP32,DEBT_Euro_Area!$A$28:$G$44,6,FALSE)</f>
        <v>-0.17154312457840604</v>
      </c>
      <c r="AS32" s="268">
        <f>VLOOKUP($AP32,'CAPB_-_Euro_Area'!$A$27:$J$43,7,FALSE)</f>
        <v>-1.4</v>
      </c>
      <c r="AT32" s="274">
        <f>VLOOKUP($AP32,'CAPB_-_Euro_Area'!$A$27:$J$43,6,FALSE)</f>
        <v>0.70000000000000007</v>
      </c>
      <c r="AU32" s="81">
        <f t="shared" si="19"/>
        <v>-4.4000581979692122</v>
      </c>
      <c r="AV32" s="81">
        <f t="shared" si="12"/>
        <v>6.3965027445581848</v>
      </c>
      <c r="AW32" s="81">
        <f t="shared" si="13"/>
        <v>40.915247361140388</v>
      </c>
      <c r="AX32" s="86">
        <f t="shared" si="14"/>
        <v>52.549848360155302</v>
      </c>
    </row>
    <row r="33" spans="1:50" x14ac:dyDescent="0.25">
      <c r="B33" s="111" t="s">
        <v>25</v>
      </c>
      <c r="C33" s="268">
        <f>VLOOKUP($B33,DEBT_Euro_Area!$A$28:$G$44,3,FALSE)</f>
        <v>10.757308476047683</v>
      </c>
      <c r="D33" s="268">
        <f>VLOOKUP($B33,DEBT_Euro_Area!$A$28:$G$44,2,FALSE)</f>
        <v>-1.9641746636984294</v>
      </c>
      <c r="E33" s="268">
        <f>VLOOKUP($B33,'CAPB_-_Euro_Area'!$A$27:$J$43,3,FALSE)</f>
        <v>-0.5</v>
      </c>
      <c r="F33" s="269">
        <f>VLOOKUP($B33,'CAPB_-_Euro_Area'!A39:J55,2,FALSE)</f>
        <v>-1.6</v>
      </c>
      <c r="G33" s="81">
        <f t="shared" si="15"/>
        <v>11.276857965627661</v>
      </c>
      <c r="H33" s="81">
        <f t="shared" si="0"/>
        <v>3.9059801240085523</v>
      </c>
      <c r="I33" s="81">
        <f t="shared" si="1"/>
        <v>15.256680729149865</v>
      </c>
      <c r="J33" s="86">
        <f t="shared" si="2"/>
        <v>417.67392300223719</v>
      </c>
      <c r="K33" s="114"/>
      <c r="L33" s="111" t="s">
        <v>25</v>
      </c>
      <c r="M33" s="268">
        <f>VLOOKUP($L33,DEBT_Euro_Area!$A$28:$G$44,4,FALSE)</f>
        <v>12.026278453608313</v>
      </c>
      <c r="N33" s="268">
        <f>VLOOKUP($L33,DEBT_Euro_Area!$A$28:$G$44,3,FALSE)</f>
        <v>10.757308476047683</v>
      </c>
      <c r="O33" s="268">
        <f>VLOOKUP($L33,'CAPB_-_Euro_Area'!$A$27:$J$43,4,FALSE)</f>
        <v>-4.8000000000000007</v>
      </c>
      <c r="P33" s="269">
        <f>VLOOKUP($L33,'CAPB_-_Euro_Area'!$A$27:$J$43,3,FALSE)</f>
        <v>-0.5</v>
      </c>
      <c r="Q33" s="81">
        <f t="shared" si="16"/>
        <v>-4.3877895168815018</v>
      </c>
      <c r="R33" s="81">
        <f t="shared" si="3"/>
        <v>6.4603817843920659</v>
      </c>
      <c r="S33" s="81">
        <f t="shared" si="4"/>
        <v>41.736532800104811</v>
      </c>
      <c r="T33" s="86">
        <f t="shared" si="5"/>
        <v>53.195366537120179</v>
      </c>
      <c r="V33" s="111" t="s">
        <v>24</v>
      </c>
      <c r="W33" s="268">
        <f>VLOOKUP($V33,DEBT_Euro_Area!$A$28:$G$44,5,FALSE)</f>
        <v>3.7142913437715137</v>
      </c>
      <c r="X33" s="268">
        <f>VLOOKUP($V33,DEBT_Euro_Area!$A$28:$G$44,4,FALSE)</f>
        <v>1.8326240033471066</v>
      </c>
      <c r="Y33" s="268">
        <f>VLOOKUP($V33,'CAPB_-_Euro_Area'!$A$27:$J$43,5,FALSE)</f>
        <v>0.29999999999999982</v>
      </c>
      <c r="Z33" s="274">
        <f>VLOOKUP($V33,'CAPB_-_Euro_Area'!$A$27:$J$43,4,FALSE)</f>
        <v>-3.7</v>
      </c>
      <c r="AA33" s="81">
        <f t="shared" si="17"/>
        <v>-4.4882473016954201</v>
      </c>
      <c r="AB33" s="81">
        <f t="shared" si="6"/>
        <v>5.4016259084400131</v>
      </c>
      <c r="AC33" s="81">
        <f t="shared" si="7"/>
        <v>29.177562454730396</v>
      </c>
      <c r="AD33" s="86">
        <f t="shared" si="8"/>
        <v>69.872910618434886</v>
      </c>
      <c r="AF33" s="111" t="s">
        <v>24</v>
      </c>
      <c r="AG33" s="268">
        <f>VLOOKUP($V33,DEBT_Euro_Area!$A$28:$G$44,6,FALSE)</f>
        <v>4.1304842499215511</v>
      </c>
      <c r="AH33" s="268">
        <f>VLOOKUP($V33,DEBT_Euro_Area!$A$28:$G$44,5,FALSE)</f>
        <v>3.7142913437715137</v>
      </c>
      <c r="AI33" s="268">
        <f>VLOOKUP($V33,'CAPB_-_Euro_Area'!$A$27:$J$43,6,FALSE)</f>
        <v>0.30000000000000027</v>
      </c>
      <c r="AJ33" s="274">
        <f>VLOOKUP($V33,'CAPB_-_Euro_Area'!$A$27:$J$43,5,FALSE)</f>
        <v>0.29999999999999982</v>
      </c>
      <c r="AK33" s="81">
        <f t="shared" si="18"/>
        <v>-9.5631837610224979E-2</v>
      </c>
      <c r="AL33" s="81">
        <f t="shared" si="9"/>
        <v>3.9290437688980719</v>
      </c>
      <c r="AM33" s="81">
        <f t="shared" si="10"/>
        <v>15.437384937916766</v>
      </c>
      <c r="AN33" s="86">
        <f t="shared" si="11"/>
        <v>20.986630197346425</v>
      </c>
      <c r="AP33" s="111" t="s">
        <v>24</v>
      </c>
      <c r="AQ33" s="268">
        <f>VLOOKUP($AP33,DEBT_Euro_Area!$A$28:$G$44,7,FALSE)</f>
        <v>6.0968163115861316</v>
      </c>
      <c r="AR33" s="268">
        <f>VLOOKUP($AP33,DEBT_Euro_Area!$A$28:$G$44,6,FALSE)</f>
        <v>4.1304842499215511</v>
      </c>
      <c r="AS33" s="268">
        <f>VLOOKUP($AP33,'CAPB_-_Euro_Area'!$A$27:$J$43,7,FALSE)</f>
        <v>1.4</v>
      </c>
      <c r="AT33" s="274">
        <f>VLOOKUP($AP33,'CAPB_-_Euro_Area'!$A$27:$J$43,6,FALSE)</f>
        <v>0.30000000000000027</v>
      </c>
      <c r="AU33" s="81">
        <f t="shared" si="19"/>
        <v>6.3965027445581848</v>
      </c>
      <c r="AV33" s="81">
        <f t="shared" si="12"/>
        <v>-0.85262467604598768</v>
      </c>
      <c r="AW33" s="81">
        <f t="shared" si="13"/>
        <v>0.72696883820252545</v>
      </c>
      <c r="AX33" s="86">
        <f t="shared" si="14"/>
        <v>1.7286305751776503</v>
      </c>
    </row>
    <row r="34" spans="1:50" x14ac:dyDescent="0.25">
      <c r="B34" s="111" t="s">
        <v>26</v>
      </c>
      <c r="C34" s="268">
        <f>VLOOKUP($B34,DEBT_Euro_Area!$A$28:$G$44,3,FALSE)</f>
        <v>-1.5475339259505922</v>
      </c>
      <c r="D34" s="268">
        <f>VLOOKUP($B34,DEBT_Euro_Area!$A$28:$G$44,2,FALSE)</f>
        <v>-1.0372416463577459</v>
      </c>
      <c r="E34" s="268">
        <f>VLOOKUP($B34,'CAPB_-_Euro_Area'!$A$27:$J$43,3,FALSE)</f>
        <v>-0.69999999999999973</v>
      </c>
      <c r="F34" s="269">
        <f>VLOOKUP($B34,'CAPB_-_Euro_Area'!A40:J56,2,FALSE)</f>
        <v>0.10000000000000009</v>
      </c>
      <c r="G34" s="81">
        <f t="shared" si="15"/>
        <v>3.9059801240085523</v>
      </c>
      <c r="H34" s="81">
        <f t="shared" si="0"/>
        <v>-16.531092146799644</v>
      </c>
      <c r="I34" s="81">
        <f t="shared" si="1"/>
        <v>273.27700756598085</v>
      </c>
      <c r="J34" s="86">
        <f>(H35-H34)^2</f>
        <v>1169.2327107840172</v>
      </c>
      <c r="K34" s="114"/>
      <c r="L34" s="111" t="s">
        <v>26</v>
      </c>
      <c r="M34" s="268">
        <f>VLOOKUP($L34,DEBT_Euro_Area!$A$28:$G$44,4,FALSE)</f>
        <v>7.986606379654738</v>
      </c>
      <c r="N34" s="268">
        <f>VLOOKUP($L34,DEBT_Euro_Area!$A$28:$G$44,3,FALSE)</f>
        <v>-1.5475339259505922</v>
      </c>
      <c r="O34" s="268">
        <f>VLOOKUP($L34,'CAPB_-_Euro_Area'!$A$27:$J$43,4,FALSE)</f>
        <v>-2.2000000000000002</v>
      </c>
      <c r="P34" s="269">
        <f>VLOOKUP($L34,'CAPB_-_Euro_Area'!$A$27:$J$43,3,FALSE)</f>
        <v>-0.69999999999999973</v>
      </c>
      <c r="Q34" s="81">
        <f t="shared" si="16"/>
        <v>6.4603817843920659</v>
      </c>
      <c r="R34" s="81">
        <f t="shared" si="3"/>
        <v>-0.83313359141404675</v>
      </c>
      <c r="S34" s="81">
        <f t="shared" si="4"/>
        <v>0.69411158114246774</v>
      </c>
      <c r="T34" s="86">
        <f>(R35-R34)^2</f>
        <v>59.41538806014681</v>
      </c>
      <c r="V34" s="111" t="s">
        <v>25</v>
      </c>
      <c r="W34" s="268">
        <f>VLOOKUP($V34,DEBT_Euro_Area!$A$28:$G$44,5,FALSE)</f>
        <v>3.4958511985676921</v>
      </c>
      <c r="X34" s="268">
        <f>VLOOKUP($V34,DEBT_Euro_Area!$A$28:$G$44,4,FALSE)</f>
        <v>12.026278453608313</v>
      </c>
      <c r="Y34" s="268">
        <f>VLOOKUP($V34,'CAPB_-_Euro_Area'!$A$27:$J$43,5,FALSE)</f>
        <v>-1.7999999999999989</v>
      </c>
      <c r="Z34" s="274">
        <f>VLOOKUP($V34,'CAPB_-_Euro_Area'!$A$27:$J$43,4,FALSE)</f>
        <v>-4.8000000000000007</v>
      </c>
      <c r="AA34" s="81">
        <f t="shared" si="17"/>
        <v>5.4016259084400131</v>
      </c>
      <c r="AB34" s="81">
        <f t="shared" si="6"/>
        <v>-2.9573758632092115</v>
      </c>
      <c r="AC34" s="81">
        <f t="shared" si="7"/>
        <v>8.7460719962924287</v>
      </c>
      <c r="AD34" s="86">
        <f t="shared" si="8"/>
        <v>53.500199719945805</v>
      </c>
      <c r="AF34" s="111" t="s">
        <v>25</v>
      </c>
      <c r="AG34" s="268">
        <f>VLOOKUP($V34,DEBT_Euro_Area!$A$28:$G$44,6,FALSE)</f>
        <v>-1.267752831081296</v>
      </c>
      <c r="AH34" s="268">
        <f>VLOOKUP($V34,DEBT_Euro_Area!$A$28:$G$44,5,FALSE)</f>
        <v>3.4958511985676921</v>
      </c>
      <c r="AI34" s="268">
        <f>VLOOKUP($V34,'CAPB_-_Euro_Area'!$A$27:$J$43,6,FALSE)</f>
        <v>5.6</v>
      </c>
      <c r="AJ34" s="274">
        <f>VLOOKUP($V34,'CAPB_-_Euro_Area'!$A$27:$J$43,5,FALSE)</f>
        <v>-1.7999999999999989</v>
      </c>
      <c r="AK34" s="81">
        <f t="shared" si="18"/>
        <v>3.9290437688980719</v>
      </c>
      <c r="AL34" s="81">
        <f t="shared" si="9"/>
        <v>-0.65207292873651501</v>
      </c>
      <c r="AM34" s="81">
        <f t="shared" si="10"/>
        <v>0.42519910439101616</v>
      </c>
      <c r="AN34" s="86">
        <f t="shared" si="11"/>
        <v>0.53706381945718673</v>
      </c>
      <c r="AP34" s="111" t="s">
        <v>25</v>
      </c>
      <c r="AQ34" s="268">
        <f>VLOOKUP($AP34,DEBT_Euro_Area!$A$28:$G$44,7,FALSE)</f>
        <v>33.533128564586391</v>
      </c>
      <c r="AR34" s="268">
        <f>VLOOKUP($AP34,DEBT_Euro_Area!$A$28:$G$44,6,FALSE)</f>
        <v>-1.267752831081296</v>
      </c>
      <c r="AS34" s="268">
        <f>VLOOKUP($AP34,'CAPB_-_Euro_Area'!$A$27:$J$43,7,FALSE)</f>
        <v>3.5</v>
      </c>
      <c r="AT34" s="274">
        <f>VLOOKUP($AP34,'CAPB_-_Euro_Area'!$A$27:$J$43,6,FALSE)</f>
        <v>5.6</v>
      </c>
      <c r="AU34" s="81">
        <f t="shared" si="19"/>
        <v>-0.85262467604598768</v>
      </c>
      <c r="AV34" s="81">
        <f t="shared" si="12"/>
        <v>-2.1673986395764686</v>
      </c>
      <c r="AW34" s="81">
        <f t="shared" si="13"/>
        <v>4.6976168628379265</v>
      </c>
      <c r="AX34" s="86">
        <f t="shared" si="14"/>
        <v>15.955501006037013</v>
      </c>
    </row>
    <row r="35" spans="1:50" ht="15.75" thickBot="1" x14ac:dyDescent="0.3">
      <c r="B35" s="112" t="s">
        <v>28</v>
      </c>
      <c r="C35" s="270">
        <f>VLOOKUP($B35,DEBT_Euro_Area!$A$28:$G$44,3,FALSE)</f>
        <v>4.0911107298823595</v>
      </c>
      <c r="D35" s="270">
        <f>VLOOKUP($B35,DEBT_Euro_Area!$A$28:$G$44,2,FALSE)</f>
        <v>-3.9287140538594159</v>
      </c>
      <c r="E35" s="270">
        <f>VLOOKUP($B35,'CAPB_-_Euro_Area'!$A$27:$J$43,3,FALSE)</f>
        <v>-6.1</v>
      </c>
      <c r="F35" s="271">
        <f>VLOOKUP($B35,'CAPB_-_Euro_Area'!A41:J57,2,FALSE)</f>
        <v>-0.89999999999999991</v>
      </c>
      <c r="G35" s="88">
        <f t="shared" si="15"/>
        <v>-16.531092146799644</v>
      </c>
      <c r="H35" s="88">
        <f t="shared" si="0"/>
        <v>17.662952814041375</v>
      </c>
      <c r="I35" s="88">
        <f t="shared" si="1"/>
        <v>311.97990211105213</v>
      </c>
      <c r="J35" s="89"/>
      <c r="K35" s="114"/>
      <c r="L35" s="112" t="s">
        <v>28</v>
      </c>
      <c r="M35" s="270">
        <f>VLOOKUP($L35,DEBT_Euro_Area!$A$28:$G$44,4,FALSE)</f>
        <v>12.028613938571745</v>
      </c>
      <c r="N35" s="270">
        <f>VLOOKUP($L35,DEBT_Euro_Area!$A$28:$G$44,3,FALSE)</f>
        <v>4.0911107298823595</v>
      </c>
      <c r="O35" s="270">
        <f>VLOOKUP($L35,'CAPB_-_Euro_Area'!$A$27:$J$43,4,FALSE)</f>
        <v>-3.6999999999999993</v>
      </c>
      <c r="P35" s="271">
        <f>VLOOKUP($L35,'CAPB_-_Euro_Area'!$A$27:$J$43,3,FALSE)</f>
        <v>-6.1</v>
      </c>
      <c r="Q35" s="88">
        <f t="shared" si="16"/>
        <v>-0.83313359141404675</v>
      </c>
      <c r="R35" s="88">
        <f t="shared" si="3"/>
        <v>-8.5412713730151779</v>
      </c>
      <c r="S35" s="88">
        <f t="shared" si="4"/>
        <v>72.953316667488579</v>
      </c>
      <c r="T35" s="89"/>
      <c r="V35" s="111" t="s">
        <v>26</v>
      </c>
      <c r="W35" s="268">
        <f>VLOOKUP($V35,DEBT_Euro_Area!$A$28:$G$44,5,FALSE)</f>
        <v>7.9045814460091677</v>
      </c>
      <c r="X35" s="268">
        <f>VLOOKUP($V35,DEBT_Euro_Area!$A$28:$G$44,4,FALSE)</f>
        <v>7.986606379654738</v>
      </c>
      <c r="Y35" s="268">
        <f>VLOOKUP($V35,'CAPB_-_Euro_Area'!$A$27:$J$43,5,FALSE)</f>
        <v>-0.40000000000000036</v>
      </c>
      <c r="Z35" s="274">
        <f>VLOOKUP($V35,'CAPB_-_Euro_Area'!$A$27:$J$43,4,FALSE)</f>
        <v>-2.2000000000000002</v>
      </c>
      <c r="AA35" s="81">
        <f t="shared" si="17"/>
        <v>-2.9573758632092115</v>
      </c>
      <c r="AB35" s="81">
        <f t="shared" si="6"/>
        <v>4.3570072085163734</v>
      </c>
      <c r="AC35" s="81">
        <f t="shared" si="7"/>
        <v>18.98351181506364</v>
      </c>
      <c r="AD35" s="86">
        <f t="shared" si="8"/>
        <v>25.140916076041151</v>
      </c>
      <c r="AF35" s="111" t="s">
        <v>26</v>
      </c>
      <c r="AG35" s="268">
        <f>VLOOKUP($V35,DEBT_Euro_Area!$A$28:$G$44,6,FALSE)</f>
        <v>-0.70706659174057052</v>
      </c>
      <c r="AH35" s="268">
        <f>VLOOKUP($V35,DEBT_Euro_Area!$A$28:$G$44,5,FALSE)</f>
        <v>7.9045814460091677</v>
      </c>
      <c r="AI35" s="268">
        <f>VLOOKUP($V35,'CAPB_-_Euro_Area'!$A$27:$J$43,6,FALSE)</f>
        <v>3.7</v>
      </c>
      <c r="AJ35" s="274">
        <f>VLOOKUP($V35,'CAPB_-_Euro_Area'!$A$27:$J$43,5,FALSE)</f>
        <v>-0.40000000000000036</v>
      </c>
      <c r="AK35" s="81">
        <f t="shared" si="18"/>
        <v>-0.65207292873651501</v>
      </c>
      <c r="AL35" s="81">
        <f t="shared" si="9"/>
        <v>-1.3849193106319206</v>
      </c>
      <c r="AM35" s="81">
        <f t="shared" si="10"/>
        <v>1.9180014969611943</v>
      </c>
      <c r="AN35" s="86">
        <f t="shared" si="11"/>
        <v>121.54447267249179</v>
      </c>
      <c r="AP35" s="111" t="s">
        <v>26</v>
      </c>
      <c r="AQ35" s="268">
        <f>VLOOKUP($AP35,DEBT_Euro_Area!$A$28:$G$44,7,FALSE)</f>
        <v>8.6441123589247226</v>
      </c>
      <c r="AR35" s="268">
        <f>VLOOKUP($AP35,DEBT_Euro_Area!$A$28:$G$44,6,FALSE)</f>
        <v>-0.70706659174057052</v>
      </c>
      <c r="AS35" s="268">
        <f>VLOOKUP($AP35,'CAPB_-_Euro_Area'!$A$27:$J$43,7,FALSE)</f>
        <v>0.40000000000000036</v>
      </c>
      <c r="AT35" s="274">
        <f>VLOOKUP($AP35,'CAPB_-_Euro_Area'!$A$27:$J$43,6,FALSE)</f>
        <v>3.7</v>
      </c>
      <c r="AU35" s="81">
        <f t="shared" si="19"/>
        <v>-2.1673986395764686</v>
      </c>
      <c r="AV35" s="81">
        <f t="shared" si="12"/>
        <v>-6.161832392442701</v>
      </c>
      <c r="AW35" s="81">
        <f t="shared" si="13"/>
        <v>37.968178432556137</v>
      </c>
      <c r="AX35" s="86">
        <f t="shared" si="14"/>
        <v>0.52183906265651503</v>
      </c>
    </row>
    <row r="36" spans="1:50" ht="15.75" thickBot="1" x14ac:dyDescent="0.3">
      <c r="H36" s="87" t="s">
        <v>589</v>
      </c>
      <c r="I36" s="88">
        <f>SUM(I20:I35)</f>
        <v>4461.8832882204943</v>
      </c>
      <c r="J36" s="89">
        <f>SUM(J20:J34)</f>
        <v>8320.3635007511057</v>
      </c>
      <c r="K36" s="81"/>
      <c r="L36" s="163"/>
      <c r="M36" s="163"/>
      <c r="N36" s="163"/>
      <c r="O36" s="163"/>
      <c r="P36" s="163"/>
      <c r="Q36" s="163"/>
      <c r="R36" s="87" t="s">
        <v>589</v>
      </c>
      <c r="S36" s="88">
        <f>SUM(S20:S35)</f>
        <v>1846.7343599906092</v>
      </c>
      <c r="T36" s="89">
        <f>SUM(T20:T34)</f>
        <v>4435.0829603628608</v>
      </c>
      <c r="V36" s="112" t="s">
        <v>28</v>
      </c>
      <c r="W36" s="270">
        <f>VLOOKUP($V36,DEBT_Euro_Area!$A$28:$G$44,5,FALSE)</f>
        <v>1.5416317280474559</v>
      </c>
      <c r="X36" s="270">
        <f>VLOOKUP($V36,DEBT_Euro_Area!$A$28:$G$44,4,FALSE)</f>
        <v>12.028613938571745</v>
      </c>
      <c r="Y36" s="270">
        <f>VLOOKUP($V36,'CAPB_-_Euro_Area'!$A$27:$J$43,5,FALSE)</f>
        <v>1.8999999999999995</v>
      </c>
      <c r="Z36" s="275">
        <f>VLOOKUP($V36,'CAPB_-_Euro_Area'!$A$27:$J$43,4,FALSE)</f>
        <v>-3.6999999999999993</v>
      </c>
      <c r="AA36" s="88">
        <f t="shared" si="17"/>
        <v>4.3570072085163734</v>
      </c>
      <c r="AB36" s="88">
        <f t="shared" si="6"/>
        <v>-0.65706459751524271</v>
      </c>
      <c r="AC36" s="88">
        <f t="shared" si="7"/>
        <v>0.43173388530786788</v>
      </c>
      <c r="AD36" s="89"/>
      <c r="AF36" s="112" t="s">
        <v>28</v>
      </c>
      <c r="AG36" s="270">
        <f>VLOOKUP($V36,DEBT_Euro_Area!$A$28:$G$44,6,FALSE)</f>
        <v>7.4944044662634681</v>
      </c>
      <c r="AH36" s="270">
        <f>VLOOKUP($V36,DEBT_Euro_Area!$A$28:$G$44,5,FALSE)</f>
        <v>1.5416317280474559</v>
      </c>
      <c r="AI36" s="270">
        <f>VLOOKUP($V36,'CAPB_-_Euro_Area'!$A$27:$J$43,6,FALSE)</f>
        <v>1.2000000000000002</v>
      </c>
      <c r="AJ36" s="275">
        <f>VLOOKUP($V36,'CAPB_-_Euro_Area'!$A$27:$J$43,5,FALSE)</f>
        <v>1.8999999999999995</v>
      </c>
      <c r="AK36" s="88">
        <f t="shared" si="18"/>
        <v>-1.3849193106319206</v>
      </c>
      <c r="AL36" s="88">
        <f t="shared" si="9"/>
        <v>9.6398016687167996</v>
      </c>
      <c r="AM36" s="88">
        <f t="shared" si="10"/>
        <v>92.925776212195188</v>
      </c>
      <c r="AN36" s="89"/>
      <c r="AP36" s="112" t="s">
        <v>28</v>
      </c>
      <c r="AQ36" s="270">
        <f>VLOOKUP($AP36,DEBT_Euro_Area!$A$28:$G$44,7,FALSE)</f>
        <v>11.322707622852306</v>
      </c>
      <c r="AR36" s="270">
        <f>VLOOKUP($AP36,DEBT_Euro_Area!$A$28:$G$44,6,FALSE)</f>
        <v>7.4944044662634681</v>
      </c>
      <c r="AS36" s="270">
        <f>VLOOKUP($AP36,'CAPB_-_Euro_Area'!$A$27:$J$43,7,FALSE)</f>
        <v>3.1999999999999997</v>
      </c>
      <c r="AT36" s="275">
        <f>VLOOKUP($AP36,'CAPB_-_Euro_Area'!$A$27:$J$43,6,FALSE)</f>
        <v>1.2000000000000002</v>
      </c>
      <c r="AU36" s="88">
        <f t="shared" si="19"/>
        <v>-6.161832392442701</v>
      </c>
      <c r="AV36" s="88">
        <f t="shared" si="12"/>
        <v>-5.4394481022920118</v>
      </c>
      <c r="AW36" s="88">
        <f t="shared" si="13"/>
        <v>29.587595657528169</v>
      </c>
      <c r="AX36" s="89"/>
    </row>
    <row r="37" spans="1:50" s="37" customFormat="1" ht="15.75" thickBot="1" x14ac:dyDescent="0.3">
      <c r="L37" s="46"/>
      <c r="V37" s="141"/>
      <c r="W37" s="121"/>
      <c r="X37" s="121"/>
      <c r="Y37" s="121"/>
      <c r="Z37" s="121"/>
      <c r="AA37" s="121"/>
      <c r="AB37" s="87" t="s">
        <v>589</v>
      </c>
      <c r="AC37" s="142">
        <f>SUM(AC21:AC36)</f>
        <v>267.02498728831966</v>
      </c>
      <c r="AD37" s="143">
        <f>SUM(AD21:AD35)</f>
        <v>825.45545119073108</v>
      </c>
      <c r="AF37" s="141"/>
      <c r="AG37" s="121"/>
      <c r="AH37" s="121"/>
      <c r="AI37" s="121"/>
      <c r="AJ37" s="121"/>
      <c r="AK37" s="121"/>
      <c r="AL37" s="87" t="s">
        <v>589</v>
      </c>
      <c r="AM37" s="142">
        <f>SUM(AM21:AM36)</f>
        <v>497.61348179629545</v>
      </c>
      <c r="AN37" s="143">
        <f>SUM(AN21:AN35)</f>
        <v>1105.6726450314645</v>
      </c>
      <c r="AP37" s="141"/>
      <c r="AQ37" s="121"/>
      <c r="AR37" s="121"/>
      <c r="AS37" s="121"/>
      <c r="AT37" s="121"/>
      <c r="AU37" s="121"/>
      <c r="AV37" s="87" t="s">
        <v>589</v>
      </c>
      <c r="AW37" s="142">
        <f>SUM(AW21:AW36)</f>
        <v>933.13756141214992</v>
      </c>
      <c r="AX37" s="143">
        <f>SUM(AX21:AX35)</f>
        <v>1905.5316457711497</v>
      </c>
    </row>
    <row r="38" spans="1:50" x14ac:dyDescent="0.25">
      <c r="L38" s="1"/>
      <c r="V38" s="110"/>
      <c r="W38" s="81"/>
      <c r="X38" s="81"/>
      <c r="Y38" s="81"/>
      <c r="Z38" s="81"/>
      <c r="AA38" s="81"/>
      <c r="AF38" s="110"/>
      <c r="AG38" s="81"/>
      <c r="AH38" s="81"/>
      <c r="AI38" s="81"/>
      <c r="AJ38" s="81"/>
      <c r="AK38" s="81"/>
      <c r="AP38" s="110"/>
      <c r="AQ38" s="81"/>
      <c r="AR38" s="81"/>
      <c r="AS38" s="81"/>
      <c r="AT38" s="81"/>
      <c r="AU38" s="81"/>
    </row>
    <row r="39" spans="1:50" x14ac:dyDescent="0.25">
      <c r="L39" s="1"/>
      <c r="V39" s="110"/>
      <c r="W39" s="81"/>
      <c r="X39" s="81"/>
      <c r="Y39" s="81"/>
      <c r="Z39" s="81"/>
      <c r="AA39" s="81"/>
      <c r="AF39" s="110"/>
      <c r="AG39" s="81"/>
      <c r="AH39" s="81"/>
      <c r="AI39" s="81"/>
      <c r="AJ39" s="81"/>
      <c r="AK39" s="81"/>
      <c r="AP39" s="110"/>
      <c r="AQ39" s="81"/>
      <c r="AR39" s="81"/>
      <c r="AS39" s="81"/>
      <c r="AT39" s="81"/>
      <c r="AU39" s="81"/>
    </row>
    <row r="40" spans="1:50" s="144" customFormat="1" x14ac:dyDescent="0.25">
      <c r="L40" s="145"/>
      <c r="V40" s="146"/>
      <c r="W40" s="147"/>
      <c r="X40" s="147"/>
      <c r="Y40" s="147"/>
      <c r="Z40" s="147"/>
      <c r="AA40" s="147"/>
      <c r="AF40" s="146"/>
      <c r="AG40" s="147"/>
      <c r="AH40" s="147"/>
      <c r="AI40" s="147"/>
      <c r="AJ40" s="147"/>
      <c r="AK40" s="147"/>
      <c r="AP40" s="146"/>
      <c r="AQ40" s="147"/>
      <c r="AR40" s="147"/>
      <c r="AS40" s="147"/>
      <c r="AT40" s="147"/>
      <c r="AU40" s="147"/>
    </row>
    <row r="41" spans="1:50" ht="23.25" x14ac:dyDescent="0.35">
      <c r="B41" s="291" t="s">
        <v>677</v>
      </c>
      <c r="C41" s="291"/>
      <c r="D41" s="291"/>
      <c r="E41" s="291"/>
      <c r="F41" s="292"/>
      <c r="G41" s="292"/>
      <c r="H41" s="272"/>
      <c r="I41" s="272"/>
      <c r="J41" s="150"/>
      <c r="L41" s="1"/>
      <c r="T41" s="150"/>
      <c r="V41" s="110"/>
      <c r="W41" s="81"/>
      <c r="X41" s="81"/>
      <c r="Y41" s="81"/>
      <c r="Z41" s="81"/>
      <c r="AA41" s="81"/>
      <c r="AD41" s="150"/>
      <c r="AF41" s="110"/>
      <c r="AG41" s="81"/>
      <c r="AH41" s="81"/>
      <c r="AI41" s="81"/>
      <c r="AJ41" s="81"/>
      <c r="AK41" s="81"/>
      <c r="AN41" s="150"/>
      <c r="AP41" s="110"/>
      <c r="AQ41" s="81"/>
      <c r="AR41" s="81"/>
      <c r="AS41" s="81"/>
      <c r="AT41" s="81"/>
      <c r="AU41" s="81"/>
      <c r="AX41" s="150"/>
    </row>
    <row r="42" spans="1:50" s="115" customFormat="1" ht="28.5" x14ac:dyDescent="0.45">
      <c r="A42" s="305"/>
      <c r="B42" s="50"/>
      <c r="C42" s="50"/>
      <c r="D42" s="50"/>
      <c r="E42" s="50"/>
      <c r="F42" s="81"/>
      <c r="G42" s="81"/>
      <c r="I42" s="153">
        <v>2008</v>
      </c>
      <c r="J42" s="150"/>
      <c r="L42" s="1"/>
      <c r="S42" s="153">
        <v>2009</v>
      </c>
      <c r="T42" s="150"/>
      <c r="V42" s="110"/>
      <c r="W42" s="81"/>
      <c r="X42" s="81"/>
      <c r="Y42" s="81"/>
      <c r="Z42" s="81"/>
      <c r="AA42" s="81"/>
      <c r="AC42" s="153">
        <v>2010</v>
      </c>
      <c r="AD42" s="150"/>
      <c r="AF42" s="110"/>
      <c r="AG42" s="81"/>
      <c r="AH42" s="81"/>
      <c r="AI42" s="81"/>
      <c r="AJ42" s="81"/>
      <c r="AK42" s="81"/>
      <c r="AM42" s="153">
        <v>2011</v>
      </c>
      <c r="AN42" s="150"/>
      <c r="AP42" s="110"/>
      <c r="AQ42" s="81"/>
      <c r="AR42" s="81"/>
      <c r="AS42" s="81"/>
      <c r="AT42" s="81"/>
      <c r="AU42" s="81"/>
      <c r="AW42" s="153">
        <v>2012</v>
      </c>
      <c r="AX42" s="150"/>
    </row>
    <row r="43" spans="1:50" x14ac:dyDescent="0.25">
      <c r="C43" s="110"/>
      <c r="D43" s="81"/>
      <c r="E43" s="81"/>
      <c r="F43" s="81"/>
      <c r="G43" s="81"/>
      <c r="H43" s="81"/>
      <c r="J43" s="150"/>
      <c r="L43" s="1"/>
      <c r="T43" s="150"/>
      <c r="V43" s="110"/>
      <c r="W43" s="81"/>
      <c r="X43" s="81"/>
      <c r="Y43" s="81"/>
      <c r="Z43" s="81"/>
      <c r="AA43" s="81"/>
      <c r="AD43" s="150"/>
      <c r="AF43" s="110"/>
      <c r="AG43" s="81"/>
      <c r="AH43" s="81"/>
      <c r="AI43" s="81"/>
      <c r="AJ43" s="81"/>
      <c r="AK43" s="81"/>
      <c r="AN43" s="150"/>
      <c r="AP43" s="110"/>
      <c r="AQ43" s="81"/>
      <c r="AR43" s="81"/>
      <c r="AS43" s="81"/>
      <c r="AT43" s="81"/>
      <c r="AU43" s="81"/>
      <c r="AX43" s="150"/>
    </row>
    <row r="44" spans="1:50" x14ac:dyDescent="0.25">
      <c r="C44" s="110"/>
      <c r="D44" s="81"/>
      <c r="E44" s="81"/>
      <c r="F44" s="81"/>
      <c r="G44" s="81"/>
      <c r="H44" s="81"/>
      <c r="J44" s="150"/>
      <c r="L44" s="1"/>
      <c r="T44" s="150"/>
      <c r="V44" s="110"/>
      <c r="W44" s="81"/>
      <c r="X44" s="81"/>
      <c r="Y44" s="81"/>
      <c r="Z44" s="81"/>
      <c r="AA44" s="81"/>
      <c r="AD44" s="150"/>
      <c r="AF44" s="110"/>
      <c r="AG44" s="81"/>
      <c r="AH44" s="81"/>
      <c r="AI44" s="81"/>
      <c r="AJ44" s="81"/>
      <c r="AK44" s="81"/>
      <c r="AN44" s="150"/>
      <c r="AP44" s="110"/>
      <c r="AQ44" s="81"/>
      <c r="AR44" s="81"/>
      <c r="AS44" s="81"/>
      <c r="AT44" s="81"/>
      <c r="AU44" s="81"/>
      <c r="AX44" s="150"/>
    </row>
    <row r="45" spans="1:50" x14ac:dyDescent="0.25">
      <c r="C45" s="133" t="s">
        <v>636</v>
      </c>
      <c r="D45" s="134" t="s">
        <v>644</v>
      </c>
      <c r="H45" s="110"/>
      <c r="J45" s="150"/>
      <c r="L45" s="133" t="s">
        <v>636</v>
      </c>
      <c r="M45" s="134" t="s">
        <v>644</v>
      </c>
      <c r="N45" s="110"/>
      <c r="O45" s="163"/>
      <c r="P45" s="163"/>
      <c r="Q45" s="163"/>
      <c r="R45" s="163"/>
      <c r="T45" s="150"/>
      <c r="V45" s="133" t="s">
        <v>636</v>
      </c>
      <c r="W45" s="134" t="s">
        <v>637</v>
      </c>
      <c r="X45" s="110"/>
      <c r="Y45" s="81"/>
      <c r="Z45" s="81"/>
      <c r="AA45" s="81"/>
      <c r="AD45" s="150"/>
      <c r="AF45" s="133" t="s">
        <v>636</v>
      </c>
      <c r="AG45" s="134" t="s">
        <v>637</v>
      </c>
      <c r="AH45" s="110"/>
      <c r="AI45" s="81"/>
      <c r="AJ45" s="81"/>
      <c r="AK45" s="81"/>
      <c r="AL45" s="163"/>
      <c r="AN45" s="150"/>
      <c r="AP45" s="133" t="s">
        <v>636</v>
      </c>
      <c r="AQ45" s="134" t="s">
        <v>637</v>
      </c>
      <c r="AR45" s="110"/>
      <c r="AS45" s="81"/>
      <c r="AT45" s="81"/>
      <c r="AU45" s="81"/>
      <c r="AV45" s="163"/>
      <c r="AX45" s="150"/>
    </row>
    <row r="46" spans="1:50" x14ac:dyDescent="0.25">
      <c r="C46" s="135" t="s">
        <v>634</v>
      </c>
      <c r="D46" s="135">
        <v>0.82</v>
      </c>
      <c r="H46" s="110"/>
      <c r="J46" s="150"/>
      <c r="L46" s="135" t="s">
        <v>634</v>
      </c>
      <c r="M46" s="135">
        <v>0.82</v>
      </c>
      <c r="N46" s="110"/>
      <c r="O46" s="163"/>
      <c r="P46" s="163"/>
      <c r="Q46" s="163"/>
      <c r="R46" s="163"/>
      <c r="T46" s="150"/>
      <c r="V46" s="135" t="s">
        <v>634</v>
      </c>
      <c r="W46" s="135">
        <v>0.86</v>
      </c>
      <c r="X46" s="110"/>
      <c r="Y46" s="81"/>
      <c r="Z46" s="81"/>
      <c r="AA46" s="81"/>
      <c r="AD46" s="150"/>
      <c r="AF46" s="135" t="s">
        <v>634</v>
      </c>
      <c r="AG46" s="135">
        <v>0.86</v>
      </c>
      <c r="AH46" s="110"/>
      <c r="AI46" s="81"/>
      <c r="AJ46" s="81"/>
      <c r="AK46" s="81"/>
      <c r="AL46" s="163"/>
      <c r="AN46" s="150"/>
      <c r="AP46" s="135" t="s">
        <v>634</v>
      </c>
      <c r="AQ46" s="135">
        <v>0.86</v>
      </c>
      <c r="AR46" s="110"/>
      <c r="AS46" s="81"/>
      <c r="AT46" s="81"/>
      <c r="AU46" s="81"/>
      <c r="AV46" s="163"/>
      <c r="AX46" s="150"/>
    </row>
    <row r="47" spans="1:50" x14ac:dyDescent="0.25">
      <c r="C47" s="135" t="s">
        <v>635</v>
      </c>
      <c r="D47" s="135">
        <v>1.75</v>
      </c>
      <c r="H47" s="110"/>
      <c r="J47" s="150"/>
      <c r="L47" s="135" t="s">
        <v>635</v>
      </c>
      <c r="M47" s="135">
        <v>1.75</v>
      </c>
      <c r="N47" s="110"/>
      <c r="O47" s="163"/>
      <c r="P47" s="163"/>
      <c r="Q47" s="163"/>
      <c r="R47" s="163"/>
      <c r="T47" s="150"/>
      <c r="V47" s="135" t="s">
        <v>635</v>
      </c>
      <c r="W47" s="135">
        <v>1.73</v>
      </c>
      <c r="X47" s="110"/>
      <c r="Y47" s="81"/>
      <c r="Z47" s="81"/>
      <c r="AA47" s="81"/>
      <c r="AD47" s="150"/>
      <c r="AF47" s="135" t="s">
        <v>635</v>
      </c>
      <c r="AG47" s="135">
        <v>1.73</v>
      </c>
      <c r="AH47" s="110"/>
      <c r="AI47" s="81"/>
      <c r="AJ47" s="81"/>
      <c r="AK47" s="81"/>
      <c r="AL47" s="163"/>
      <c r="AN47" s="150"/>
      <c r="AP47" s="135" t="s">
        <v>635</v>
      </c>
      <c r="AQ47" s="135">
        <v>1.73</v>
      </c>
      <c r="AR47" s="110"/>
      <c r="AS47" s="81"/>
      <c r="AT47" s="81"/>
      <c r="AU47" s="81"/>
      <c r="AV47" s="163"/>
      <c r="AX47" s="150"/>
    </row>
    <row r="48" spans="1:50" x14ac:dyDescent="0.25">
      <c r="C48" s="110"/>
      <c r="D48" s="81"/>
      <c r="E48" s="81"/>
      <c r="F48" s="81"/>
      <c r="G48" s="81"/>
      <c r="H48" s="81"/>
      <c r="J48" s="150"/>
      <c r="L48" s="110"/>
      <c r="M48" s="81"/>
      <c r="N48" s="81"/>
      <c r="O48" s="163"/>
      <c r="P48" s="163"/>
      <c r="Q48" s="163"/>
      <c r="R48" s="163"/>
      <c r="T48" s="150"/>
      <c r="V48" s="110"/>
      <c r="W48" s="81"/>
      <c r="X48" s="81"/>
      <c r="Y48" s="81"/>
      <c r="Z48" s="81"/>
      <c r="AA48" s="81"/>
      <c r="AD48" s="150"/>
      <c r="AF48" s="110"/>
      <c r="AG48" s="81"/>
      <c r="AH48" s="81"/>
      <c r="AI48" s="81"/>
      <c r="AJ48" s="81"/>
      <c r="AK48" s="81"/>
      <c r="AL48" s="163"/>
      <c r="AN48" s="150"/>
      <c r="AP48" s="110"/>
      <c r="AQ48" s="81"/>
      <c r="AR48" s="81"/>
      <c r="AS48" s="81"/>
      <c r="AT48" s="81"/>
      <c r="AU48" s="81"/>
      <c r="AV48" s="163"/>
      <c r="AX48" s="150"/>
    </row>
    <row r="49" spans="1:50" x14ac:dyDescent="0.25">
      <c r="C49" s="110"/>
      <c r="D49" s="81"/>
      <c r="E49" s="81"/>
      <c r="F49" s="81"/>
      <c r="G49" s="81"/>
      <c r="H49" s="81"/>
      <c r="J49" s="150"/>
      <c r="L49" s="110"/>
      <c r="M49" s="81"/>
      <c r="N49" s="81"/>
      <c r="O49" s="163"/>
      <c r="P49" s="163"/>
      <c r="Q49" s="163"/>
      <c r="R49" s="163"/>
      <c r="T49" s="150"/>
      <c r="V49" s="110"/>
      <c r="W49" s="81"/>
      <c r="X49" s="81"/>
      <c r="Y49" s="81"/>
      <c r="Z49" s="81"/>
      <c r="AA49" s="81"/>
      <c r="AD49" s="150"/>
      <c r="AF49" s="110"/>
      <c r="AG49" s="81"/>
      <c r="AH49" s="81"/>
      <c r="AI49" s="81"/>
      <c r="AJ49" s="81"/>
      <c r="AK49" s="81"/>
      <c r="AL49" s="163"/>
      <c r="AN49" s="150"/>
      <c r="AP49" s="110"/>
      <c r="AQ49" s="81"/>
      <c r="AR49" s="81"/>
      <c r="AS49" s="81"/>
      <c r="AT49" s="81"/>
      <c r="AU49" s="81"/>
      <c r="AV49" s="163"/>
      <c r="AX49" s="150"/>
    </row>
    <row r="50" spans="1:50" x14ac:dyDescent="0.25">
      <c r="C50" s="110"/>
      <c r="D50" s="81"/>
      <c r="E50" s="81"/>
      <c r="F50" s="81"/>
      <c r="G50" s="81"/>
      <c r="H50" s="81"/>
      <c r="J50" s="150"/>
      <c r="L50" s="110"/>
      <c r="M50" s="81"/>
      <c r="N50" s="81"/>
      <c r="O50" s="163"/>
      <c r="P50" s="163"/>
      <c r="Q50" s="163"/>
      <c r="R50" s="163"/>
      <c r="T50" s="150"/>
      <c r="V50" s="110"/>
      <c r="W50" s="81"/>
      <c r="X50" s="81"/>
      <c r="Y50" s="81"/>
      <c r="Z50" s="81"/>
      <c r="AA50" s="81"/>
      <c r="AD50" s="150"/>
      <c r="AF50" s="110"/>
      <c r="AG50" s="81"/>
      <c r="AH50" s="81"/>
      <c r="AI50" s="81"/>
      <c r="AJ50" s="81"/>
      <c r="AK50" s="81"/>
      <c r="AL50" s="163"/>
      <c r="AN50" s="150"/>
      <c r="AP50" s="110"/>
      <c r="AQ50" s="81"/>
      <c r="AR50" s="81"/>
      <c r="AS50" s="81"/>
      <c r="AT50" s="81"/>
      <c r="AU50" s="81"/>
      <c r="AV50" s="163"/>
      <c r="AX50" s="150"/>
    </row>
    <row r="51" spans="1:50" x14ac:dyDescent="0.25">
      <c r="C51" s="333" t="s">
        <v>627</v>
      </c>
      <c r="D51" s="333"/>
      <c r="E51" s="333"/>
      <c r="F51" s="81"/>
      <c r="G51" s="81"/>
      <c r="H51" s="81"/>
      <c r="J51" s="150"/>
      <c r="L51" s="334" t="s">
        <v>627</v>
      </c>
      <c r="M51" s="339"/>
      <c r="N51" s="335"/>
      <c r="O51" s="163"/>
      <c r="P51" s="163"/>
      <c r="Q51" s="163"/>
      <c r="R51" s="163"/>
      <c r="T51" s="150"/>
      <c r="V51" s="334" t="s">
        <v>627</v>
      </c>
      <c r="W51" s="339"/>
      <c r="X51" s="335"/>
      <c r="Y51" s="81"/>
      <c r="Z51" s="81"/>
      <c r="AA51" s="81"/>
      <c r="AD51" s="150"/>
      <c r="AF51" s="334" t="s">
        <v>627</v>
      </c>
      <c r="AG51" s="339"/>
      <c r="AH51" s="335"/>
      <c r="AI51" s="81"/>
      <c r="AJ51" s="81"/>
      <c r="AK51" s="81"/>
      <c r="AL51" s="163"/>
      <c r="AN51" s="150"/>
      <c r="AP51" s="334" t="s">
        <v>627</v>
      </c>
      <c r="AQ51" s="339"/>
      <c r="AR51" s="335"/>
      <c r="AS51" s="81"/>
      <c r="AT51" s="81"/>
      <c r="AU51" s="81"/>
      <c r="AV51" s="163"/>
      <c r="AX51" s="150"/>
    </row>
    <row r="52" spans="1:50" x14ac:dyDescent="0.25">
      <c r="C52" s="334" t="s">
        <v>629</v>
      </c>
      <c r="D52" s="335"/>
      <c r="E52" s="120">
        <f>FDIST(INDEX(LINEST(I21:I35,D21:F35,TRUE,TRUE),4,1),3,INDEX(LINEST(I21:I35,D21:F35,TRUE,TRUE),4,2))</f>
        <v>6.9785659913569595E-2</v>
      </c>
      <c r="F52" s="81"/>
      <c r="G52" s="81"/>
      <c r="H52" s="81"/>
      <c r="J52" s="150"/>
      <c r="L52" s="334" t="s">
        <v>629</v>
      </c>
      <c r="M52" s="335"/>
      <c r="N52" s="120">
        <f>FDIST(INDEX(LINEST(S21:S35,N21:P35,TRUE,TRUE),4,1),3,INDEX(LINEST(S21:S35,N21:P35,TRUE,TRUE),4,2))</f>
        <v>0.7295546250542545</v>
      </c>
      <c r="O52" s="163"/>
      <c r="P52" s="163"/>
      <c r="Q52" s="163"/>
      <c r="R52" s="163"/>
      <c r="T52" s="150"/>
      <c r="V52" s="334" t="s">
        <v>629</v>
      </c>
      <c r="W52" s="335"/>
      <c r="X52" s="120">
        <f>FDIST(INDEX(LINEST(AC21:AC36,X21:Z36,TRUE,TRUE),4,1),3,INDEX(LINEST(AC21:AC36,X21:Z36,TRUE,TRUE),4,2))</f>
        <v>0.5635178671401293</v>
      </c>
      <c r="Y52" s="81"/>
      <c r="Z52" s="81"/>
      <c r="AA52" s="81"/>
      <c r="AD52" s="150"/>
      <c r="AF52" s="334" t="s">
        <v>629</v>
      </c>
      <c r="AG52" s="335"/>
      <c r="AH52" s="120">
        <f>FDIST(INDEX(LINEST(AM21:AM36,AH21:AJ36,TRUE,TRUE),4,1),3,INDEX(LINEST(AM21:AM36,AH21:AJ36,TRUE,TRUE),4,2))</f>
        <v>1.6041872185319168E-2</v>
      </c>
      <c r="AI52" s="81"/>
      <c r="AJ52" s="81"/>
      <c r="AK52" s="81"/>
      <c r="AL52" s="163"/>
      <c r="AN52" s="150"/>
      <c r="AP52" s="334" t="s">
        <v>629</v>
      </c>
      <c r="AQ52" s="335"/>
      <c r="AR52" s="120">
        <f>FDIST(INDEX(LINEST(AW21:AW36,AR21:AT36,TRUE,TRUE),4,1),3,INDEX(LINEST(AW21:AW36,AR21:AT36,TRUE,TRUE),4,2))</f>
        <v>0.51495270686642369</v>
      </c>
      <c r="AS52" s="81"/>
      <c r="AT52" s="81"/>
      <c r="AU52" s="81"/>
      <c r="AV52" s="163"/>
      <c r="AX52" s="150"/>
    </row>
    <row r="53" spans="1:50" x14ac:dyDescent="0.25">
      <c r="C53" s="336" t="str">
        <f>IF(E52&gt;0.05, "Homoskedasticity", "Heteroskedasticity")</f>
        <v>Homoskedasticity</v>
      </c>
      <c r="D53" s="336"/>
      <c r="E53" s="336"/>
      <c r="F53" s="81"/>
      <c r="G53" s="81"/>
      <c r="H53" s="81"/>
      <c r="J53" s="150"/>
      <c r="L53" s="353" t="str">
        <f>IF(N52&gt;0.05, "Homoskedasticity", "Heteroskedasticity")</f>
        <v>Homoskedasticity</v>
      </c>
      <c r="M53" s="354"/>
      <c r="N53" s="355"/>
      <c r="O53" s="163"/>
      <c r="P53" s="163"/>
      <c r="Q53" s="163"/>
      <c r="R53" s="163"/>
      <c r="T53" s="150"/>
      <c r="V53" s="336" t="str">
        <f>IF(X52&gt;0.05, "Homoskedasticity", "Heteroskedasticity")</f>
        <v>Homoskedasticity</v>
      </c>
      <c r="W53" s="336"/>
      <c r="X53" s="336"/>
      <c r="Y53" s="81"/>
      <c r="Z53" s="81"/>
      <c r="AA53" s="81"/>
      <c r="AD53" s="150"/>
      <c r="AF53" s="336" t="str">
        <f>IF(AH52&gt;0.05, "Homoskedasticity", "Heteroskedasticity")</f>
        <v>Heteroskedasticity</v>
      </c>
      <c r="AG53" s="336"/>
      <c r="AH53" s="336"/>
      <c r="AI53" s="81"/>
      <c r="AJ53" s="81"/>
      <c r="AK53" s="81"/>
      <c r="AL53" s="163"/>
      <c r="AN53" s="150"/>
      <c r="AP53" s="336" t="str">
        <f>IF(AR52&gt;0.05, "Homoskedasticity", "Heteroskedasticity")</f>
        <v>Homoskedasticity</v>
      </c>
      <c r="AQ53" s="336"/>
      <c r="AR53" s="336"/>
      <c r="AS53" s="81"/>
      <c r="AT53" s="81"/>
      <c r="AU53" s="81"/>
      <c r="AV53" s="163"/>
      <c r="AX53" s="150"/>
    </row>
    <row r="54" spans="1:50" x14ac:dyDescent="0.25">
      <c r="F54" s="81"/>
      <c r="G54" s="81"/>
      <c r="H54" s="81"/>
      <c r="J54" s="150"/>
      <c r="L54" s="163"/>
      <c r="M54" s="163"/>
      <c r="N54" s="163"/>
      <c r="O54" s="163"/>
      <c r="P54" s="163"/>
      <c r="Q54" s="163"/>
      <c r="R54" s="163"/>
      <c r="T54" s="150"/>
      <c r="Y54" s="81"/>
      <c r="Z54" s="81"/>
      <c r="AA54" s="81"/>
      <c r="AD54" s="150"/>
      <c r="AF54" s="163"/>
      <c r="AG54" s="163"/>
      <c r="AH54" s="163"/>
      <c r="AI54" s="81"/>
      <c r="AJ54" s="81"/>
      <c r="AK54" s="81"/>
      <c r="AL54" s="163"/>
      <c r="AN54" s="150"/>
      <c r="AP54" s="163"/>
      <c r="AQ54" s="163"/>
      <c r="AR54" s="163"/>
      <c r="AS54" s="81"/>
      <c r="AT54" s="81"/>
      <c r="AU54" s="81"/>
      <c r="AV54" s="163"/>
      <c r="AX54" s="150"/>
    </row>
    <row r="55" spans="1:50" x14ac:dyDescent="0.25">
      <c r="C55" s="334" t="s">
        <v>631</v>
      </c>
      <c r="D55" s="339"/>
      <c r="E55" s="335"/>
      <c r="F55" s="81"/>
      <c r="G55" s="334" t="s">
        <v>628</v>
      </c>
      <c r="H55" s="339"/>
      <c r="I55" s="335"/>
      <c r="J55" s="150"/>
      <c r="L55" s="334" t="s">
        <v>631</v>
      </c>
      <c r="M55" s="339"/>
      <c r="N55" s="335"/>
      <c r="O55" s="163"/>
      <c r="P55" s="334" t="s">
        <v>628</v>
      </c>
      <c r="Q55" s="339"/>
      <c r="R55" s="335"/>
      <c r="T55" s="150"/>
      <c r="V55" s="334" t="s">
        <v>631</v>
      </c>
      <c r="W55" s="339"/>
      <c r="X55" s="335"/>
      <c r="Y55" s="81"/>
      <c r="Z55" s="334" t="s">
        <v>628</v>
      </c>
      <c r="AA55" s="339"/>
      <c r="AB55" s="335"/>
      <c r="AD55" s="150"/>
      <c r="AF55" s="334" t="s">
        <v>631</v>
      </c>
      <c r="AG55" s="339"/>
      <c r="AH55" s="335"/>
      <c r="AI55" s="81"/>
      <c r="AJ55" s="334" t="s">
        <v>628</v>
      </c>
      <c r="AK55" s="339"/>
      <c r="AL55" s="335"/>
      <c r="AN55" s="150"/>
      <c r="AP55" s="334" t="s">
        <v>631</v>
      </c>
      <c r="AQ55" s="339"/>
      <c r="AR55" s="335"/>
      <c r="AS55" s="81"/>
      <c r="AT55" s="334" t="s">
        <v>628</v>
      </c>
      <c r="AU55" s="339"/>
      <c r="AV55" s="335"/>
      <c r="AX55" s="150"/>
    </row>
    <row r="56" spans="1:50" x14ac:dyDescent="0.25">
      <c r="C56" s="340" t="s">
        <v>633</v>
      </c>
      <c r="D56" s="341"/>
      <c r="E56" s="120">
        <f>J36/I36</f>
        <v>1.864764935182665</v>
      </c>
      <c r="F56" s="81"/>
      <c r="G56" s="333" t="s">
        <v>630</v>
      </c>
      <c r="H56" s="333"/>
      <c r="I56" s="120">
        <f>_xlfn.CHISQ.DIST.RT(INDEX(LINEST(H21:H35,D21:G35,TRUE,TRUE),3,1)*COUNT(H21:H35),1)</f>
        <v>0.93061722496974963</v>
      </c>
      <c r="J56" s="150"/>
      <c r="L56" s="340" t="s">
        <v>633</v>
      </c>
      <c r="M56" s="341"/>
      <c r="N56" s="120">
        <f>T36/S36</f>
        <v>2.4015814382667431</v>
      </c>
      <c r="O56" s="163"/>
      <c r="P56" s="333" t="s">
        <v>630</v>
      </c>
      <c r="Q56" s="333"/>
      <c r="R56" s="120">
        <f>_xlfn.CHISQ.DIST.RT(INDEX(LINEST(R21:R35,N21:Q35,TRUE,TRUE),3,1)*COUNT(R21:R35),1)</f>
        <v>0.2773791770938242</v>
      </c>
      <c r="T56" s="150"/>
      <c r="V56" s="340" t="s">
        <v>633</v>
      </c>
      <c r="W56" s="341"/>
      <c r="X56" s="120">
        <f>AD37/AC37</f>
        <v>3.0913041493732845</v>
      </c>
      <c r="Y56" s="81"/>
      <c r="Z56" s="333" t="s">
        <v>630</v>
      </c>
      <c r="AA56" s="333"/>
      <c r="AB56" s="120">
        <f>_xlfn.CHISQ.DIST.RT(INDEX(LINEST(AB21:AB36,X21:AA36,TRUE,TRUE),3,1)*COUNT(AB21:AB36),1)</f>
        <v>8.6171798458352759E-3</v>
      </c>
      <c r="AD56" s="150"/>
      <c r="AF56" s="340" t="s">
        <v>633</v>
      </c>
      <c r="AG56" s="341"/>
      <c r="AH56" s="120">
        <f>AN37/AM37</f>
        <v>2.2219507418492452</v>
      </c>
      <c r="AI56" s="81"/>
      <c r="AJ56" s="333" t="s">
        <v>630</v>
      </c>
      <c r="AK56" s="333"/>
      <c r="AL56" s="120">
        <f>_xlfn.CHISQ.DIST.RT(INDEX(LINEST(AL21:AL36,AH21:AK36,TRUE,TRUE),3,1)*COUNT(AL21:AL36),1)</f>
        <v>0.27667223849207823</v>
      </c>
      <c r="AN56" s="150"/>
      <c r="AP56" s="340" t="s">
        <v>633</v>
      </c>
      <c r="AQ56" s="341"/>
      <c r="AR56" s="120">
        <f>AX37/AW37</f>
        <v>2.0420693845904578</v>
      </c>
      <c r="AS56" s="81"/>
      <c r="AT56" s="333" t="s">
        <v>630</v>
      </c>
      <c r="AU56" s="333"/>
      <c r="AV56" s="120">
        <f>_xlfn.CHISQ.DIST.RT(INDEX(LINEST(AV21:AV36,AR21:AU36,TRUE,TRUE),3,1)*COUNT(AV21:AV36),1)</f>
        <v>0.86529261364020893</v>
      </c>
      <c r="AX56" s="150"/>
    </row>
    <row r="57" spans="1:50" x14ac:dyDescent="0.25">
      <c r="C57" s="337" t="s">
        <v>632</v>
      </c>
      <c r="D57" s="338"/>
      <c r="E57" s="136" t="str">
        <f>IF(OR(E56&lt;D46,E56&gt;=4-D46),"YES",IF(OR(E56&lt;=D47),"Inconclusive",IF(OR(E56&lt;=4-D47),"NO",IF(OR(E56&lt;4-D46),"Inconclusive"," "))))</f>
        <v>NO</v>
      </c>
      <c r="F57" s="81"/>
      <c r="G57" s="333" t="str">
        <f>IF(I56&gt;0.05,"NO AUTOCORRELATION","AUTOCORRELATION!")</f>
        <v>NO AUTOCORRELATION</v>
      </c>
      <c r="H57" s="333"/>
      <c r="I57" s="333"/>
      <c r="J57" s="150"/>
      <c r="L57" s="337" t="s">
        <v>632</v>
      </c>
      <c r="M57" s="338"/>
      <c r="N57" s="136" t="str">
        <f>IF(OR(N56&lt;M46,N56&gt;=4-M46),"YES",IF(OR(N56&lt;=M47),"Inconclusive",IF(OR(N56&lt;=4-M47),"NO",IF(OR(N56&lt;4-M46),"Inconclusive"," "))))</f>
        <v>Inconclusive</v>
      </c>
      <c r="O57" s="163"/>
      <c r="P57" s="334" t="str">
        <f>IF(R56&gt;0.05,"NO AUTOCORRELATION","AUTOCORRELATION!")</f>
        <v>NO AUTOCORRELATION</v>
      </c>
      <c r="Q57" s="339"/>
      <c r="R57" s="356"/>
      <c r="S57" s="151"/>
      <c r="T57" s="152"/>
      <c r="U57" s="152"/>
      <c r="V57" s="337" t="s">
        <v>632</v>
      </c>
      <c r="W57" s="338"/>
      <c r="X57" s="136" t="str">
        <f>IF(OR(X56&lt;W46,X56&gt;=4-W46),"YES",IF(OR(X56&lt;=W47),"Inconclusive",IF(OR(X56&lt;=4-W47),"NO",IF(OR(X56&lt;4-W46),"Inconclusive"," "))))</f>
        <v>Inconclusive</v>
      </c>
      <c r="Y57" s="81"/>
      <c r="Z57" s="333" t="str">
        <f>IF(AB56&gt;0.05,"NO AUTOCORRELATION","AUTOCORRELATION!")</f>
        <v>AUTOCORRELATION!</v>
      </c>
      <c r="AA57" s="333"/>
      <c r="AB57" s="333"/>
      <c r="AD57" s="150"/>
      <c r="AF57" s="337" t="s">
        <v>632</v>
      </c>
      <c r="AG57" s="338"/>
      <c r="AH57" s="136" t="str">
        <f>IF(OR(AH56&lt;AG46,AH56&gt;=4-AG46),"YES",IF(OR(AH56&lt;=AG47),"Inconclusive",IF(OR(AH56&lt;=4-AG47),"NO",IF(OR(AH56&lt;4-AG46),"Inconclusive"," "))))</f>
        <v>NO</v>
      </c>
      <c r="AI57" s="81"/>
      <c r="AJ57" s="333" t="str">
        <f>IF(AL56&gt;0.05,"NO AUTOCORRELATION","AUTOCORRELATION!")</f>
        <v>NO AUTOCORRELATION</v>
      </c>
      <c r="AK57" s="333"/>
      <c r="AL57" s="333"/>
      <c r="AN57" s="150"/>
      <c r="AP57" s="337" t="s">
        <v>632</v>
      </c>
      <c r="AQ57" s="338"/>
      <c r="AR57" s="136" t="str">
        <f>IF(OR(AR56&lt;AQ46,AR56&gt;=4-AQ46),"YES",IF(OR(AR56&lt;=AQ47),"Inconclusive",IF(OR(AR56&lt;=4-AQ47),"NO",IF(OR(AR56&lt;4-AQ46),"Inconclusive"," "))))</f>
        <v>NO</v>
      </c>
      <c r="AS57" s="81"/>
      <c r="AT57" s="333" t="str">
        <f>IF(AV56&gt;0.05,"NO AUTOCORRELATION","AUTOCORRELATION!")</f>
        <v>NO AUTOCORRELATION</v>
      </c>
      <c r="AU57" s="333"/>
      <c r="AV57" s="333"/>
      <c r="AX57" s="150"/>
    </row>
    <row r="58" spans="1:50" x14ac:dyDescent="0.25">
      <c r="J58" s="150"/>
      <c r="L58" s="1"/>
      <c r="T58" s="150"/>
      <c r="V58" s="1"/>
      <c r="AD58" s="150"/>
      <c r="AF58" s="1"/>
      <c r="AN58" s="150"/>
      <c r="AP58" s="1"/>
      <c r="AX58" s="150"/>
    </row>
    <row r="59" spans="1:50" s="115" customFormat="1" x14ac:dyDescent="0.25">
      <c r="A59" s="305"/>
      <c r="J59" s="150"/>
      <c r="L59" s="1"/>
      <c r="T59" s="150"/>
      <c r="V59" s="1"/>
      <c r="AD59" s="150"/>
      <c r="AF59" s="1"/>
      <c r="AN59" s="150"/>
      <c r="AP59" s="1"/>
      <c r="AX59" s="150"/>
    </row>
    <row r="60" spans="1:50" s="115" customFormat="1" x14ac:dyDescent="0.25">
      <c r="A60" s="305"/>
      <c r="J60" s="150"/>
      <c r="L60" s="1"/>
      <c r="T60" s="150"/>
      <c r="V60" s="1"/>
      <c r="AD60" s="150"/>
      <c r="AF60" s="1"/>
      <c r="AN60" s="150"/>
      <c r="AP60" s="1"/>
      <c r="AX60" s="150"/>
    </row>
    <row r="61" spans="1:50" x14ac:dyDescent="0.25">
      <c r="J61" s="150"/>
      <c r="L61" s="1"/>
      <c r="T61" s="150"/>
      <c r="V61" s="1"/>
      <c r="AD61" s="150"/>
      <c r="AF61" s="1"/>
      <c r="AN61" s="150"/>
      <c r="AP61" s="1"/>
      <c r="AX61" s="150"/>
    </row>
    <row r="62" spans="1:50" s="48" customFormat="1" x14ac:dyDescent="0.25">
      <c r="L62" s="49"/>
      <c r="V62" s="49"/>
      <c r="AF62" s="49"/>
      <c r="AP62" s="49"/>
    </row>
    <row r="63" spans="1:50" ht="21" x14ac:dyDescent="0.35">
      <c r="B63" s="50" t="s">
        <v>605</v>
      </c>
      <c r="C63" s="50"/>
      <c r="D63" s="163"/>
      <c r="E63" s="163"/>
      <c r="L63" s="1"/>
      <c r="V63" s="1"/>
      <c r="AF63" s="1"/>
      <c r="AP63" s="1"/>
    </row>
    <row r="66" spans="2:47" x14ac:dyDescent="0.25">
      <c r="C66" s="178" t="s">
        <v>4</v>
      </c>
      <c r="D66" s="178" t="s">
        <v>3</v>
      </c>
      <c r="E66" s="178" t="s">
        <v>643</v>
      </c>
      <c r="F66" s="178" t="s">
        <v>1</v>
      </c>
      <c r="G66" s="116"/>
      <c r="H66" s="116"/>
      <c r="I66" s="116"/>
      <c r="J66" s="116"/>
      <c r="M66" s="178" t="s">
        <v>4</v>
      </c>
      <c r="N66" s="178" t="s">
        <v>3</v>
      </c>
      <c r="O66" s="178" t="s">
        <v>643</v>
      </c>
      <c r="P66" s="178" t="s">
        <v>1</v>
      </c>
      <c r="Q66" s="116"/>
      <c r="R66" s="116"/>
      <c r="S66" s="116"/>
      <c r="T66" s="116"/>
      <c r="W66" s="178" t="s">
        <v>4</v>
      </c>
      <c r="X66" s="178" t="s">
        <v>3</v>
      </c>
      <c r="Y66" s="178" t="s">
        <v>643</v>
      </c>
      <c r="Z66" s="178" t="s">
        <v>1</v>
      </c>
      <c r="AA66" s="116"/>
      <c r="AG66" s="178" t="s">
        <v>4</v>
      </c>
      <c r="AH66" s="178" t="s">
        <v>3</v>
      </c>
      <c r="AI66" s="178" t="s">
        <v>643</v>
      </c>
      <c r="AJ66" s="178" t="s">
        <v>1</v>
      </c>
      <c r="AK66" s="116"/>
      <c r="AQ66" s="178" t="s">
        <v>4</v>
      </c>
      <c r="AR66" s="178" t="s">
        <v>3</v>
      </c>
      <c r="AS66" s="178" t="s">
        <v>643</v>
      </c>
      <c r="AT66" s="178" t="s">
        <v>1</v>
      </c>
      <c r="AU66" s="116"/>
    </row>
    <row r="67" spans="2:47" x14ac:dyDescent="0.25">
      <c r="C67" s="51">
        <f t="array" ref="C67:F71">LINEST(C21:C35,D21:F35,TRUE,TRUE)</f>
        <v>-0.71883444097933336</v>
      </c>
      <c r="D67" s="51">
        <v>1.5706974533608156E-2</v>
      </c>
      <c r="E67" s="51">
        <v>10.095001082416195</v>
      </c>
      <c r="F67" s="51">
        <v>25.537392089829112</v>
      </c>
      <c r="G67" s="81"/>
      <c r="H67" s="81"/>
      <c r="I67" s="81"/>
      <c r="J67" s="81"/>
      <c r="M67" s="51">
        <f t="array" ref="M67:P71">LINEST(M21:M35,N21:P35,TRUE,TRUE)</f>
        <v>-2.5036413375755955</v>
      </c>
      <c r="N67" s="51">
        <v>1.6460761363749532</v>
      </c>
      <c r="O67" s="51">
        <v>0.12407171667550414</v>
      </c>
      <c r="P67" s="51">
        <v>10.880563725597039</v>
      </c>
      <c r="Q67" s="81"/>
      <c r="R67" s="81"/>
      <c r="S67" s="81"/>
      <c r="T67" s="81"/>
      <c r="W67" s="51">
        <f t="array" ref="W67:Z71">LINEST(W21:W36,X21:Z36,TRUE,TRUE)</f>
        <v>0.48789396617205588</v>
      </c>
      <c r="X67" s="51">
        <v>-1.2952916074243126</v>
      </c>
      <c r="Y67" s="51">
        <v>0.58439616947099504</v>
      </c>
      <c r="Z67" s="51">
        <v>-0.56451785524124798</v>
      </c>
      <c r="AA67" s="81"/>
      <c r="AG67" s="51">
        <f t="array" ref="AG67:AJ71">LINEST(AG21:AG36,AH21:AJ36,TRUE,TRUE)</f>
        <v>-0.75343231290328927</v>
      </c>
      <c r="AH67" s="51">
        <v>-0.43853937041968349</v>
      </c>
      <c r="AI67" s="51">
        <v>0.34366200027379862</v>
      </c>
      <c r="AJ67" s="51">
        <v>-0.71742880677980292</v>
      </c>
      <c r="AK67" s="81"/>
      <c r="AQ67" s="51">
        <f t="array" ref="AQ67:AT71">LINEST(AQ21:AQ36,AR21:AT36,TRUE,TRUE)</f>
        <v>3.062122575153063</v>
      </c>
      <c r="AR67" s="51">
        <v>4.7801966201111687</v>
      </c>
      <c r="AS67" s="51">
        <v>-0.46004346024845266</v>
      </c>
      <c r="AT67" s="51">
        <v>1.2387312137662079</v>
      </c>
      <c r="AU67" s="81"/>
    </row>
    <row r="68" spans="2:47" x14ac:dyDescent="0.25">
      <c r="C68" s="51">
        <v>4.3456749242313251</v>
      </c>
      <c r="D68" s="51">
        <v>3.8715272781761296</v>
      </c>
      <c r="E68" s="51">
        <v>3.0742062635839145</v>
      </c>
      <c r="F68" s="51">
        <v>10.084129830337092</v>
      </c>
      <c r="G68" s="81"/>
      <c r="H68" s="81"/>
      <c r="I68" s="81"/>
      <c r="J68" s="81"/>
      <c r="M68" s="51">
        <v>2.0714109345570462</v>
      </c>
      <c r="N68" s="51">
        <v>1.5865297334657422</v>
      </c>
      <c r="O68" s="51">
        <v>0.14895783316301447</v>
      </c>
      <c r="P68" s="51">
        <v>5.0232238500281134</v>
      </c>
      <c r="Q68" s="81"/>
      <c r="R68" s="81"/>
      <c r="S68" s="81"/>
      <c r="T68" s="81"/>
      <c r="W68" s="51">
        <v>0.44164839287568952</v>
      </c>
      <c r="X68" s="51">
        <v>0.60129744048923117</v>
      </c>
      <c r="Y68" s="51">
        <v>0.11398818642065539</v>
      </c>
      <c r="Z68" s="51">
        <v>1.8601730097044729</v>
      </c>
      <c r="AA68" s="81"/>
      <c r="AG68" s="51">
        <v>0.71764799310312</v>
      </c>
      <c r="AH68" s="51">
        <v>0.70543195336384756</v>
      </c>
      <c r="AI68" s="51">
        <v>0.20944067358274193</v>
      </c>
      <c r="AJ68" s="51">
        <v>2.5608528746619306</v>
      </c>
      <c r="AK68" s="81"/>
      <c r="AQ68" s="51">
        <v>1.0179748920317633</v>
      </c>
      <c r="AR68" s="51">
        <v>1.1068247025095403</v>
      </c>
      <c r="AS68" s="51">
        <v>0.35052521166189188</v>
      </c>
      <c r="AT68" s="51">
        <v>3.4509553845587906</v>
      </c>
      <c r="AU68" s="81"/>
    </row>
    <row r="69" spans="2:47" x14ac:dyDescent="0.25">
      <c r="C69" s="52">
        <v>0.54319121063276943</v>
      </c>
      <c r="D69" s="113">
        <v>20.140152766912927</v>
      </c>
      <c r="E69" s="113" t="e">
        <v>#N/A</v>
      </c>
      <c r="F69" s="53" t="e">
        <v>#N/A</v>
      </c>
      <c r="G69" s="81"/>
      <c r="H69" s="81"/>
      <c r="I69" s="81"/>
      <c r="J69" s="81"/>
      <c r="M69" s="52">
        <v>0.18712321823902317</v>
      </c>
      <c r="N69" s="113">
        <v>12.957042170855514</v>
      </c>
      <c r="O69" s="113" t="e">
        <v>#N/A</v>
      </c>
      <c r="P69" s="53" t="e">
        <v>#N/A</v>
      </c>
      <c r="Q69" s="81"/>
      <c r="R69" s="81"/>
      <c r="S69" s="81"/>
      <c r="T69" s="81"/>
      <c r="W69" s="52">
        <v>0.74112620900733506</v>
      </c>
      <c r="X69" s="113">
        <v>4.7172112814698721</v>
      </c>
      <c r="Y69" s="113" t="e">
        <v>#N/A</v>
      </c>
      <c r="Z69" s="53" t="e">
        <v>#N/A</v>
      </c>
      <c r="AA69" s="81"/>
      <c r="AG69" s="52">
        <v>0.30197245664408107</v>
      </c>
      <c r="AH69" s="113">
        <v>6.4395489088670859</v>
      </c>
      <c r="AI69" s="113" t="e">
        <v>#N/A</v>
      </c>
      <c r="AJ69" s="53" t="e">
        <v>#N/A</v>
      </c>
      <c r="AK69" s="81"/>
      <c r="AQ69" s="52">
        <v>0.70983654904940496</v>
      </c>
      <c r="AR69" s="113">
        <v>8.818246052986531</v>
      </c>
      <c r="AS69" s="113" t="e">
        <v>#N/A</v>
      </c>
      <c r="AT69" s="53" t="e">
        <v>#N/A</v>
      </c>
      <c r="AU69" s="81"/>
    </row>
    <row r="70" spans="2:47" x14ac:dyDescent="0.25">
      <c r="C70" s="52">
        <v>4.3600323636775542</v>
      </c>
      <c r="D70" s="113">
        <v>11</v>
      </c>
      <c r="E70" s="113" t="e">
        <v>#N/A</v>
      </c>
      <c r="F70" s="53" t="e">
        <v>#N/A</v>
      </c>
      <c r="G70" s="81"/>
      <c r="H70" s="81"/>
      <c r="I70" s="81"/>
      <c r="J70" s="81"/>
      <c r="M70" s="52">
        <v>0.84406207960577306</v>
      </c>
      <c r="N70" s="113">
        <v>11</v>
      </c>
      <c r="O70" s="113" t="e">
        <v>#N/A</v>
      </c>
      <c r="P70" s="53" t="e">
        <v>#N/A</v>
      </c>
      <c r="Q70" s="81"/>
      <c r="R70" s="81"/>
      <c r="S70" s="81"/>
      <c r="T70" s="81"/>
      <c r="W70" s="52">
        <v>11.451544880854081</v>
      </c>
      <c r="X70" s="113">
        <v>12</v>
      </c>
      <c r="Y70" s="113" t="e">
        <v>#N/A</v>
      </c>
      <c r="Z70" s="53" t="e">
        <v>#N/A</v>
      </c>
      <c r="AA70" s="81"/>
      <c r="AG70" s="52">
        <v>1.7304329006404702</v>
      </c>
      <c r="AH70" s="113">
        <v>12</v>
      </c>
      <c r="AI70" s="113" t="e">
        <v>#N/A</v>
      </c>
      <c r="AJ70" s="53" t="e">
        <v>#N/A</v>
      </c>
      <c r="AK70" s="81"/>
      <c r="AQ70" s="52">
        <v>9.7853337037994628</v>
      </c>
      <c r="AR70" s="113">
        <v>12</v>
      </c>
      <c r="AS70" s="113" t="e">
        <v>#N/A</v>
      </c>
      <c r="AT70" s="53" t="e">
        <v>#N/A</v>
      </c>
      <c r="AU70" s="81"/>
    </row>
    <row r="71" spans="2:47" x14ac:dyDescent="0.25">
      <c r="C71" s="54">
        <v>5305.6242380709227</v>
      </c>
      <c r="D71" s="55">
        <v>4461.8832882204952</v>
      </c>
      <c r="E71" s="55" t="e">
        <v>#N/A</v>
      </c>
      <c r="F71" s="56" t="e">
        <v>#N/A</v>
      </c>
      <c r="G71" s="81"/>
      <c r="H71" s="81"/>
      <c r="I71" s="81"/>
      <c r="J71" s="81"/>
      <c r="M71" s="54">
        <v>425.1159393744847</v>
      </c>
      <c r="N71" s="55">
        <v>1846.7343599906098</v>
      </c>
      <c r="O71" s="55" t="e">
        <v>#N/A</v>
      </c>
      <c r="P71" s="56" t="e">
        <v>#N/A</v>
      </c>
      <c r="Q71" s="81"/>
      <c r="R71" s="81"/>
      <c r="S71" s="81"/>
      <c r="T71" s="81"/>
      <c r="W71" s="54">
        <v>764.46215656042045</v>
      </c>
      <c r="X71" s="55">
        <v>267.02498728831955</v>
      </c>
      <c r="Y71" s="55" t="e">
        <v>#N/A</v>
      </c>
      <c r="Z71" s="56" t="e">
        <v>#N/A</v>
      </c>
      <c r="AA71" s="81"/>
      <c r="AG71" s="54">
        <v>215.27168517564178</v>
      </c>
      <c r="AH71" s="55">
        <v>497.61348179629533</v>
      </c>
      <c r="AI71" s="55" t="e">
        <v>#N/A</v>
      </c>
      <c r="AJ71" s="56" t="e">
        <v>#N/A</v>
      </c>
      <c r="AK71" s="81"/>
      <c r="AQ71" s="54">
        <v>2282.7656074918887</v>
      </c>
      <c r="AR71" s="55">
        <v>933.13756141215015</v>
      </c>
      <c r="AS71" s="55" t="e">
        <v>#N/A</v>
      </c>
      <c r="AT71" s="56" t="e">
        <v>#N/A</v>
      </c>
      <c r="AU71" s="81"/>
    </row>
    <row r="75" spans="2:47" x14ac:dyDescent="0.25">
      <c r="B75" s="1"/>
      <c r="C75" s="177" t="s">
        <v>609</v>
      </c>
      <c r="D75" s="177"/>
      <c r="E75" s="163"/>
      <c r="F75" s="163"/>
    </row>
    <row r="76" spans="2:47" x14ac:dyDescent="0.25">
      <c r="C76" s="163"/>
      <c r="D76" s="163"/>
      <c r="E76" s="163"/>
      <c r="F76" s="163"/>
    </row>
    <row r="77" spans="2:47" x14ac:dyDescent="0.25">
      <c r="C77" s="164" t="s">
        <v>610</v>
      </c>
      <c r="D77" s="164" t="s">
        <v>611</v>
      </c>
      <c r="E77" s="164" t="s">
        <v>612</v>
      </c>
      <c r="F77" s="164" t="s">
        <v>613</v>
      </c>
      <c r="G77" s="121"/>
      <c r="H77" s="121"/>
      <c r="I77" s="121"/>
      <c r="J77" s="121"/>
    </row>
    <row r="78" spans="2:47" x14ac:dyDescent="0.25">
      <c r="C78" s="164" t="s">
        <v>646</v>
      </c>
      <c r="D78" s="164" t="s">
        <v>647</v>
      </c>
      <c r="E78" s="164" t="s">
        <v>648</v>
      </c>
      <c r="F78" s="164" t="s">
        <v>649</v>
      </c>
      <c r="G78" s="121"/>
      <c r="H78" s="121"/>
      <c r="I78" s="121"/>
      <c r="J78" s="121"/>
    </row>
    <row r="79" spans="2:47" x14ac:dyDescent="0.25">
      <c r="C79" s="57" t="s">
        <v>614</v>
      </c>
      <c r="D79" s="37" t="s">
        <v>650</v>
      </c>
      <c r="E79" s="37"/>
      <c r="F79" s="58"/>
      <c r="G79" s="121"/>
      <c r="H79" s="121"/>
      <c r="I79" s="121"/>
      <c r="J79" s="121"/>
    </row>
    <row r="80" spans="2:47" x14ac:dyDescent="0.25">
      <c r="C80" s="57" t="s">
        <v>615</v>
      </c>
      <c r="D80" s="37" t="s">
        <v>616</v>
      </c>
      <c r="E80" s="37"/>
      <c r="F80" s="58"/>
      <c r="G80" s="121"/>
      <c r="H80" s="121"/>
      <c r="I80" s="121"/>
      <c r="J80" s="121"/>
    </row>
    <row r="81" spans="2:10" x14ac:dyDescent="0.25">
      <c r="C81" s="59" t="s">
        <v>617</v>
      </c>
      <c r="D81" s="60" t="s">
        <v>618</v>
      </c>
      <c r="E81" s="60"/>
      <c r="F81" s="61"/>
      <c r="G81" s="121"/>
      <c r="H81" s="121"/>
      <c r="I81" s="121"/>
      <c r="J81" s="121"/>
    </row>
    <row r="83" spans="2:10" x14ac:dyDescent="0.25">
      <c r="B83" s="19"/>
    </row>
    <row r="84" spans="2:10" ht="15.75" x14ac:dyDescent="0.25">
      <c r="B84" s="62"/>
    </row>
    <row r="87" spans="2:10" x14ac:dyDescent="0.25">
      <c r="B87" s="19"/>
    </row>
  </sheetData>
  <mergeCells count="60">
    <mergeCell ref="AF56:AG56"/>
    <mergeCell ref="AF57:AG57"/>
    <mergeCell ref="Z57:AB57"/>
    <mergeCell ref="AP51:AR51"/>
    <mergeCell ref="AP52:AQ52"/>
    <mergeCell ref="AP53:AR53"/>
    <mergeCell ref="AP55:AR55"/>
    <mergeCell ref="AP56:AQ56"/>
    <mergeCell ref="AP57:AQ57"/>
    <mergeCell ref="C56:D56"/>
    <mergeCell ref="C57:D57"/>
    <mergeCell ref="L51:N51"/>
    <mergeCell ref="L52:M52"/>
    <mergeCell ref="L53:N53"/>
    <mergeCell ref="L55:N55"/>
    <mergeCell ref="L56:M56"/>
    <mergeCell ref="L57:M57"/>
    <mergeCell ref="AP9:AT9"/>
    <mergeCell ref="C51:E51"/>
    <mergeCell ref="C52:D52"/>
    <mergeCell ref="C53:E53"/>
    <mergeCell ref="C55:E55"/>
    <mergeCell ref="V51:X51"/>
    <mergeCell ref="V52:W52"/>
    <mergeCell ref="V53:X53"/>
    <mergeCell ref="V55:X55"/>
    <mergeCell ref="AF51:AH51"/>
    <mergeCell ref="AF52:AG52"/>
    <mergeCell ref="AF53:AH53"/>
    <mergeCell ref="AF55:AH55"/>
    <mergeCell ref="B5:C5"/>
    <mergeCell ref="B9:F9"/>
    <mergeCell ref="L9:P9"/>
    <mergeCell ref="V9:Z9"/>
    <mergeCell ref="AF9:AJ9"/>
    <mergeCell ref="P55:R55"/>
    <mergeCell ref="P56:Q56"/>
    <mergeCell ref="P57:R57"/>
    <mergeCell ref="V56:W56"/>
    <mergeCell ref="N2:O2"/>
    <mergeCell ref="V2:W2"/>
    <mergeCell ref="N3:P3"/>
    <mergeCell ref="V3:X3"/>
    <mergeCell ref="V57:W57"/>
    <mergeCell ref="AT55:AV55"/>
    <mergeCell ref="AT56:AU56"/>
    <mergeCell ref="AT57:AV57"/>
    <mergeCell ref="B19:J19"/>
    <mergeCell ref="L19:T19"/>
    <mergeCell ref="V19:AD19"/>
    <mergeCell ref="AF19:AN19"/>
    <mergeCell ref="AP19:AX19"/>
    <mergeCell ref="Z55:AB55"/>
    <mergeCell ref="Z56:AA56"/>
    <mergeCell ref="AJ55:AL55"/>
    <mergeCell ref="AJ56:AK56"/>
    <mergeCell ref="AJ57:AL57"/>
    <mergeCell ref="G55:I55"/>
    <mergeCell ref="G56:H56"/>
    <mergeCell ref="G57:I57"/>
  </mergeCells>
  <conditionalFormatting sqref="G57:I57">
    <cfRule type="containsText" dxfId="32" priority="64" stopIfTrue="1" operator="containsText" text="!">
      <formula>NOT(ISERROR(SEARCH("!",G57)))</formula>
    </cfRule>
    <cfRule type="containsText" dxfId="31" priority="65" stopIfTrue="1" operator="containsText" text="NO ">
      <formula>NOT(ISERROR(SEARCH("NO ",G57)))</formula>
    </cfRule>
    <cfRule type="containsText" dxfId="30" priority="66" stopIfTrue="1" operator="containsText" text="AUTOCORRELATION">
      <formula>NOT(ISERROR(SEARCH("AUTOCORRELATION",G57)))</formula>
    </cfRule>
  </conditionalFormatting>
  <conditionalFormatting sqref="P57:R57">
    <cfRule type="containsText" dxfId="29" priority="60" stopIfTrue="1" operator="containsText" text="!">
      <formula>NOT(ISERROR(SEARCH("!",P57)))</formula>
    </cfRule>
    <cfRule type="containsText" dxfId="28" priority="61" stopIfTrue="1" operator="containsText" text="NO ">
      <formula>NOT(ISERROR(SEARCH("NO ",P57)))</formula>
    </cfRule>
    <cfRule type="containsText" dxfId="27" priority="62" stopIfTrue="1" operator="containsText" text="AUTOCORRELATION">
      <formula>NOT(ISERROR(SEARCH("AUTOCORRELATION",P57)))</formula>
    </cfRule>
  </conditionalFormatting>
  <conditionalFormatting sqref="S57:U57">
    <cfRule type="containsText" dxfId="26" priority="56" stopIfTrue="1" operator="containsText" text="!">
      <formula>NOT(ISERROR(SEARCH("!",S57)))</formula>
    </cfRule>
    <cfRule type="containsText" dxfId="25" priority="57" stopIfTrue="1" operator="containsText" text="NO ">
      <formula>NOT(ISERROR(SEARCH("NO ",S57)))</formula>
    </cfRule>
    <cfRule type="containsText" dxfId="24" priority="58" stopIfTrue="1" operator="containsText" text="AUTOCORRELATION">
      <formula>NOT(ISERROR(SEARCH("AUTOCORRELATION",S57)))</formula>
    </cfRule>
  </conditionalFormatting>
  <conditionalFormatting sqref="Z57:AB57">
    <cfRule type="containsText" dxfId="23" priority="48" stopIfTrue="1" operator="containsText" text="!">
      <formula>NOT(ISERROR(SEARCH("!",Z57)))</formula>
    </cfRule>
    <cfRule type="containsText" dxfId="22" priority="49" stopIfTrue="1" operator="containsText" text="NO ">
      <formula>NOT(ISERROR(SEARCH("NO ",Z57)))</formula>
    </cfRule>
    <cfRule type="containsText" dxfId="21" priority="50" stopIfTrue="1" operator="containsText" text="AUTOCORRELATION">
      <formula>NOT(ISERROR(SEARCH("AUTOCORRELATION",Z57)))</formula>
    </cfRule>
  </conditionalFormatting>
  <conditionalFormatting sqref="C53:E53">
    <cfRule type="containsText" dxfId="20" priority="28" stopIfTrue="1" operator="containsText" text="Homoskedasticity">
      <formula>NOT(ISERROR(SEARCH("Homoskedasticity",C53)))</formula>
    </cfRule>
    <cfRule type="containsText" dxfId="19" priority="29" stopIfTrue="1" operator="containsText" text="Heteroskedasticity">
      <formula>NOT(ISERROR(SEARCH("Heteroskedasticity",C53)))</formula>
    </cfRule>
    <cfRule type="containsText" dxfId="18" priority="30" stopIfTrue="1" operator="containsText" text="Homoskedasticity">
      <formula>NOT(ISERROR(SEARCH("Homoskedasticity",C53)))</formula>
    </cfRule>
  </conditionalFormatting>
  <conditionalFormatting sqref="L53:N53">
    <cfRule type="containsText" dxfId="17" priority="22" stopIfTrue="1" operator="containsText" text="Homoskedasticity">
      <formula>NOT(ISERROR(SEARCH("Homoskedasticity",L53)))</formula>
    </cfRule>
    <cfRule type="containsText" dxfId="16" priority="23" stopIfTrue="1" operator="containsText" text="Heteroskedasticity">
      <formula>NOT(ISERROR(SEARCH("Heteroskedasticity",L53)))</formula>
    </cfRule>
    <cfRule type="containsText" dxfId="15" priority="24" stopIfTrue="1" operator="containsText" text="Homoskedasticity">
      <formula>NOT(ISERROR(SEARCH("Homoskedasticity",L53)))</formula>
    </cfRule>
  </conditionalFormatting>
  <conditionalFormatting sqref="V53:X53">
    <cfRule type="containsText" dxfId="14" priority="19" stopIfTrue="1" operator="containsText" text="Homoskedasticity">
      <formula>NOT(ISERROR(SEARCH("Homoskedasticity",V53)))</formula>
    </cfRule>
    <cfRule type="containsText" dxfId="13" priority="20" stopIfTrue="1" operator="containsText" text="Heteroskedasticity">
      <formula>NOT(ISERROR(SEARCH("Heteroskedasticity",V53)))</formula>
    </cfRule>
    <cfRule type="containsText" dxfId="12" priority="21" stopIfTrue="1" operator="containsText" text="Homoskedasticity">
      <formula>NOT(ISERROR(SEARCH("Homoskedasticity",V53)))</formula>
    </cfRule>
  </conditionalFormatting>
  <conditionalFormatting sqref="AJ57:AL57">
    <cfRule type="containsText" dxfId="11" priority="10" stopIfTrue="1" operator="containsText" text="!">
      <formula>NOT(ISERROR(SEARCH("!",AJ57)))</formula>
    </cfRule>
    <cfRule type="containsText" dxfId="10" priority="11" stopIfTrue="1" operator="containsText" text="NO ">
      <formula>NOT(ISERROR(SEARCH("NO ",AJ57)))</formula>
    </cfRule>
    <cfRule type="containsText" dxfId="9" priority="12" stopIfTrue="1" operator="containsText" text="AUTOCORRELATION">
      <formula>NOT(ISERROR(SEARCH("AUTOCORRELATION",AJ57)))</formula>
    </cfRule>
  </conditionalFormatting>
  <conditionalFormatting sqref="AF53:AH53">
    <cfRule type="containsText" dxfId="8" priority="7" stopIfTrue="1" operator="containsText" text="Homoskedasticity">
      <formula>NOT(ISERROR(SEARCH("Homoskedasticity",AF53)))</formula>
    </cfRule>
    <cfRule type="containsText" dxfId="7" priority="8" stopIfTrue="1" operator="containsText" text="Heteroskedasticity">
      <formula>NOT(ISERROR(SEARCH("Heteroskedasticity",AF53)))</formula>
    </cfRule>
    <cfRule type="containsText" dxfId="6" priority="9" stopIfTrue="1" operator="containsText" text="Homoskedasticity">
      <formula>NOT(ISERROR(SEARCH("Homoskedasticity",AF53)))</formula>
    </cfRule>
  </conditionalFormatting>
  <conditionalFormatting sqref="AT57:AV57">
    <cfRule type="containsText" dxfId="5" priority="4" stopIfTrue="1" operator="containsText" text="!">
      <formula>NOT(ISERROR(SEARCH("!",AT57)))</formula>
    </cfRule>
    <cfRule type="containsText" dxfId="4" priority="5" stopIfTrue="1" operator="containsText" text="NO ">
      <formula>NOT(ISERROR(SEARCH("NO ",AT57)))</formula>
    </cfRule>
    <cfRule type="containsText" dxfId="3" priority="6" stopIfTrue="1" operator="containsText" text="AUTOCORRELATION">
      <formula>NOT(ISERROR(SEARCH("AUTOCORRELATION",AT57)))</formula>
    </cfRule>
  </conditionalFormatting>
  <conditionalFormatting sqref="AP53:AR53">
    <cfRule type="containsText" dxfId="2" priority="1" stopIfTrue="1" operator="containsText" text="Homoskedasticity">
      <formula>NOT(ISERROR(SEARCH("Homoskedasticity",AP53)))</formula>
    </cfRule>
    <cfRule type="containsText" dxfId="1" priority="2" stopIfTrue="1" operator="containsText" text="Heteroskedasticity">
      <formula>NOT(ISERROR(SEARCH("Heteroskedasticity",AP53)))</formula>
    </cfRule>
    <cfRule type="containsText" dxfId="0" priority="3" stopIfTrue="1" operator="containsText" text="Homoskedasticity">
      <formula>NOT(ISERROR(SEARCH("Homoskedasticity",AP53)))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A125"/>
  <sheetViews>
    <sheetView showGridLines="0" zoomScale="85" zoomScaleNormal="85" workbookViewId="0">
      <selection activeCell="AJ16" sqref="AJ16"/>
    </sheetView>
  </sheetViews>
  <sheetFormatPr defaultRowHeight="15" x14ac:dyDescent="0.25"/>
  <cols>
    <col min="1" max="1" width="9.140625" style="223"/>
    <col min="2" max="2" width="21.42578125" style="148" bestFit="1" customWidth="1"/>
    <col min="3" max="3" width="16.7109375" bestFit="1" customWidth="1"/>
    <col min="4" max="4" width="13.42578125" bestFit="1" customWidth="1"/>
    <col min="5" max="5" width="16.7109375" bestFit="1" customWidth="1"/>
    <col min="6" max="6" width="16.28515625" bestFit="1" customWidth="1"/>
    <col min="21" max="21" width="21.42578125" bestFit="1" customWidth="1"/>
    <col min="22" max="22" width="16.7109375" bestFit="1" customWidth="1"/>
    <col min="23" max="23" width="18.5703125" bestFit="1" customWidth="1"/>
    <col min="24" max="24" width="13.42578125" bestFit="1" customWidth="1"/>
    <col min="25" max="25" width="16.28515625" bestFit="1" customWidth="1"/>
    <col min="35" max="35" width="9.140625" style="223"/>
    <col min="38" max="38" width="21.42578125" bestFit="1" customWidth="1"/>
    <col min="39" max="40" width="16.7109375" bestFit="1" customWidth="1"/>
    <col min="41" max="41" width="13.42578125" bestFit="1" customWidth="1"/>
    <col min="42" max="42" width="16.28515625" bestFit="1" customWidth="1"/>
  </cols>
  <sheetData>
    <row r="1" spans="1:53" s="223" customFormat="1" x14ac:dyDescent="0.25">
      <c r="A1" s="253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5"/>
      <c r="Q1" s="253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5"/>
      <c r="AI1" s="253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5"/>
    </row>
    <row r="2" spans="1:53" s="223" customFormat="1" ht="23.25" x14ac:dyDescent="0.35">
      <c r="A2" s="225"/>
      <c r="B2" s="294" t="s">
        <v>669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127"/>
      <c r="Q2" s="225"/>
      <c r="R2" s="81"/>
      <c r="S2" s="81"/>
      <c r="T2" s="81"/>
      <c r="U2" s="294" t="s">
        <v>667</v>
      </c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127"/>
      <c r="AI2" s="225"/>
      <c r="AJ2" s="81"/>
      <c r="AK2" s="81"/>
      <c r="AL2" s="294" t="s">
        <v>668</v>
      </c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127"/>
    </row>
    <row r="3" spans="1:53" s="223" customFormat="1" x14ac:dyDescent="0.25">
      <c r="A3" s="225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127"/>
      <c r="Q3" s="225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127"/>
      <c r="AI3" s="225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127"/>
    </row>
    <row r="4" spans="1:53" s="223" customFormat="1" ht="15.75" thickBot="1" x14ac:dyDescent="0.3">
      <c r="A4" s="225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127"/>
      <c r="Q4" s="225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127"/>
      <c r="AI4" s="225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127"/>
    </row>
    <row r="5" spans="1:53" ht="15.75" thickBot="1" x14ac:dyDescent="0.3">
      <c r="A5" s="225"/>
      <c r="B5" s="247" t="s">
        <v>12</v>
      </c>
      <c r="C5" s="248" t="s">
        <v>664</v>
      </c>
      <c r="D5" s="248" t="s">
        <v>3</v>
      </c>
      <c r="E5" s="248" t="s">
        <v>2</v>
      </c>
      <c r="F5" s="249" t="s">
        <v>4</v>
      </c>
      <c r="G5" s="81"/>
      <c r="H5" s="81"/>
      <c r="I5" s="81"/>
      <c r="J5" s="81"/>
      <c r="K5" s="81"/>
      <c r="L5" s="81"/>
      <c r="M5" s="81"/>
      <c r="N5" s="81"/>
      <c r="O5" s="81"/>
      <c r="P5" s="127"/>
      <c r="Q5" s="225"/>
      <c r="R5" s="81"/>
      <c r="S5" s="81"/>
      <c r="T5" s="81"/>
      <c r="U5" s="244" t="s">
        <v>12</v>
      </c>
      <c r="V5" s="245" t="s">
        <v>665</v>
      </c>
      <c r="W5" s="245" t="s">
        <v>642</v>
      </c>
      <c r="X5" s="245" t="s">
        <v>3</v>
      </c>
      <c r="Y5" s="246" t="s">
        <v>4</v>
      </c>
      <c r="Z5" s="81"/>
      <c r="AA5" s="81"/>
      <c r="AB5" s="81"/>
      <c r="AC5" s="81"/>
      <c r="AD5" s="81"/>
      <c r="AE5" s="81"/>
      <c r="AF5" s="81"/>
      <c r="AG5" s="81"/>
      <c r="AH5" s="127"/>
      <c r="AI5" s="225"/>
      <c r="AJ5" s="81"/>
      <c r="AK5" s="81"/>
      <c r="AL5" s="247" t="s">
        <v>12</v>
      </c>
      <c r="AM5" s="245" t="s">
        <v>666</v>
      </c>
      <c r="AN5" s="245" t="s">
        <v>643</v>
      </c>
      <c r="AO5" s="245" t="s">
        <v>3</v>
      </c>
      <c r="AP5" s="246" t="s">
        <v>4</v>
      </c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127"/>
    </row>
    <row r="6" spans="1:53" x14ac:dyDescent="0.25">
      <c r="A6" s="256">
        <v>2008</v>
      </c>
      <c r="B6" s="238" t="s">
        <v>13</v>
      </c>
      <c r="C6" s="83">
        <v>1.5472940530394226</v>
      </c>
      <c r="D6" s="83">
        <v>-0.19999999999999996</v>
      </c>
      <c r="E6" s="83">
        <v>3.6214774566403491</v>
      </c>
      <c r="F6" s="84">
        <v>9.9999999999999978E-2</v>
      </c>
      <c r="G6" s="81"/>
      <c r="H6" s="81"/>
      <c r="I6" s="81"/>
      <c r="J6" s="81"/>
      <c r="K6" s="81"/>
      <c r="L6" s="81"/>
      <c r="M6" s="81"/>
      <c r="N6" s="81"/>
      <c r="O6" s="81"/>
      <c r="P6" s="127"/>
      <c r="Q6" s="225"/>
      <c r="R6" s="81"/>
      <c r="S6" s="81"/>
      <c r="T6" s="250">
        <v>2008</v>
      </c>
      <c r="U6" s="239" t="s">
        <v>13</v>
      </c>
      <c r="V6" s="81">
        <f>VLOOKUP($B6,'Unemployment_-_Euro_Area'!$A$28:$H$44,3,FALSE)</f>
        <v>-0.60000014305114968</v>
      </c>
      <c r="W6" s="81">
        <f>VLOOKUP($B6,'Unemployment_-_Euro_Area'!$A$28:$H$44,2,FALSE)</f>
        <v>-0.29999971389771041</v>
      </c>
      <c r="X6" s="81">
        <f>VLOOKUP($B6,'CAPB_-_Euro_Area'!$A$27:$J$43,3,FALSE)</f>
        <v>-0.19999999999999996</v>
      </c>
      <c r="Y6" s="86">
        <f>VLOOKUP($B6,'CAPB_-_Euro_Area'!$A$27:$J$43,2,FALSE)</f>
        <v>9.9999999999999978E-2</v>
      </c>
      <c r="Z6" s="81"/>
      <c r="AA6" s="81"/>
      <c r="AB6" s="81"/>
      <c r="AC6" s="81"/>
      <c r="AD6" s="81"/>
      <c r="AE6" s="81"/>
      <c r="AF6" s="81"/>
      <c r="AG6" s="81"/>
      <c r="AH6" s="127"/>
      <c r="AI6" s="225"/>
      <c r="AJ6" s="81"/>
      <c r="AK6" s="250">
        <v>2008</v>
      </c>
      <c r="AL6" s="238" t="s">
        <v>13</v>
      </c>
      <c r="AM6" s="81">
        <v>5.1356610961260003</v>
      </c>
      <c r="AN6" s="81">
        <v>-3.0335450940482076</v>
      </c>
      <c r="AO6" s="81">
        <v>-0.19999999999999996</v>
      </c>
      <c r="AP6" s="86">
        <v>9.9999999999999978E-2</v>
      </c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127"/>
    </row>
    <row r="7" spans="1:53" x14ac:dyDescent="0.25">
      <c r="A7" s="225"/>
      <c r="B7" s="239" t="s">
        <v>14</v>
      </c>
      <c r="C7" s="81">
        <v>0.95346880103906528</v>
      </c>
      <c r="D7" s="81">
        <v>-1</v>
      </c>
      <c r="E7" s="81">
        <v>3.0003410225729397</v>
      </c>
      <c r="F7" s="86">
        <v>-0.89999999999999991</v>
      </c>
      <c r="G7" s="81"/>
      <c r="H7" s="81"/>
      <c r="I7" s="81"/>
      <c r="J7" s="81"/>
      <c r="K7" s="81"/>
      <c r="L7" s="81"/>
      <c r="M7" s="81"/>
      <c r="N7" s="81"/>
      <c r="O7" s="81"/>
      <c r="P7" s="127"/>
      <c r="Q7" s="225"/>
      <c r="R7" s="81"/>
      <c r="S7" s="81"/>
      <c r="T7" s="81"/>
      <c r="U7" s="239" t="s">
        <v>14</v>
      </c>
      <c r="V7" s="81">
        <f>VLOOKUP($B7,'Unemployment_-_Euro_Area'!$A$28:$H$44,3,FALSE)</f>
        <v>-0.5</v>
      </c>
      <c r="W7" s="81">
        <f>VLOOKUP($B7,'Unemployment_-_Euro_Area'!$A$28:$H$44,2,FALSE)</f>
        <v>-0.69999980926514027</v>
      </c>
      <c r="X7" s="81">
        <f>VLOOKUP($B7,'CAPB_-_Euro_Area'!$A$27:$J$43,3,FALSE)</f>
        <v>-1</v>
      </c>
      <c r="Y7" s="86">
        <f>VLOOKUP($B7,'CAPB_-_Euro_Area'!$A$27:$J$43,2,FALSE)</f>
        <v>-0.89999999999999991</v>
      </c>
      <c r="Z7" s="81"/>
      <c r="AA7" s="81"/>
      <c r="AB7" s="81"/>
      <c r="AC7" s="81"/>
      <c r="AD7" s="81"/>
      <c r="AE7" s="81"/>
      <c r="AF7" s="81"/>
      <c r="AG7" s="81"/>
      <c r="AH7" s="127"/>
      <c r="AI7" s="225"/>
      <c r="AJ7" s="81"/>
      <c r="AK7" s="81"/>
      <c r="AL7" s="239" t="s">
        <v>14</v>
      </c>
      <c r="AM7" s="81">
        <v>2.4910768514966293</v>
      </c>
      <c r="AN7" s="81">
        <v>-3.0009211428141072</v>
      </c>
      <c r="AO7" s="81">
        <v>-1</v>
      </c>
      <c r="AP7" s="86">
        <v>-0.89999999999999991</v>
      </c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127"/>
    </row>
    <row r="8" spans="1:53" x14ac:dyDescent="0.25">
      <c r="A8" s="225"/>
      <c r="B8" s="239" t="s">
        <v>15</v>
      </c>
      <c r="C8" s="81">
        <v>0.7206456130990091</v>
      </c>
      <c r="D8" s="81">
        <v>-0.7</v>
      </c>
      <c r="E8" s="81">
        <v>5.1848196935222433</v>
      </c>
      <c r="F8" s="86">
        <v>-0.30000000000000004</v>
      </c>
      <c r="G8" s="81"/>
      <c r="H8" s="81"/>
      <c r="I8" s="81"/>
      <c r="J8" s="81"/>
      <c r="K8" s="81"/>
      <c r="L8" s="81"/>
      <c r="M8" s="81"/>
      <c r="N8" s="81"/>
      <c r="O8" s="81"/>
      <c r="P8" s="127"/>
      <c r="Q8" s="225"/>
      <c r="R8" s="81"/>
      <c r="S8" s="81"/>
      <c r="T8" s="81"/>
      <c r="U8" s="239" t="s">
        <v>15</v>
      </c>
      <c r="V8" s="81">
        <f>VLOOKUP($B8,'Unemployment_-_Euro_Area'!$A$28:$H$44,3,FALSE)</f>
        <v>-0.5</v>
      </c>
      <c r="W8" s="81">
        <f>VLOOKUP($B8,'Unemployment_-_Euro_Area'!$A$28:$H$44,2,FALSE)</f>
        <v>-0.79999971389771041</v>
      </c>
      <c r="X8" s="81">
        <f>VLOOKUP($B8,'CAPB_-_Euro_Area'!$A$27:$J$43,3,FALSE)</f>
        <v>-0.7</v>
      </c>
      <c r="Y8" s="86">
        <f>VLOOKUP($B8,'CAPB_-_Euro_Area'!$A$27:$J$43,2,FALSE)</f>
        <v>-0.30000000000000004</v>
      </c>
      <c r="Z8" s="81"/>
      <c r="AA8" s="81"/>
      <c r="AB8" s="81"/>
      <c r="AC8" s="81"/>
      <c r="AD8" s="81"/>
      <c r="AE8" s="81"/>
      <c r="AF8" s="81"/>
      <c r="AG8" s="81"/>
      <c r="AH8" s="127"/>
      <c r="AI8" s="225"/>
      <c r="AJ8" s="81"/>
      <c r="AK8" s="81"/>
      <c r="AL8" s="239" t="s">
        <v>15</v>
      </c>
      <c r="AM8" s="81">
        <v>-4.0460809978547871</v>
      </c>
      <c r="AN8" s="81">
        <v>-3.6770648465042512</v>
      </c>
      <c r="AO8" s="81">
        <v>-0.7</v>
      </c>
      <c r="AP8" s="86">
        <v>-0.30000000000000004</v>
      </c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127"/>
    </row>
    <row r="9" spans="1:53" x14ac:dyDescent="0.25">
      <c r="A9" s="225"/>
      <c r="B9" s="239" t="s">
        <v>16</v>
      </c>
      <c r="C9" s="81">
        <v>0.19529316755027537</v>
      </c>
      <c r="D9" s="81">
        <v>0.19999999999999996</v>
      </c>
      <c r="E9" s="81">
        <v>2.3615020769692734</v>
      </c>
      <c r="F9" s="86">
        <v>-0.5</v>
      </c>
      <c r="G9" s="81"/>
      <c r="H9" s="81"/>
      <c r="I9" s="81"/>
      <c r="J9" s="81"/>
      <c r="K9" s="81"/>
      <c r="L9" s="81"/>
      <c r="M9" s="81"/>
      <c r="N9" s="81"/>
      <c r="O9" s="81"/>
      <c r="P9" s="127"/>
      <c r="Q9" s="225"/>
      <c r="R9" s="81"/>
      <c r="S9" s="81"/>
      <c r="T9" s="81"/>
      <c r="U9" s="239" t="s">
        <v>16</v>
      </c>
      <c r="V9" s="81">
        <f>VLOOKUP($B9,'Unemployment_-_Euro_Area'!$A$28:$H$44,3,FALSE)</f>
        <v>-0.59999990463257014</v>
      </c>
      <c r="W9" s="81">
        <f>VLOOKUP($B9,'Unemployment_-_Euro_Area'!$A$28:$H$44,2,FALSE)</f>
        <v>-0.80000019073485973</v>
      </c>
      <c r="X9" s="81">
        <f>VLOOKUP($B9,'CAPB_-_Euro_Area'!$A$27:$J$43,3,FALSE)</f>
        <v>0.19999999999999996</v>
      </c>
      <c r="Y9" s="86">
        <f>VLOOKUP($B9,'CAPB_-_Euro_Area'!$A$27:$J$43,2,FALSE)</f>
        <v>-0.5</v>
      </c>
      <c r="Z9" s="81"/>
      <c r="AA9" s="81"/>
      <c r="AB9" s="81"/>
      <c r="AC9" s="81"/>
      <c r="AD9" s="81"/>
      <c r="AE9" s="81"/>
      <c r="AF9" s="81"/>
      <c r="AG9" s="81"/>
      <c r="AH9" s="127"/>
      <c r="AI9" s="225"/>
      <c r="AJ9" s="81"/>
      <c r="AK9" s="81"/>
      <c r="AL9" s="239" t="s">
        <v>16</v>
      </c>
      <c r="AM9" s="81">
        <v>5.6231664596475781</v>
      </c>
      <c r="AN9" s="81">
        <v>-1.0791235020303844</v>
      </c>
      <c r="AO9" s="81">
        <v>0.19999999999999996</v>
      </c>
      <c r="AP9" s="86">
        <v>-0.5</v>
      </c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127"/>
    </row>
    <row r="10" spans="1:53" x14ac:dyDescent="0.25">
      <c r="A10" s="225"/>
      <c r="B10" s="239" t="s">
        <v>17</v>
      </c>
      <c r="C10" s="81">
        <v>1.0521089395553815</v>
      </c>
      <c r="D10" s="81">
        <v>-0.5</v>
      </c>
      <c r="E10" s="81">
        <v>3.2697833533327412</v>
      </c>
      <c r="F10" s="86">
        <v>0.89999999999999991</v>
      </c>
      <c r="G10" s="81"/>
      <c r="H10" s="81"/>
      <c r="I10" s="81"/>
      <c r="J10" s="81"/>
      <c r="K10" s="81"/>
      <c r="L10" s="81"/>
      <c r="M10" s="81"/>
      <c r="N10" s="81"/>
      <c r="O10" s="81"/>
      <c r="P10" s="127"/>
      <c r="Q10" s="225"/>
      <c r="R10" s="81"/>
      <c r="S10" s="81"/>
      <c r="T10" s="81"/>
      <c r="U10" s="239" t="s">
        <v>17</v>
      </c>
      <c r="V10" s="81">
        <f>VLOOKUP($B10,'Unemployment_-_Euro_Area'!$A$28:$H$44,3,FALSE)</f>
        <v>-1.1000003814697301</v>
      </c>
      <c r="W10" s="81">
        <f>VLOOKUP($B10,'Unemployment_-_Euro_Area'!$A$28:$H$44,2,FALSE)</f>
        <v>-1.6999998092651705</v>
      </c>
      <c r="X10" s="81">
        <f>VLOOKUP($B10,'CAPB_-_Euro_Area'!$A$27:$J$43,3,FALSE)</f>
        <v>-0.5</v>
      </c>
      <c r="Y10" s="86">
        <f>VLOOKUP($B10,'CAPB_-_Euro_Area'!$A$27:$J$43,2,FALSE)</f>
        <v>0.89999999999999991</v>
      </c>
      <c r="Z10" s="81"/>
      <c r="AA10" s="81"/>
      <c r="AB10" s="81"/>
      <c r="AC10" s="81"/>
      <c r="AD10" s="81"/>
      <c r="AE10" s="81"/>
      <c r="AF10" s="81"/>
      <c r="AG10" s="81"/>
      <c r="AH10" s="127"/>
      <c r="AI10" s="225"/>
      <c r="AJ10" s="81"/>
      <c r="AK10" s="81"/>
      <c r="AL10" s="239" t="s">
        <v>17</v>
      </c>
      <c r="AM10" s="81">
        <v>2.293099245100521</v>
      </c>
      <c r="AN10" s="81">
        <v>-2.6649608101230555</v>
      </c>
      <c r="AO10" s="81">
        <v>-0.5</v>
      </c>
      <c r="AP10" s="86">
        <v>0.89999999999999991</v>
      </c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127"/>
    </row>
    <row r="11" spans="1:53" x14ac:dyDescent="0.25">
      <c r="A11" s="225"/>
      <c r="B11" s="239" t="s">
        <v>18</v>
      </c>
      <c r="C11" s="81">
        <v>-0.44429391229343196</v>
      </c>
      <c r="D11" s="81">
        <v>-3</v>
      </c>
      <c r="E11" s="81">
        <v>3.5376368016726332</v>
      </c>
      <c r="F11" s="86">
        <v>-1.8000000000000003</v>
      </c>
      <c r="G11" s="81"/>
      <c r="H11" s="81"/>
      <c r="I11" s="81"/>
      <c r="J11" s="81"/>
      <c r="K11" s="81"/>
      <c r="L11" s="81"/>
      <c r="M11" s="81"/>
      <c r="N11" s="81"/>
      <c r="O11" s="81"/>
      <c r="P11" s="127"/>
      <c r="Q11" s="225"/>
      <c r="R11" s="81"/>
      <c r="S11" s="81"/>
      <c r="T11" s="81"/>
      <c r="U11" s="239" t="s">
        <v>18</v>
      </c>
      <c r="V11" s="81">
        <f>VLOOKUP($B11,'Unemployment_-_Euro_Area'!$A$28:$H$44,3,FALSE)</f>
        <v>-0.60000038146971946</v>
      </c>
      <c r="W11" s="81">
        <f>VLOOKUP($B11,'Unemployment_-_Euro_Area'!$A$28:$H$44,2,FALSE)</f>
        <v>-0.59999942779541016</v>
      </c>
      <c r="X11" s="81">
        <f>VLOOKUP($B11,'CAPB_-_Euro_Area'!$A$27:$J$43,3,FALSE)</f>
        <v>-3</v>
      </c>
      <c r="Y11" s="86">
        <f>VLOOKUP($B11,'CAPB_-_Euro_Area'!$A$27:$J$43,2,FALSE)</f>
        <v>-1.8000000000000003</v>
      </c>
      <c r="Z11" s="81"/>
      <c r="AA11" s="81"/>
      <c r="AB11" s="81"/>
      <c r="AC11" s="81"/>
      <c r="AD11" s="81"/>
      <c r="AE11" s="81"/>
      <c r="AF11" s="81"/>
      <c r="AG11" s="81"/>
      <c r="AH11" s="127"/>
      <c r="AI11" s="225"/>
      <c r="AJ11" s="81"/>
      <c r="AK11" s="81"/>
      <c r="AL11" s="239" t="s">
        <v>18</v>
      </c>
      <c r="AM11" s="81">
        <v>-3.5813703236133989</v>
      </c>
      <c r="AN11" s="81">
        <v>-2.6459038678901408</v>
      </c>
      <c r="AO11" s="81">
        <v>-3</v>
      </c>
      <c r="AP11" s="86">
        <v>-1.8000000000000003</v>
      </c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127"/>
    </row>
    <row r="12" spans="1:53" x14ac:dyDescent="0.25">
      <c r="A12" s="225"/>
      <c r="B12" s="239" t="s">
        <v>19</v>
      </c>
      <c r="C12" s="81">
        <v>-2.6096511259575692</v>
      </c>
      <c r="D12" s="81">
        <v>-3.3000000000000007</v>
      </c>
      <c r="E12" s="81">
        <v>4.9321826980961418</v>
      </c>
      <c r="F12" s="86">
        <v>-4.3</v>
      </c>
      <c r="G12" s="81"/>
      <c r="H12" s="81"/>
      <c r="I12" s="81"/>
      <c r="J12" s="81"/>
      <c r="K12" s="81"/>
      <c r="L12" s="81"/>
      <c r="M12" s="81"/>
      <c r="N12" s="81"/>
      <c r="O12" s="81"/>
      <c r="P12" s="127"/>
      <c r="Q12" s="225"/>
      <c r="R12" s="81"/>
      <c r="S12" s="81"/>
      <c r="T12" s="81"/>
      <c r="U12" s="239" t="s">
        <v>19</v>
      </c>
      <c r="V12" s="81">
        <f>VLOOKUP($B12,'Unemployment_-_Euro_Area'!$A$28:$H$44,3,FALSE)</f>
        <v>1.4000000953674299</v>
      </c>
      <c r="W12" s="81">
        <f>VLOOKUP($B12,'Unemployment_-_Euro_Area'!$A$28:$H$44,2,FALSE)</f>
        <v>0.19999980926514027</v>
      </c>
      <c r="X12" s="81">
        <f>VLOOKUP($B12,'CAPB_-_Euro_Area'!$A$27:$J$43,3,FALSE)</f>
        <v>-3.3000000000000007</v>
      </c>
      <c r="Y12" s="86">
        <f>VLOOKUP($B12,'CAPB_-_Euro_Area'!$A$27:$J$43,2,FALSE)</f>
        <v>-4.3</v>
      </c>
      <c r="Z12" s="81"/>
      <c r="AA12" s="81"/>
      <c r="AB12" s="81"/>
      <c r="AC12" s="81"/>
      <c r="AD12" s="81"/>
      <c r="AE12" s="81"/>
      <c r="AF12" s="81"/>
      <c r="AG12" s="81"/>
      <c r="AH12" s="127"/>
      <c r="AI12" s="225"/>
      <c r="AJ12" s="81"/>
      <c r="AK12" s="81"/>
      <c r="AL12" s="239" t="s">
        <v>19</v>
      </c>
      <c r="AM12" s="81">
        <v>19.205570765305918</v>
      </c>
      <c r="AN12" s="81">
        <v>-0.55757218032178457</v>
      </c>
      <c r="AO12" s="81">
        <v>-3.3000000000000007</v>
      </c>
      <c r="AP12" s="86">
        <v>-4.3</v>
      </c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127"/>
    </row>
    <row r="13" spans="1:53" x14ac:dyDescent="0.25">
      <c r="A13" s="225"/>
      <c r="B13" s="239" t="s">
        <v>20</v>
      </c>
      <c r="C13" s="81">
        <v>-1.0498246511058369</v>
      </c>
      <c r="D13" s="81">
        <v>-0.5</v>
      </c>
      <c r="E13" s="81">
        <v>1.4741240783970255</v>
      </c>
      <c r="F13" s="86">
        <v>1.7000000000000002</v>
      </c>
      <c r="G13" s="81"/>
      <c r="H13" s="81"/>
      <c r="I13" s="81"/>
      <c r="J13" s="81"/>
      <c r="K13" s="81"/>
      <c r="L13" s="81"/>
      <c r="M13" s="81"/>
      <c r="N13" s="81"/>
      <c r="O13" s="81"/>
      <c r="P13" s="127"/>
      <c r="Q13" s="225"/>
      <c r="R13" s="81"/>
      <c r="S13" s="81"/>
      <c r="T13" s="81"/>
      <c r="U13" s="239" t="s">
        <v>20</v>
      </c>
      <c r="V13" s="81">
        <f>VLOOKUP($B13,'Unemployment_-_Euro_Area'!$A$28:$H$44,3,FALSE)</f>
        <v>0.59999990463257014</v>
      </c>
      <c r="W13" s="81">
        <f>VLOOKUP($B13,'Unemployment_-_Euro_Area'!$A$28:$H$44,2,FALSE)</f>
        <v>-0.70000028610228959</v>
      </c>
      <c r="X13" s="81">
        <f>VLOOKUP($B13,'CAPB_-_Euro_Area'!$A$27:$J$43,3,FALSE)</f>
        <v>-0.5</v>
      </c>
      <c r="Y13" s="86">
        <f>VLOOKUP($B13,'CAPB_-_Euro_Area'!$A$27:$J$43,2,FALSE)</f>
        <v>1.7000000000000002</v>
      </c>
      <c r="Z13" s="81"/>
      <c r="AA13" s="81"/>
      <c r="AB13" s="81"/>
      <c r="AC13" s="81"/>
      <c r="AD13" s="81"/>
      <c r="AE13" s="81"/>
      <c r="AF13" s="81"/>
      <c r="AG13" s="81"/>
      <c r="AH13" s="127"/>
      <c r="AI13" s="225"/>
      <c r="AJ13" s="81"/>
      <c r="AK13" s="81"/>
      <c r="AL13" s="239" t="s">
        <v>20</v>
      </c>
      <c r="AM13" s="81">
        <v>2.778748078705064</v>
      </c>
      <c r="AN13" s="81">
        <v>-4.5108353921496018</v>
      </c>
      <c r="AO13" s="81">
        <v>-0.5</v>
      </c>
      <c r="AP13" s="86">
        <v>1.7000000000000002</v>
      </c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127"/>
    </row>
    <row r="14" spans="1:53" x14ac:dyDescent="0.25">
      <c r="A14" s="225"/>
      <c r="B14" s="239" t="s">
        <v>21</v>
      </c>
      <c r="C14" s="81">
        <v>-3.1751862420541954</v>
      </c>
      <c r="D14" s="81">
        <v>-2.2000000000000002</v>
      </c>
      <c r="E14" s="81">
        <v>9.7934772451172734</v>
      </c>
      <c r="F14" s="86">
        <v>-2</v>
      </c>
      <c r="G14" s="81"/>
      <c r="H14" s="81"/>
      <c r="I14" s="81"/>
      <c r="J14" s="81"/>
      <c r="K14" s="81"/>
      <c r="L14" s="81"/>
      <c r="M14" s="81"/>
      <c r="N14" s="81"/>
      <c r="O14" s="81"/>
      <c r="P14" s="127"/>
      <c r="Q14" s="225"/>
      <c r="R14" s="81"/>
      <c r="S14" s="81"/>
      <c r="T14" s="81"/>
      <c r="U14" s="239" t="s">
        <v>21</v>
      </c>
      <c r="V14" s="81">
        <f>VLOOKUP($B14,'Unemployment_-_Euro_Area'!$A$28:$H$44,3,FALSE)</f>
        <v>1.5</v>
      </c>
      <c r="W14" s="81">
        <f>VLOOKUP($B14,'Unemployment_-_Euro_Area'!$A$28:$H$44,2,FALSE)</f>
        <v>-1.2999997138977104</v>
      </c>
      <c r="X14" s="81">
        <f>VLOOKUP($B14,'CAPB_-_Euro_Area'!$A$27:$J$43,3,FALSE)</f>
        <v>-2.2000000000000002</v>
      </c>
      <c r="Y14" s="86">
        <f>VLOOKUP($B14,'CAPB_-_Euro_Area'!$A$27:$J$43,2,FALSE)</f>
        <v>-2</v>
      </c>
      <c r="Z14" s="81"/>
      <c r="AA14" s="81"/>
      <c r="AB14" s="81"/>
      <c r="AC14" s="81"/>
      <c r="AD14" s="81"/>
      <c r="AE14" s="81"/>
      <c r="AF14" s="81"/>
      <c r="AG14" s="81"/>
      <c r="AH14" s="127"/>
      <c r="AI14" s="225"/>
      <c r="AJ14" s="81"/>
      <c r="AK14" s="81"/>
      <c r="AL14" s="239" t="s">
        <v>21</v>
      </c>
      <c r="AM14" s="81">
        <v>-4.9520731904435351</v>
      </c>
      <c r="AN14" s="81">
        <v>-4.6583941020311954</v>
      </c>
      <c r="AO14" s="81">
        <v>-2.2000000000000002</v>
      </c>
      <c r="AP14" s="86">
        <v>-2</v>
      </c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127"/>
    </row>
    <row r="15" spans="1:53" x14ac:dyDescent="0.25">
      <c r="A15" s="225"/>
      <c r="B15" s="239" t="s">
        <v>22</v>
      </c>
      <c r="C15" s="81">
        <v>0.48732503677500461</v>
      </c>
      <c r="D15" s="81">
        <v>-0.6</v>
      </c>
      <c r="E15" s="81">
        <v>6.4631732672316105</v>
      </c>
      <c r="F15" s="86">
        <v>1.1000000000000001</v>
      </c>
      <c r="G15" s="81"/>
      <c r="H15" s="81"/>
      <c r="I15" s="81"/>
      <c r="J15" s="81"/>
      <c r="K15" s="81"/>
      <c r="L15" s="81"/>
      <c r="M15" s="81"/>
      <c r="N15" s="81"/>
      <c r="O15" s="81"/>
      <c r="P15" s="127"/>
      <c r="Q15" s="225"/>
      <c r="R15" s="81"/>
      <c r="S15" s="81"/>
      <c r="T15" s="81"/>
      <c r="U15" s="239" t="s">
        <v>22</v>
      </c>
      <c r="V15" s="81">
        <f>VLOOKUP($B15,'Unemployment_-_Euro_Area'!$A$28:$H$44,3,FALSE)</f>
        <v>1</v>
      </c>
      <c r="W15" s="81">
        <f>VLOOKUP($B15,'Unemployment_-_Euro_Area'!$A$28:$H$44,2,FALSE)</f>
        <v>-0.59999990463257014</v>
      </c>
      <c r="X15" s="81">
        <f>VLOOKUP($B15,'CAPB_-_Euro_Area'!$A$27:$J$43,3,FALSE)</f>
        <v>-0.6</v>
      </c>
      <c r="Y15" s="86">
        <f>VLOOKUP($B15,'CAPB_-_Euro_Area'!$A$27:$J$43,2,FALSE)</f>
        <v>1.1000000000000001</v>
      </c>
      <c r="Z15" s="81"/>
      <c r="AA15" s="81"/>
      <c r="AB15" s="81"/>
      <c r="AC15" s="81"/>
      <c r="AD15" s="81"/>
      <c r="AE15" s="81"/>
      <c r="AF15" s="81"/>
      <c r="AG15" s="81"/>
      <c r="AH15" s="127"/>
      <c r="AI15" s="225"/>
      <c r="AJ15" s="81"/>
      <c r="AK15" s="81"/>
      <c r="AL15" s="239" t="s">
        <v>22</v>
      </c>
      <c r="AM15" s="81">
        <v>7.5476255908645644</v>
      </c>
      <c r="AN15" s="81">
        <v>0.35311723719043808</v>
      </c>
      <c r="AO15" s="81">
        <v>-0.6</v>
      </c>
      <c r="AP15" s="86">
        <v>1.1000000000000001</v>
      </c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127"/>
    </row>
    <row r="16" spans="1:53" x14ac:dyDescent="0.25">
      <c r="A16" s="225"/>
      <c r="B16" s="239" t="s">
        <v>23</v>
      </c>
      <c r="C16" s="81">
        <v>3.9000000000008583</v>
      </c>
      <c r="D16" s="81">
        <v>-2.7</v>
      </c>
      <c r="E16" s="81">
        <v>4.2792270979093132</v>
      </c>
      <c r="F16" s="86">
        <v>-0.50000000000000011</v>
      </c>
      <c r="G16" s="81"/>
      <c r="H16" s="81"/>
      <c r="I16" s="81"/>
      <c r="J16" s="81"/>
      <c r="K16" s="81"/>
      <c r="L16" s="81"/>
      <c r="M16" s="81"/>
      <c r="N16" s="81"/>
      <c r="O16" s="81"/>
      <c r="P16" s="127"/>
      <c r="Q16" s="225"/>
      <c r="R16" s="81"/>
      <c r="S16" s="81"/>
      <c r="T16" s="81"/>
      <c r="U16" s="239" t="s">
        <v>23</v>
      </c>
      <c r="V16" s="81">
        <f>VLOOKUP($B16,'Unemployment_-_Euro_Area'!$A$28:$H$44,3,FALSE)</f>
        <v>-0.5</v>
      </c>
      <c r="W16" s="81">
        <f>VLOOKUP($B16,'Unemployment_-_Euro_Area'!$A$28:$H$44,2,FALSE)</f>
        <v>-0.40000009536742986</v>
      </c>
      <c r="X16" s="81">
        <f>VLOOKUP($B16,'CAPB_-_Euro_Area'!$A$27:$J$43,3,FALSE)</f>
        <v>-2.7</v>
      </c>
      <c r="Y16" s="86">
        <f>VLOOKUP($B16,'CAPB_-_Euro_Area'!$A$27:$J$43,2,FALSE)</f>
        <v>-0.50000000000000011</v>
      </c>
      <c r="Z16" s="81"/>
      <c r="AA16" s="81"/>
      <c r="AB16" s="81"/>
      <c r="AC16" s="81"/>
      <c r="AD16" s="81"/>
      <c r="AE16" s="81"/>
      <c r="AF16" s="81"/>
      <c r="AG16" s="81"/>
      <c r="AH16" s="127"/>
      <c r="AI16" s="225"/>
      <c r="AJ16" s="81"/>
      <c r="AK16" s="81"/>
      <c r="AL16" s="239" t="s">
        <v>23</v>
      </c>
      <c r="AM16" s="81">
        <v>-95.068435138871564</v>
      </c>
      <c r="AN16" s="81">
        <v>-7.3741537013313234</v>
      </c>
      <c r="AO16" s="81">
        <v>-2.7</v>
      </c>
      <c r="AP16" s="86">
        <v>-0.50000000000000011</v>
      </c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127"/>
    </row>
    <row r="17" spans="1:53" x14ac:dyDescent="0.25">
      <c r="A17" s="225"/>
      <c r="B17" s="239" t="s">
        <v>24</v>
      </c>
      <c r="C17" s="81">
        <v>2.077940596172013</v>
      </c>
      <c r="D17" s="81">
        <v>0</v>
      </c>
      <c r="E17" s="81">
        <v>4.2000584341084277</v>
      </c>
      <c r="F17" s="86">
        <v>-1</v>
      </c>
      <c r="G17" s="81"/>
      <c r="H17" s="81"/>
      <c r="I17" s="81"/>
      <c r="J17" s="81"/>
      <c r="K17" s="81"/>
      <c r="L17" s="81"/>
      <c r="M17" s="81"/>
      <c r="N17" s="81"/>
      <c r="O17" s="81"/>
      <c r="P17" s="127"/>
      <c r="Q17" s="225"/>
      <c r="R17" s="81"/>
      <c r="S17" s="81"/>
      <c r="T17" s="81"/>
      <c r="U17" s="239" t="s">
        <v>24</v>
      </c>
      <c r="V17" s="81">
        <f>VLOOKUP($B17,'Unemployment_-_Euro_Area'!$A$28:$H$44,3,FALSE)</f>
        <v>-0.40000009536743963</v>
      </c>
      <c r="W17" s="81">
        <f>VLOOKUP($B17,'Unemployment_-_Euro_Area'!$A$28:$H$44,2,FALSE)</f>
        <v>-0.70000004768371005</v>
      </c>
      <c r="X17" s="81">
        <f>VLOOKUP($B17,'CAPB_-_Euro_Area'!$A$27:$J$43,3,FALSE)</f>
        <v>0</v>
      </c>
      <c r="Y17" s="86">
        <f>VLOOKUP($B17,'CAPB_-_Euro_Area'!$A$27:$J$43,2,FALSE)</f>
        <v>-1</v>
      </c>
      <c r="Z17" s="81"/>
      <c r="AA17" s="81"/>
      <c r="AB17" s="81"/>
      <c r="AC17" s="81"/>
      <c r="AD17" s="81"/>
      <c r="AE17" s="81"/>
      <c r="AF17" s="81"/>
      <c r="AG17" s="81"/>
      <c r="AH17" s="127"/>
      <c r="AI17" s="225"/>
      <c r="AJ17" s="81"/>
      <c r="AK17" s="81"/>
      <c r="AL17" s="239" t="s">
        <v>24</v>
      </c>
      <c r="AM17" s="81">
        <v>11.528263955271697</v>
      </c>
      <c r="AN17" s="81">
        <v>-2.576009683293691</v>
      </c>
      <c r="AO17" s="81">
        <v>0</v>
      </c>
      <c r="AP17" s="86">
        <v>-1</v>
      </c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127"/>
    </row>
    <row r="18" spans="1:53" x14ac:dyDescent="0.25">
      <c r="A18" s="225"/>
      <c r="B18" s="239" t="s">
        <v>25</v>
      </c>
      <c r="C18" s="81">
        <v>0.19929571281069514</v>
      </c>
      <c r="D18" s="81">
        <v>-0.5</v>
      </c>
      <c r="E18" s="81">
        <v>2.4919856128950073</v>
      </c>
      <c r="F18" s="86">
        <v>-1.6</v>
      </c>
      <c r="G18" s="81"/>
      <c r="H18" s="81"/>
      <c r="I18" s="81"/>
      <c r="J18" s="81"/>
      <c r="K18" s="81"/>
      <c r="L18" s="81"/>
      <c r="M18" s="81"/>
      <c r="N18" s="81"/>
      <c r="O18" s="81"/>
      <c r="P18" s="127"/>
      <c r="Q18" s="225"/>
      <c r="R18" s="81"/>
      <c r="S18" s="81"/>
      <c r="T18" s="81"/>
      <c r="U18" s="239" t="s">
        <v>25</v>
      </c>
      <c r="V18" s="81">
        <f>VLOOKUP($B18,'Unemployment_-_Euro_Area'!$A$28:$H$44,3,FALSE)</f>
        <v>-0.40000009536742986</v>
      </c>
      <c r="W18" s="81">
        <f>VLOOKUP($B18,'Unemployment_-_Euro_Area'!$A$28:$H$44,2,FALSE)</f>
        <v>0.30000019073485973</v>
      </c>
      <c r="X18" s="81">
        <f>VLOOKUP($B18,'CAPB_-_Euro_Area'!$A$27:$J$43,3,FALSE)</f>
        <v>-0.5</v>
      </c>
      <c r="Y18" s="86">
        <f>VLOOKUP($B18,'CAPB_-_Euro_Area'!$A$27:$J$43,2,FALSE)</f>
        <v>-1.6</v>
      </c>
      <c r="Z18" s="81"/>
      <c r="AA18" s="81"/>
      <c r="AB18" s="81"/>
      <c r="AC18" s="81"/>
      <c r="AD18" s="81"/>
      <c r="AE18" s="81"/>
      <c r="AF18" s="81"/>
      <c r="AG18" s="81"/>
      <c r="AH18" s="127"/>
      <c r="AI18" s="225"/>
      <c r="AJ18" s="81"/>
      <c r="AK18" s="81"/>
      <c r="AL18" s="239" t="s">
        <v>25</v>
      </c>
      <c r="AM18" s="81">
        <v>10.757308476047683</v>
      </c>
      <c r="AN18" s="81">
        <v>-1.9641746636984294</v>
      </c>
      <c r="AO18" s="81">
        <v>-0.5</v>
      </c>
      <c r="AP18" s="86">
        <v>-1.6</v>
      </c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127"/>
    </row>
    <row r="19" spans="1:53" x14ac:dyDescent="0.25">
      <c r="A19" s="225"/>
      <c r="B19" s="239" t="s">
        <v>26</v>
      </c>
      <c r="C19" s="81">
        <v>5.4467414271614985</v>
      </c>
      <c r="D19" s="81">
        <v>-0.69999999999999973</v>
      </c>
      <c r="E19" s="81">
        <v>10.681131290470987</v>
      </c>
      <c r="F19" s="86">
        <v>0.10000000000000009</v>
      </c>
      <c r="G19" s="81"/>
      <c r="H19" s="81"/>
      <c r="I19" s="81"/>
      <c r="J19" s="81"/>
      <c r="K19" s="81"/>
      <c r="L19" s="81"/>
      <c r="M19" s="81"/>
      <c r="N19" s="81"/>
      <c r="O19" s="81"/>
      <c r="P19" s="127"/>
      <c r="Q19" s="225"/>
      <c r="R19" s="81"/>
      <c r="S19" s="81"/>
      <c r="T19" s="81"/>
      <c r="U19" s="239" t="s">
        <v>26</v>
      </c>
      <c r="V19" s="81">
        <f>VLOOKUP($B19,'Unemployment_-_Euro_Area'!$A$28:$H$44,3,FALSE)</f>
        <v>-1.3999996185302699</v>
      </c>
      <c r="W19" s="81">
        <f>VLOOKUP($B19,'Unemployment_-_Euro_Area'!$A$28:$H$44,2,FALSE)</f>
        <v>-2.3000001907349006</v>
      </c>
      <c r="X19" s="81">
        <f>VLOOKUP($B19,'CAPB_-_Euro_Area'!$A$27:$J$43,3,FALSE)</f>
        <v>-0.69999999999999973</v>
      </c>
      <c r="Y19" s="86">
        <f>VLOOKUP($B19,'CAPB_-_Euro_Area'!$A$27:$J$43,2,FALSE)</f>
        <v>0.10000000000000009</v>
      </c>
      <c r="Z19" s="81"/>
      <c r="AA19" s="81"/>
      <c r="AB19" s="81"/>
      <c r="AC19" s="81"/>
      <c r="AD19" s="81"/>
      <c r="AE19" s="81"/>
      <c r="AF19" s="81"/>
      <c r="AG19" s="81"/>
      <c r="AH19" s="127"/>
      <c r="AI19" s="225"/>
      <c r="AJ19" s="81"/>
      <c r="AK19" s="81"/>
      <c r="AL19" s="239" t="s">
        <v>26</v>
      </c>
      <c r="AM19" s="81">
        <v>-1.5475339259505922</v>
      </c>
      <c r="AN19" s="81">
        <v>-1.0372416463577459</v>
      </c>
      <c r="AO19" s="81">
        <v>-0.69999999999999973</v>
      </c>
      <c r="AP19" s="86">
        <v>0.10000000000000009</v>
      </c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127"/>
    </row>
    <row r="20" spans="1:53" ht="15.75" thickBot="1" x14ac:dyDescent="0.3">
      <c r="A20" s="225"/>
      <c r="B20" s="239" t="s">
        <v>27</v>
      </c>
      <c r="C20" s="81">
        <v>3.3001041691901492</v>
      </c>
      <c r="D20" s="81">
        <v>-0.60000000000000009</v>
      </c>
      <c r="E20" s="81">
        <v>6.9414534467627504</v>
      </c>
      <c r="F20" s="86">
        <v>-0.49999999999999989</v>
      </c>
      <c r="G20" s="81"/>
      <c r="H20" s="81"/>
      <c r="I20" s="81"/>
      <c r="J20" s="81"/>
      <c r="K20" s="81"/>
      <c r="L20" s="81"/>
      <c r="M20" s="81"/>
      <c r="N20" s="81"/>
      <c r="O20" s="81"/>
      <c r="P20" s="127"/>
      <c r="Q20" s="225"/>
      <c r="R20" s="81"/>
      <c r="S20" s="81"/>
      <c r="T20" s="81"/>
      <c r="U20" s="239" t="s">
        <v>27</v>
      </c>
      <c r="V20" s="81">
        <f>VLOOKUP($B20,'Unemployment_-_Euro_Area'!$A$28:$H$44,3,FALSE)</f>
        <v>-0.40000009536742986</v>
      </c>
      <c r="W20" s="81">
        <f>VLOOKUP($B20,'Unemployment_-_Euro_Area'!$A$28:$H$44,2,FALSE)</f>
        <v>-1.1999998092651403</v>
      </c>
      <c r="X20" s="81">
        <f>VLOOKUP($B20,'CAPB_-_Euro_Area'!$A$27:$J$43,3,FALSE)</f>
        <v>-0.60000000000000009</v>
      </c>
      <c r="Y20" s="86">
        <f>VLOOKUP($B20,'CAPB_-_Euro_Area'!$A$27:$J$43,2,FALSE)</f>
        <v>-0.49999999999999989</v>
      </c>
      <c r="Z20" s="81"/>
      <c r="AA20" s="81"/>
      <c r="AB20" s="81"/>
      <c r="AC20" s="81"/>
      <c r="AD20" s="81"/>
      <c r="AE20" s="81"/>
      <c r="AF20" s="81"/>
      <c r="AG20" s="81"/>
      <c r="AH20" s="127"/>
      <c r="AI20" s="225"/>
      <c r="AJ20" s="81"/>
      <c r="AK20" s="81"/>
      <c r="AL20" s="239" t="s">
        <v>28</v>
      </c>
      <c r="AM20" s="88">
        <v>4.0911107298823595</v>
      </c>
      <c r="AN20" s="88">
        <v>-3.9287140538594159</v>
      </c>
      <c r="AO20" s="88">
        <v>-6.1</v>
      </c>
      <c r="AP20" s="89">
        <v>-0.89999999999999991</v>
      </c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127"/>
    </row>
    <row r="21" spans="1:53" ht="15.75" thickBot="1" x14ac:dyDescent="0.3">
      <c r="A21" s="225"/>
      <c r="B21" s="239" t="s">
        <v>28</v>
      </c>
      <c r="C21" s="81">
        <v>1.1159252663290431</v>
      </c>
      <c r="D21" s="81">
        <v>-6.1</v>
      </c>
      <c r="E21" s="81">
        <v>3.7689458216294724</v>
      </c>
      <c r="F21" s="86">
        <v>-0.89999999999999991</v>
      </c>
      <c r="G21" s="81"/>
      <c r="H21" s="81"/>
      <c r="I21" s="81"/>
      <c r="J21" s="81"/>
      <c r="K21" s="81"/>
      <c r="L21" s="81"/>
      <c r="M21" s="81"/>
      <c r="N21" s="81"/>
      <c r="O21" s="81"/>
      <c r="P21" s="127"/>
      <c r="Q21" s="225"/>
      <c r="R21" s="81"/>
      <c r="S21" s="81"/>
      <c r="T21" s="81"/>
      <c r="U21" s="239" t="s">
        <v>28</v>
      </c>
      <c r="V21" s="88">
        <f>VLOOKUP($B21,'Unemployment_-_Euro_Area'!$A$28:$H$44,3,FALSE)</f>
        <v>3.1000003814697301</v>
      </c>
      <c r="W21" s="88">
        <f>VLOOKUP($B21,'Unemployment_-_Euro_Area'!$A$28:$H$44,2,FALSE)</f>
        <v>-0.20000076293946023</v>
      </c>
      <c r="X21" s="88">
        <f>VLOOKUP($B21,'CAPB_-_Euro_Area'!$A$27:$J$43,3,FALSE)</f>
        <v>-6.1</v>
      </c>
      <c r="Y21" s="89">
        <f>VLOOKUP($B21,'CAPB_-_Euro_Area'!$A$27:$J$43,2,FALSE)</f>
        <v>-0.89999999999999991</v>
      </c>
      <c r="Z21" s="81"/>
      <c r="AA21" s="81"/>
      <c r="AB21" s="81"/>
      <c r="AC21" s="81"/>
      <c r="AD21" s="81"/>
      <c r="AE21" s="81"/>
      <c r="AF21" s="81"/>
      <c r="AG21" s="81"/>
      <c r="AH21" s="127"/>
      <c r="AI21" s="225"/>
      <c r="AJ21" s="81"/>
      <c r="AK21" s="251">
        <v>2009</v>
      </c>
      <c r="AL21" s="241" t="s">
        <v>13</v>
      </c>
      <c r="AM21" s="81">
        <v>4.8478178579771338</v>
      </c>
      <c r="AN21" s="81">
        <v>5.1356610961260003</v>
      </c>
      <c r="AO21" s="81">
        <v>-1.2000000000000002</v>
      </c>
      <c r="AP21" s="3">
        <v>-0.19999999999999996</v>
      </c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127"/>
    </row>
    <row r="22" spans="1:53" x14ac:dyDescent="0.25">
      <c r="A22" s="257">
        <v>2009</v>
      </c>
      <c r="B22" s="241" t="s">
        <v>13</v>
      </c>
      <c r="C22" s="82">
        <v>-3.7990996891143425</v>
      </c>
      <c r="D22" s="83">
        <v>-1.2000000000000002</v>
      </c>
      <c r="E22" s="83">
        <v>1.5472940530394226</v>
      </c>
      <c r="F22" s="84">
        <v>-0.19999999999999996</v>
      </c>
      <c r="G22" s="81"/>
      <c r="H22" s="81"/>
      <c r="I22" s="81"/>
      <c r="J22" s="81"/>
      <c r="K22" s="81"/>
      <c r="L22" s="81"/>
      <c r="M22" s="81"/>
      <c r="N22" s="81"/>
      <c r="O22" s="81"/>
      <c r="P22" s="127"/>
      <c r="Q22" s="225"/>
      <c r="R22" s="81"/>
      <c r="S22" s="81"/>
      <c r="T22" s="251">
        <v>2009</v>
      </c>
      <c r="U22" s="241" t="s">
        <v>13</v>
      </c>
      <c r="V22" s="81">
        <v>1.0000002384185795</v>
      </c>
      <c r="W22" s="81">
        <v>-0.60000014305114968</v>
      </c>
      <c r="X22" s="81">
        <v>-1.2000000000000002</v>
      </c>
      <c r="Y22" s="3">
        <v>-0.19999999999999996</v>
      </c>
      <c r="Z22" s="81"/>
      <c r="AA22" s="81"/>
      <c r="AB22" s="81"/>
      <c r="AC22" s="81"/>
      <c r="AD22" s="81"/>
      <c r="AE22" s="81"/>
      <c r="AF22" s="81"/>
      <c r="AG22" s="81"/>
      <c r="AH22" s="127"/>
      <c r="AI22" s="225"/>
      <c r="AJ22" s="81"/>
      <c r="AK22" s="81"/>
      <c r="AL22" s="241" t="s">
        <v>14</v>
      </c>
      <c r="AM22" s="81">
        <v>4.3006164325042562</v>
      </c>
      <c r="AN22" s="81">
        <v>2.4910768514966293</v>
      </c>
      <c r="AO22" s="81">
        <v>-2.8</v>
      </c>
      <c r="AP22" s="3">
        <v>-1</v>
      </c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127"/>
    </row>
    <row r="23" spans="1:53" x14ac:dyDescent="0.25">
      <c r="A23" s="225"/>
      <c r="B23" s="241" t="s">
        <v>14</v>
      </c>
      <c r="C23" s="85">
        <v>-2.6186647890428816</v>
      </c>
      <c r="D23" s="81">
        <v>-2.8</v>
      </c>
      <c r="E23" s="81">
        <v>0.95346880103906528</v>
      </c>
      <c r="F23" s="86">
        <v>-1</v>
      </c>
      <c r="G23" s="81"/>
      <c r="H23" s="81"/>
      <c r="I23" s="81"/>
      <c r="J23" s="81"/>
      <c r="K23" s="81"/>
      <c r="L23" s="81"/>
      <c r="M23" s="81"/>
      <c r="N23" s="81"/>
      <c r="O23" s="81"/>
      <c r="P23" s="127"/>
      <c r="Q23" s="225"/>
      <c r="R23" s="81"/>
      <c r="S23" s="81"/>
      <c r="T23" s="81"/>
      <c r="U23" s="241" t="s">
        <v>14</v>
      </c>
      <c r="V23" s="81">
        <v>0.90000009536742986</v>
      </c>
      <c r="W23" s="81">
        <v>-0.5</v>
      </c>
      <c r="X23" s="81">
        <v>-2.8</v>
      </c>
      <c r="Y23" s="3">
        <v>-1</v>
      </c>
      <c r="Z23" s="81"/>
      <c r="AA23" s="81"/>
      <c r="AB23" s="81"/>
      <c r="AC23" s="81"/>
      <c r="AD23" s="81"/>
      <c r="AE23" s="81"/>
      <c r="AF23" s="81"/>
      <c r="AG23" s="81"/>
      <c r="AH23" s="127"/>
      <c r="AI23" s="225"/>
      <c r="AJ23" s="81"/>
      <c r="AK23" s="81"/>
      <c r="AL23" s="241" t="s">
        <v>15</v>
      </c>
      <c r="AM23" s="81">
        <v>9.2693142531013351</v>
      </c>
      <c r="AN23" s="81">
        <v>-4.0460809978547871</v>
      </c>
      <c r="AO23" s="81">
        <v>-1.2</v>
      </c>
      <c r="AP23" s="3">
        <v>-0.7</v>
      </c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127"/>
    </row>
    <row r="24" spans="1:53" x14ac:dyDescent="0.25">
      <c r="A24" s="225"/>
      <c r="B24" s="241" t="s">
        <v>15</v>
      </c>
      <c r="C24" s="85">
        <v>-8.2690187431091431</v>
      </c>
      <c r="D24" s="81">
        <v>-1.2</v>
      </c>
      <c r="E24" s="81">
        <v>0.7206456130990091</v>
      </c>
      <c r="F24" s="86">
        <v>-0.7</v>
      </c>
      <c r="G24" s="81"/>
      <c r="H24" s="81"/>
      <c r="I24" s="81"/>
      <c r="J24" s="81"/>
      <c r="K24" s="81"/>
      <c r="L24" s="81"/>
      <c r="M24" s="81"/>
      <c r="N24" s="81"/>
      <c r="O24" s="81"/>
      <c r="P24" s="127"/>
      <c r="Q24" s="225"/>
      <c r="R24" s="81"/>
      <c r="S24" s="81"/>
      <c r="T24" s="81"/>
      <c r="U24" s="241" t="s">
        <v>15</v>
      </c>
      <c r="V24" s="81">
        <v>1.8999996185302805</v>
      </c>
      <c r="W24" s="81">
        <v>-0.5</v>
      </c>
      <c r="X24" s="81">
        <v>-1.2</v>
      </c>
      <c r="Y24" s="3">
        <v>-0.7</v>
      </c>
      <c r="Z24" s="81"/>
      <c r="AA24" s="81"/>
      <c r="AB24" s="81"/>
      <c r="AC24" s="81"/>
      <c r="AD24" s="81"/>
      <c r="AE24" s="81"/>
      <c r="AF24" s="81"/>
      <c r="AG24" s="81"/>
      <c r="AH24" s="127"/>
      <c r="AI24" s="225"/>
      <c r="AJ24" s="81"/>
      <c r="AK24" s="81"/>
      <c r="AL24" s="241" t="s">
        <v>16</v>
      </c>
      <c r="AM24" s="81">
        <v>11.692128475976901</v>
      </c>
      <c r="AN24" s="81">
        <v>5.6231664596475781</v>
      </c>
      <c r="AO24" s="81">
        <v>-2.2000000000000002</v>
      </c>
      <c r="AP24" s="3">
        <v>0.19999999999999996</v>
      </c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127"/>
    </row>
    <row r="25" spans="1:53" x14ac:dyDescent="0.25">
      <c r="A25" s="225"/>
      <c r="B25" s="241" t="s">
        <v>16</v>
      </c>
      <c r="C25" s="85">
        <v>-2.9413386637227035</v>
      </c>
      <c r="D25" s="81">
        <v>-2.2000000000000002</v>
      </c>
      <c r="E25" s="81">
        <v>0.19529316755027537</v>
      </c>
      <c r="F25" s="86">
        <v>0.19999999999999996</v>
      </c>
      <c r="G25" s="81"/>
      <c r="H25" s="81"/>
      <c r="I25" s="81"/>
      <c r="J25" s="81"/>
      <c r="K25" s="81"/>
      <c r="L25" s="81"/>
      <c r="M25" s="81"/>
      <c r="N25" s="81"/>
      <c r="O25" s="81"/>
      <c r="P25" s="127"/>
      <c r="Q25" s="225"/>
      <c r="R25" s="81"/>
      <c r="S25" s="81"/>
      <c r="T25" s="81"/>
      <c r="U25" s="241" t="s">
        <v>16</v>
      </c>
      <c r="V25" s="81">
        <v>1.7000002861023003</v>
      </c>
      <c r="W25" s="81">
        <v>-0.59999990463257014</v>
      </c>
      <c r="X25" s="81">
        <v>-2.2000000000000002</v>
      </c>
      <c r="Y25" s="3">
        <v>0.19999999999999996</v>
      </c>
      <c r="Z25" s="81"/>
      <c r="AA25" s="81"/>
      <c r="AB25" s="81"/>
      <c r="AC25" s="81"/>
      <c r="AD25" s="81"/>
      <c r="AE25" s="81"/>
      <c r="AF25" s="81"/>
      <c r="AG25" s="81"/>
      <c r="AH25" s="127"/>
      <c r="AI25" s="225"/>
      <c r="AJ25" s="81"/>
      <c r="AK25" s="81"/>
      <c r="AL25" s="241" t="s">
        <v>17</v>
      </c>
      <c r="AM25" s="81">
        <v>4.3083732120840139</v>
      </c>
      <c r="AN25" s="81">
        <v>2.293099245100521</v>
      </c>
      <c r="AO25" s="81">
        <v>0.19999999999999996</v>
      </c>
      <c r="AP25" s="3">
        <v>-0.5</v>
      </c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127"/>
    </row>
    <row r="26" spans="1:53" x14ac:dyDescent="0.25">
      <c r="A26" s="225"/>
      <c r="B26" s="241" t="s">
        <v>17</v>
      </c>
      <c r="C26" s="85">
        <v>-5.6379538930404749</v>
      </c>
      <c r="D26" s="81">
        <v>0.19999999999999996</v>
      </c>
      <c r="E26" s="81">
        <v>1.0521089395553815</v>
      </c>
      <c r="F26" s="86">
        <v>-0.5</v>
      </c>
      <c r="G26" s="81"/>
      <c r="H26" s="81"/>
      <c r="I26" s="81"/>
      <c r="J26" s="81"/>
      <c r="K26" s="81"/>
      <c r="L26" s="81"/>
      <c r="M26" s="81"/>
      <c r="N26" s="81"/>
      <c r="O26" s="81"/>
      <c r="P26" s="127"/>
      <c r="Q26" s="225"/>
      <c r="R26" s="81"/>
      <c r="S26" s="81"/>
      <c r="T26" s="81"/>
      <c r="U26" s="241" t="s">
        <v>17</v>
      </c>
      <c r="V26" s="81">
        <v>0.19999980926514027</v>
      </c>
      <c r="W26" s="81">
        <v>-1.1000003814697301</v>
      </c>
      <c r="X26" s="81">
        <v>0.19999999999999996</v>
      </c>
      <c r="Y26" s="3">
        <v>-0.5</v>
      </c>
      <c r="Z26" s="81"/>
      <c r="AA26" s="81"/>
      <c r="AB26" s="81"/>
      <c r="AC26" s="81"/>
      <c r="AD26" s="81"/>
      <c r="AE26" s="81"/>
      <c r="AF26" s="81"/>
      <c r="AG26" s="81"/>
      <c r="AH26" s="127"/>
      <c r="AI26" s="225"/>
      <c r="AJ26" s="81"/>
      <c r="AK26" s="81"/>
      <c r="AL26" s="241" t="s">
        <v>18</v>
      </c>
      <c r="AM26" s="81">
        <v>16.436232746010646</v>
      </c>
      <c r="AN26" s="81">
        <v>-3.5813703236133989</v>
      </c>
      <c r="AO26" s="81">
        <v>-4.7999999999999989</v>
      </c>
      <c r="AP26" s="3">
        <v>-3</v>
      </c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127"/>
    </row>
    <row r="27" spans="1:53" x14ac:dyDescent="0.25">
      <c r="A27" s="225"/>
      <c r="B27" s="241" t="s">
        <v>18</v>
      </c>
      <c r="C27" s="85">
        <v>-4.3948172240521757</v>
      </c>
      <c r="D27" s="81">
        <v>-4.7999999999999989</v>
      </c>
      <c r="E27" s="81">
        <v>-0.44429391229343196</v>
      </c>
      <c r="F27" s="86">
        <v>-3</v>
      </c>
      <c r="G27" s="81"/>
      <c r="H27" s="81"/>
      <c r="I27" s="81"/>
      <c r="J27" s="81"/>
      <c r="K27" s="81"/>
      <c r="L27" s="81"/>
      <c r="M27" s="81"/>
      <c r="N27" s="81"/>
      <c r="O27" s="81"/>
      <c r="P27" s="127"/>
      <c r="Q27" s="225"/>
      <c r="R27" s="81"/>
      <c r="S27" s="81"/>
      <c r="T27" s="81"/>
      <c r="U27" s="241" t="s">
        <v>18</v>
      </c>
      <c r="V27" s="81">
        <v>1.8000001907348597</v>
      </c>
      <c r="W27" s="81">
        <v>-0.60000038146971946</v>
      </c>
      <c r="X27" s="81">
        <v>-4.7999999999999989</v>
      </c>
      <c r="Y27" s="3">
        <v>-3</v>
      </c>
      <c r="Z27" s="81"/>
      <c r="AA27" s="81"/>
      <c r="AB27" s="81"/>
      <c r="AC27" s="81"/>
      <c r="AD27" s="81"/>
      <c r="AE27" s="81"/>
      <c r="AF27" s="81"/>
      <c r="AG27" s="81"/>
      <c r="AH27" s="127"/>
      <c r="AI27" s="225"/>
      <c r="AJ27" s="81"/>
      <c r="AK27" s="81"/>
      <c r="AL27" s="241" t="s">
        <v>19</v>
      </c>
      <c r="AM27" s="81">
        <v>20.102611050343555</v>
      </c>
      <c r="AN27" s="81">
        <v>19.205570765305918</v>
      </c>
      <c r="AO27" s="81">
        <v>2.7000000000000011</v>
      </c>
      <c r="AP27" s="3">
        <v>-3.3000000000000007</v>
      </c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127"/>
    </row>
    <row r="28" spans="1:53" x14ac:dyDescent="0.25">
      <c r="A28" s="225"/>
      <c r="B28" s="241" t="s">
        <v>19</v>
      </c>
      <c r="C28" s="85">
        <v>-6.3706774418781862</v>
      </c>
      <c r="D28" s="81">
        <v>2.7000000000000011</v>
      </c>
      <c r="E28" s="81">
        <v>-2.6096511259575692</v>
      </c>
      <c r="F28" s="86">
        <v>-3.3000000000000007</v>
      </c>
      <c r="G28" s="81"/>
      <c r="H28" s="81"/>
      <c r="I28" s="81"/>
      <c r="J28" s="81"/>
      <c r="K28" s="81"/>
      <c r="L28" s="81"/>
      <c r="M28" s="81"/>
      <c r="N28" s="81"/>
      <c r="O28" s="81"/>
      <c r="P28" s="127"/>
      <c r="Q28" s="225"/>
      <c r="R28" s="81"/>
      <c r="S28" s="81"/>
      <c r="T28" s="81"/>
      <c r="U28" s="241" t="s">
        <v>19</v>
      </c>
      <c r="V28" s="81">
        <v>6</v>
      </c>
      <c r="W28" s="81">
        <v>1.4000000953674299</v>
      </c>
      <c r="X28" s="81">
        <v>2.7000000000000011</v>
      </c>
      <c r="Y28" s="3">
        <v>-3.3000000000000007</v>
      </c>
      <c r="Z28" s="81"/>
      <c r="AA28" s="81"/>
      <c r="AB28" s="81"/>
      <c r="AC28" s="81"/>
      <c r="AD28" s="81"/>
      <c r="AE28" s="81"/>
      <c r="AF28" s="81"/>
      <c r="AG28" s="81"/>
      <c r="AH28" s="127"/>
      <c r="AI28" s="225"/>
      <c r="AJ28" s="81"/>
      <c r="AK28" s="81"/>
      <c r="AL28" s="241" t="s">
        <v>20</v>
      </c>
      <c r="AM28" s="81">
        <v>13.719723190922835</v>
      </c>
      <c r="AN28" s="81">
        <v>2.778748078705064</v>
      </c>
      <c r="AO28" s="81">
        <v>-0.70000000000000007</v>
      </c>
      <c r="AP28" s="3">
        <v>-0.5</v>
      </c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127"/>
    </row>
    <row r="29" spans="1:53" x14ac:dyDescent="0.25">
      <c r="A29" s="225"/>
      <c r="B29" s="241" t="s">
        <v>20</v>
      </c>
      <c r="C29" s="85">
        <v>-5.4813785318373363</v>
      </c>
      <c r="D29" s="81">
        <v>-0.70000000000000007</v>
      </c>
      <c r="E29" s="81">
        <v>-1.0498246511058369</v>
      </c>
      <c r="F29" s="86">
        <v>-0.5</v>
      </c>
      <c r="G29" s="81"/>
      <c r="H29" s="81"/>
      <c r="I29" s="81"/>
      <c r="J29" s="81"/>
      <c r="K29" s="110"/>
      <c r="L29" s="110"/>
      <c r="M29" s="110"/>
      <c r="N29" s="81"/>
      <c r="O29" s="81"/>
      <c r="P29" s="127"/>
      <c r="Q29" s="225"/>
      <c r="R29" s="81"/>
      <c r="S29" s="81"/>
      <c r="T29" s="81"/>
      <c r="U29" s="241" t="s">
        <v>20</v>
      </c>
      <c r="V29" s="81">
        <v>1.1000003814697195</v>
      </c>
      <c r="W29" s="81">
        <v>0.59999990463257014</v>
      </c>
      <c r="X29" s="81">
        <v>-0.70000000000000007</v>
      </c>
      <c r="Y29" s="3">
        <v>-0.5</v>
      </c>
      <c r="Z29" s="81"/>
      <c r="AA29" s="81"/>
      <c r="AB29" s="81"/>
      <c r="AC29" s="81"/>
      <c r="AD29" s="81"/>
      <c r="AE29" s="81"/>
      <c r="AF29" s="81"/>
      <c r="AG29" s="81"/>
      <c r="AH29" s="127"/>
      <c r="AI29" s="225"/>
      <c r="AJ29" s="81"/>
      <c r="AK29" s="81"/>
      <c r="AL29" s="241" t="s">
        <v>21</v>
      </c>
      <c r="AM29" s="81">
        <v>53.595139751870313</v>
      </c>
      <c r="AN29" s="81">
        <v>-4.9520731904435351</v>
      </c>
      <c r="AO29" s="81">
        <v>0.90000000000000036</v>
      </c>
      <c r="AP29" s="3">
        <v>-2.2000000000000002</v>
      </c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127"/>
    </row>
    <row r="30" spans="1:53" x14ac:dyDescent="0.25">
      <c r="A30" s="225"/>
      <c r="B30" s="241" t="s">
        <v>30</v>
      </c>
      <c r="C30" s="85">
        <v>-14.185978727046447</v>
      </c>
      <c r="D30" s="81">
        <v>5.7000000000000011</v>
      </c>
      <c r="E30" s="81">
        <v>-3.1751862420541954</v>
      </c>
      <c r="F30" s="86">
        <v>-7.5000000000000009</v>
      </c>
      <c r="G30" s="81"/>
      <c r="H30" s="81"/>
      <c r="I30" s="81"/>
      <c r="J30" s="81"/>
      <c r="K30" s="81"/>
      <c r="L30" s="81"/>
      <c r="M30" s="81"/>
      <c r="N30" s="81"/>
      <c r="O30" s="81"/>
      <c r="P30" s="127"/>
      <c r="Q30" s="225"/>
      <c r="R30" s="81"/>
      <c r="S30" s="81"/>
      <c r="T30" s="81"/>
      <c r="U30" s="241" t="s">
        <v>30</v>
      </c>
      <c r="V30" s="81">
        <v>9.7000002861022718</v>
      </c>
      <c r="W30" s="81">
        <v>1.4000000953674299</v>
      </c>
      <c r="X30" s="81">
        <v>5.7000000000000011</v>
      </c>
      <c r="Y30" s="3">
        <v>-7.5000000000000009</v>
      </c>
      <c r="Z30" s="81"/>
      <c r="AA30" s="81"/>
      <c r="AB30" s="81"/>
      <c r="AC30" s="81"/>
      <c r="AD30" s="81"/>
      <c r="AE30" s="81"/>
      <c r="AF30" s="81"/>
      <c r="AG30" s="81"/>
      <c r="AH30" s="127"/>
      <c r="AI30" s="225"/>
      <c r="AJ30" s="81"/>
      <c r="AK30" s="81"/>
      <c r="AL30" s="241" t="s">
        <v>22</v>
      </c>
      <c r="AM30" s="81">
        <v>0.95972729674019774</v>
      </c>
      <c r="AN30" s="81">
        <v>7.5476255908645644</v>
      </c>
      <c r="AO30" s="81">
        <v>-9.9999999999999978E-2</v>
      </c>
      <c r="AP30" s="3">
        <v>-0.6</v>
      </c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127"/>
    </row>
    <row r="31" spans="1:53" x14ac:dyDescent="0.25">
      <c r="A31" s="225"/>
      <c r="B31" s="241" t="s">
        <v>21</v>
      </c>
      <c r="C31" s="85">
        <v>-14.814001873429149</v>
      </c>
      <c r="D31" s="81">
        <v>0.90000000000000036</v>
      </c>
      <c r="E31" s="81">
        <v>2.6279553790118797</v>
      </c>
      <c r="F31" s="86">
        <v>-2.2000000000000002</v>
      </c>
      <c r="G31" s="81"/>
      <c r="H31" s="81"/>
      <c r="I31" s="81"/>
      <c r="J31" s="81"/>
      <c r="K31" s="81"/>
      <c r="L31" s="81"/>
      <c r="M31" s="81"/>
      <c r="N31" s="81"/>
      <c r="O31" s="81"/>
      <c r="P31" s="127"/>
      <c r="Q31" s="225"/>
      <c r="R31" s="81"/>
      <c r="S31" s="81"/>
      <c r="T31" s="81"/>
      <c r="U31" s="241" t="s">
        <v>21</v>
      </c>
      <c r="V31" s="81">
        <v>7.8999996185302397</v>
      </c>
      <c r="W31" s="81">
        <v>1.5</v>
      </c>
      <c r="X31" s="81">
        <v>0.90000000000000036</v>
      </c>
      <c r="Y31" s="3">
        <v>-2.2000000000000002</v>
      </c>
      <c r="Z31" s="81"/>
      <c r="AA31" s="81"/>
      <c r="AB31" s="81"/>
      <c r="AC31" s="81"/>
      <c r="AD31" s="81"/>
      <c r="AE31" s="81"/>
      <c r="AF31" s="81"/>
      <c r="AG31" s="81"/>
      <c r="AH31" s="127"/>
      <c r="AI31" s="225"/>
      <c r="AJ31" s="81"/>
      <c r="AK31" s="81"/>
      <c r="AL31" s="241" t="s">
        <v>23</v>
      </c>
      <c r="AM31" s="81">
        <v>6.0899157980321377</v>
      </c>
      <c r="AN31" s="81">
        <v>-95.068435138871564</v>
      </c>
      <c r="AO31" s="81">
        <v>3</v>
      </c>
      <c r="AP31" s="3">
        <v>-2.7</v>
      </c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127"/>
    </row>
    <row r="32" spans="1:53" x14ac:dyDescent="0.25">
      <c r="A32" s="225"/>
      <c r="B32" s="241" t="s">
        <v>22</v>
      </c>
      <c r="C32" s="85">
        <v>-5.33368058985711</v>
      </c>
      <c r="D32" s="81">
        <v>-9.9999999999999978E-2</v>
      </c>
      <c r="E32" s="81">
        <v>0.48732503677500461</v>
      </c>
      <c r="F32" s="86">
        <v>-0.6</v>
      </c>
      <c r="G32" s="81"/>
      <c r="H32" s="81"/>
      <c r="I32" s="81"/>
      <c r="J32" s="81"/>
      <c r="K32" s="81"/>
      <c r="L32" s="81"/>
      <c r="M32" s="81"/>
      <c r="N32" s="81"/>
      <c r="O32" s="81"/>
      <c r="P32" s="127"/>
      <c r="Q32" s="225"/>
      <c r="R32" s="81"/>
      <c r="S32" s="81"/>
      <c r="T32" s="81"/>
      <c r="U32" s="241" t="s">
        <v>22</v>
      </c>
      <c r="V32" s="81">
        <v>0</v>
      </c>
      <c r="W32" s="81">
        <v>1</v>
      </c>
      <c r="X32" s="81">
        <v>-9.9999999999999978E-2</v>
      </c>
      <c r="Y32" s="3">
        <v>-0.6</v>
      </c>
      <c r="Z32" s="81"/>
      <c r="AA32" s="81"/>
      <c r="AB32" s="81"/>
      <c r="AC32" s="81"/>
      <c r="AD32" s="81"/>
      <c r="AE32" s="81"/>
      <c r="AF32" s="81"/>
      <c r="AG32" s="81"/>
      <c r="AH32" s="127"/>
      <c r="AI32" s="225"/>
      <c r="AJ32" s="81"/>
      <c r="AK32" s="81"/>
      <c r="AL32" s="241" t="s">
        <v>24</v>
      </c>
      <c r="AM32" s="81">
        <v>1.8326240033471066</v>
      </c>
      <c r="AN32" s="81">
        <v>11.528263955271697</v>
      </c>
      <c r="AO32" s="81">
        <v>-3.7</v>
      </c>
      <c r="AP32" s="3">
        <v>0</v>
      </c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127"/>
    </row>
    <row r="33" spans="1:53" x14ac:dyDescent="0.25">
      <c r="A33" s="225"/>
      <c r="B33" s="241" t="s">
        <v>23</v>
      </c>
      <c r="C33" s="85">
        <v>-2.7999999999998124</v>
      </c>
      <c r="D33" s="81">
        <v>3</v>
      </c>
      <c r="E33" s="81">
        <v>3.9000000000008583</v>
      </c>
      <c r="F33" s="86">
        <v>-2.7</v>
      </c>
      <c r="G33" s="81"/>
      <c r="H33" s="81"/>
      <c r="I33" s="81"/>
      <c r="J33" s="81"/>
      <c r="K33" s="81"/>
      <c r="L33" s="81"/>
      <c r="M33" s="81"/>
      <c r="N33" s="81"/>
      <c r="O33" s="81"/>
      <c r="P33" s="127"/>
      <c r="Q33" s="225"/>
      <c r="R33" s="81"/>
      <c r="S33" s="81"/>
      <c r="T33" s="81"/>
      <c r="U33" s="241" t="s">
        <v>23</v>
      </c>
      <c r="V33" s="81">
        <v>0.90000009536742986</v>
      </c>
      <c r="W33" s="81">
        <v>-0.5</v>
      </c>
      <c r="X33" s="81">
        <v>3</v>
      </c>
      <c r="Y33" s="3">
        <v>-2.7</v>
      </c>
      <c r="Z33" s="81"/>
      <c r="AA33" s="81"/>
      <c r="AB33" s="81"/>
      <c r="AC33" s="81"/>
      <c r="AD33" s="81"/>
      <c r="AE33" s="81"/>
      <c r="AF33" s="81"/>
      <c r="AG33" s="81"/>
      <c r="AH33" s="127"/>
      <c r="AI33" s="225"/>
      <c r="AJ33" s="81"/>
      <c r="AK33" s="81"/>
      <c r="AL33" s="241" t="s">
        <v>25</v>
      </c>
      <c r="AM33" s="81">
        <v>12.026278453608313</v>
      </c>
      <c r="AN33" s="81">
        <v>10.757308476047683</v>
      </c>
      <c r="AO33" s="81">
        <v>-4.8000000000000007</v>
      </c>
      <c r="AP33" s="3">
        <v>-0.5</v>
      </c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127"/>
    </row>
    <row r="34" spans="1:53" x14ac:dyDescent="0.25">
      <c r="A34" s="225"/>
      <c r="B34" s="241" t="s">
        <v>24</v>
      </c>
      <c r="C34" s="85">
        <v>-3.2980747022043317</v>
      </c>
      <c r="D34" s="81">
        <v>-3.7</v>
      </c>
      <c r="E34" s="81">
        <v>2.077940596172013</v>
      </c>
      <c r="F34" s="86">
        <v>0</v>
      </c>
      <c r="G34" s="81"/>
      <c r="H34" s="81"/>
      <c r="I34" s="81"/>
      <c r="J34" s="81"/>
      <c r="K34" s="81"/>
      <c r="L34" s="81"/>
      <c r="M34" s="81"/>
      <c r="N34" s="81"/>
      <c r="O34" s="81"/>
      <c r="P34" s="127"/>
      <c r="Q34" s="225"/>
      <c r="R34" s="81"/>
      <c r="S34" s="81"/>
      <c r="T34" s="81"/>
      <c r="U34" s="241" t="s">
        <v>24</v>
      </c>
      <c r="V34" s="81">
        <v>0.60000014305114968</v>
      </c>
      <c r="W34" s="81">
        <v>-0.40000009536743963</v>
      </c>
      <c r="X34" s="81">
        <v>-3.7</v>
      </c>
      <c r="Y34" s="3">
        <v>0</v>
      </c>
      <c r="Z34" s="81"/>
      <c r="AA34" s="81"/>
      <c r="AB34" s="81"/>
      <c r="AC34" s="81"/>
      <c r="AD34" s="81"/>
      <c r="AE34" s="81"/>
      <c r="AF34" s="81"/>
      <c r="AG34" s="81"/>
      <c r="AH34" s="127"/>
      <c r="AI34" s="225"/>
      <c r="AJ34" s="81"/>
      <c r="AK34" s="81"/>
      <c r="AL34" s="241" t="s">
        <v>26</v>
      </c>
      <c r="AM34" s="81">
        <v>7.986606379654738</v>
      </c>
      <c r="AN34" s="81">
        <v>-1.5475339259505922</v>
      </c>
      <c r="AO34" s="81">
        <v>-2.2000000000000002</v>
      </c>
      <c r="AP34" s="3">
        <v>-0.69999999999999973</v>
      </c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127"/>
    </row>
    <row r="35" spans="1:53" ht="15.75" thickBot="1" x14ac:dyDescent="0.3">
      <c r="A35" s="225"/>
      <c r="B35" s="241" t="s">
        <v>25</v>
      </c>
      <c r="C35" s="85">
        <v>-2.978110801000355</v>
      </c>
      <c r="D35" s="81">
        <v>-4.8000000000000007</v>
      </c>
      <c r="E35" s="81">
        <v>0.19929571281069514</v>
      </c>
      <c r="F35" s="86">
        <v>-0.5</v>
      </c>
      <c r="G35" s="81"/>
      <c r="H35" s="81"/>
      <c r="I35" s="81"/>
      <c r="J35" s="81"/>
      <c r="K35" s="81"/>
      <c r="L35" s="81"/>
      <c r="M35" s="81"/>
      <c r="N35" s="81"/>
      <c r="O35" s="81"/>
      <c r="P35" s="127"/>
      <c r="Q35" s="225"/>
      <c r="R35" s="81"/>
      <c r="S35" s="81"/>
      <c r="T35" s="81"/>
      <c r="U35" s="241" t="s">
        <v>25</v>
      </c>
      <c r="V35" s="81">
        <v>1.9000000953674299</v>
      </c>
      <c r="W35" s="81">
        <v>-0.40000009536742986</v>
      </c>
      <c r="X35" s="81">
        <v>-4.8000000000000007</v>
      </c>
      <c r="Y35" s="3">
        <v>-0.5</v>
      </c>
      <c r="Z35" s="81"/>
      <c r="AA35" s="81"/>
      <c r="AB35" s="81"/>
      <c r="AC35" s="81"/>
      <c r="AD35" s="81"/>
      <c r="AE35" s="81"/>
      <c r="AF35" s="81"/>
      <c r="AG35" s="81"/>
      <c r="AH35" s="127"/>
      <c r="AI35" s="225"/>
      <c r="AJ35" s="81"/>
      <c r="AK35" s="81"/>
      <c r="AL35" s="241" t="s">
        <v>28</v>
      </c>
      <c r="AM35" s="81">
        <v>12.028613938571745</v>
      </c>
      <c r="AN35" s="81">
        <v>4.0911107298823595</v>
      </c>
      <c r="AO35" s="81">
        <v>-3.6999999999999993</v>
      </c>
      <c r="AP35" s="3">
        <v>-6.1</v>
      </c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127"/>
    </row>
    <row r="36" spans="1:53" x14ac:dyDescent="0.25">
      <c r="A36" s="225"/>
      <c r="B36" s="241" t="s">
        <v>26</v>
      </c>
      <c r="C36" s="85">
        <v>-5.290243350880047</v>
      </c>
      <c r="D36" s="81">
        <v>-2.2000000000000002</v>
      </c>
      <c r="E36" s="81">
        <v>5.4467414271614985</v>
      </c>
      <c r="F36" s="86">
        <v>-0.69999999999999973</v>
      </c>
      <c r="G36" s="81"/>
      <c r="H36" s="81"/>
      <c r="I36" s="81"/>
      <c r="J36" s="81"/>
      <c r="K36" s="81"/>
      <c r="L36" s="81"/>
      <c r="M36" s="81"/>
      <c r="N36" s="81"/>
      <c r="O36" s="81"/>
      <c r="P36" s="127"/>
      <c r="Q36" s="225"/>
      <c r="R36" s="81"/>
      <c r="S36" s="81"/>
      <c r="T36" s="81"/>
      <c r="U36" s="241" t="s">
        <v>26</v>
      </c>
      <c r="V36" s="81">
        <v>2.4999999999999698</v>
      </c>
      <c r="W36" s="81">
        <v>-1.3999996185302699</v>
      </c>
      <c r="X36" s="81">
        <v>-2.2000000000000002</v>
      </c>
      <c r="Y36" s="3">
        <v>-0.69999999999999973</v>
      </c>
      <c r="Z36" s="81"/>
      <c r="AA36" s="81"/>
      <c r="AB36" s="81"/>
      <c r="AC36" s="81"/>
      <c r="AD36" s="81"/>
      <c r="AE36" s="81"/>
      <c r="AF36" s="81"/>
      <c r="AG36" s="81"/>
      <c r="AH36" s="127"/>
      <c r="AI36" s="225"/>
      <c r="AJ36" s="81"/>
      <c r="AK36" s="250">
        <v>2010</v>
      </c>
      <c r="AL36" s="239" t="s">
        <v>13</v>
      </c>
      <c r="AM36" s="83">
        <v>3.1746080956463913</v>
      </c>
      <c r="AN36" s="83">
        <v>4.8478178579771338</v>
      </c>
      <c r="AO36" s="83">
        <v>0.40000000000000013</v>
      </c>
      <c r="AP36" s="84">
        <v>-1.2000000000000002</v>
      </c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127"/>
    </row>
    <row r="37" spans="1:53" x14ac:dyDescent="0.25">
      <c r="A37" s="225"/>
      <c r="B37" s="241" t="s">
        <v>27</v>
      </c>
      <c r="C37" s="85">
        <v>-7.7973206695394737</v>
      </c>
      <c r="D37" s="81">
        <v>-1.2000000000000002</v>
      </c>
      <c r="E37" s="81">
        <v>3.3001041691901492</v>
      </c>
      <c r="F37" s="86">
        <v>-0.60000000000000009</v>
      </c>
      <c r="G37" s="81"/>
      <c r="H37" s="81"/>
      <c r="I37" s="81"/>
      <c r="J37" s="81"/>
      <c r="K37" s="81"/>
      <c r="L37" s="81"/>
      <c r="M37" s="81"/>
      <c r="N37" s="81"/>
      <c r="O37" s="81"/>
      <c r="P37" s="127"/>
      <c r="Q37" s="225"/>
      <c r="R37" s="81"/>
      <c r="S37" s="81"/>
      <c r="T37" s="81"/>
      <c r="U37" s="241" t="s">
        <v>27</v>
      </c>
      <c r="V37" s="81">
        <v>1.5</v>
      </c>
      <c r="W37" s="81">
        <v>-0.40000009536742986</v>
      </c>
      <c r="X37" s="81">
        <v>-1.2000000000000002</v>
      </c>
      <c r="Y37" s="3">
        <v>-0.60000000000000009</v>
      </c>
      <c r="Z37" s="81"/>
      <c r="AA37" s="81"/>
      <c r="AB37" s="81"/>
      <c r="AC37" s="81"/>
      <c r="AD37" s="81"/>
      <c r="AE37" s="81"/>
      <c r="AF37" s="81"/>
      <c r="AG37" s="81"/>
      <c r="AH37" s="127"/>
      <c r="AI37" s="225"/>
      <c r="AJ37" s="81"/>
      <c r="AK37" s="81"/>
      <c r="AL37" s="239" t="s">
        <v>14</v>
      </c>
      <c r="AM37" s="81">
        <v>-0.76661016859969777</v>
      </c>
      <c r="AN37" s="81">
        <v>4.3006164325042562</v>
      </c>
      <c r="AO37" s="81">
        <v>0.7</v>
      </c>
      <c r="AP37" s="86">
        <v>-2.8</v>
      </c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127"/>
    </row>
    <row r="38" spans="1:53" ht="15.75" thickBot="1" x14ac:dyDescent="0.3">
      <c r="A38" s="225"/>
      <c r="B38" s="241" t="s">
        <v>28</v>
      </c>
      <c r="C38" s="87">
        <v>-3.5737940254102796</v>
      </c>
      <c r="D38" s="88">
        <v>-3.6999999999999993</v>
      </c>
      <c r="E38" s="88">
        <v>1.1159252663290431</v>
      </c>
      <c r="F38" s="89">
        <v>-6.1</v>
      </c>
      <c r="G38" s="81"/>
      <c r="H38" s="81"/>
      <c r="I38" s="81"/>
      <c r="J38" s="81"/>
      <c r="K38" s="81"/>
      <c r="L38" s="81"/>
      <c r="M38" s="81"/>
      <c r="N38" s="81"/>
      <c r="O38" s="81"/>
      <c r="P38" s="127"/>
      <c r="Q38" s="225"/>
      <c r="R38" s="81"/>
      <c r="S38" s="81"/>
      <c r="T38" s="81"/>
      <c r="U38" s="241" t="s">
        <v>28</v>
      </c>
      <c r="V38" s="4">
        <v>6.6000003814697017</v>
      </c>
      <c r="W38" s="4">
        <v>3.1000003814697301</v>
      </c>
      <c r="X38" s="4">
        <v>-3.6999999999999993</v>
      </c>
      <c r="Y38" s="5">
        <v>-6.1</v>
      </c>
      <c r="Z38" s="81"/>
      <c r="AA38" s="81"/>
      <c r="AB38" s="81"/>
      <c r="AC38" s="81"/>
      <c r="AD38" s="81"/>
      <c r="AE38" s="81"/>
      <c r="AF38" s="81"/>
      <c r="AG38" s="81"/>
      <c r="AH38" s="127"/>
      <c r="AI38" s="225"/>
      <c r="AJ38" s="81"/>
      <c r="AK38" s="81"/>
      <c r="AL38" s="239" t="s">
        <v>15</v>
      </c>
      <c r="AM38" s="81">
        <v>5.759219315812274</v>
      </c>
      <c r="AN38" s="81">
        <v>9.2693142531013351</v>
      </c>
      <c r="AO38" s="81">
        <v>-1</v>
      </c>
      <c r="AP38" s="86">
        <v>-1.2</v>
      </c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127"/>
    </row>
    <row r="39" spans="1:53" x14ac:dyDescent="0.25">
      <c r="A39" s="256">
        <v>2010</v>
      </c>
      <c r="B39" s="239" t="s">
        <v>13</v>
      </c>
      <c r="C39" s="81">
        <v>1.8801176594148217</v>
      </c>
      <c r="D39" s="81">
        <v>0.40000000000000013</v>
      </c>
      <c r="E39" s="81">
        <v>-3.7990996891143425</v>
      </c>
      <c r="F39" s="86">
        <v>-1.2000000000000002</v>
      </c>
      <c r="G39" s="81"/>
      <c r="H39" s="81"/>
      <c r="I39" s="81"/>
      <c r="J39" s="81"/>
      <c r="K39" s="81"/>
      <c r="L39" s="81"/>
      <c r="M39" s="81"/>
      <c r="N39" s="81"/>
      <c r="O39" s="81"/>
      <c r="P39" s="127"/>
      <c r="Q39" s="225"/>
      <c r="R39" s="81"/>
      <c r="S39" s="81"/>
      <c r="T39" s="250">
        <v>2010</v>
      </c>
      <c r="U39" s="239" t="s">
        <v>13</v>
      </c>
      <c r="V39" s="81">
        <v>-0.40000009536742986</v>
      </c>
      <c r="W39" s="81">
        <v>1.0000002384185795</v>
      </c>
      <c r="X39" s="81">
        <v>0.40000000000000013</v>
      </c>
      <c r="Y39" s="3">
        <v>-1.2000000000000002</v>
      </c>
      <c r="Z39" s="81"/>
      <c r="AA39" s="81"/>
      <c r="AB39" s="81"/>
      <c r="AC39" s="81"/>
      <c r="AD39" s="81"/>
      <c r="AE39" s="81"/>
      <c r="AF39" s="81"/>
      <c r="AG39" s="81"/>
      <c r="AH39" s="127"/>
      <c r="AI39" s="225"/>
      <c r="AJ39" s="81"/>
      <c r="AK39" s="81"/>
      <c r="AL39" s="239" t="s">
        <v>16</v>
      </c>
      <c r="AM39" s="81">
        <v>3.7723164347121951</v>
      </c>
      <c r="AN39" s="81">
        <v>11.692128475976901</v>
      </c>
      <c r="AO39" s="81">
        <v>-0.19999999999999973</v>
      </c>
      <c r="AP39" s="86">
        <v>-2.2000000000000002</v>
      </c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127"/>
    </row>
    <row r="40" spans="1:53" x14ac:dyDescent="0.25">
      <c r="A40" s="225"/>
      <c r="B40" s="239" t="s">
        <v>14</v>
      </c>
      <c r="C40" s="81">
        <v>2.5010545665515025</v>
      </c>
      <c r="D40" s="81">
        <v>0.7</v>
      </c>
      <c r="E40" s="81">
        <v>-2.6186647890428816</v>
      </c>
      <c r="F40" s="86">
        <v>-2.8</v>
      </c>
      <c r="G40" s="81"/>
      <c r="H40" s="81"/>
      <c r="I40" s="81"/>
      <c r="J40" s="81"/>
      <c r="K40" s="81"/>
      <c r="L40" s="81"/>
      <c r="M40" s="81"/>
      <c r="N40" s="81"/>
      <c r="O40" s="81"/>
      <c r="P40" s="127"/>
      <c r="Q40" s="225"/>
      <c r="R40" s="81"/>
      <c r="S40" s="81"/>
      <c r="T40" s="81"/>
      <c r="U40" s="239" t="s">
        <v>14</v>
      </c>
      <c r="V40" s="81">
        <v>0.40000009536742986</v>
      </c>
      <c r="W40" s="81">
        <v>0.90000009536742986</v>
      </c>
      <c r="X40" s="81">
        <v>0.7</v>
      </c>
      <c r="Y40" s="3">
        <v>-2.8</v>
      </c>
      <c r="Z40" s="81"/>
      <c r="AA40" s="81"/>
      <c r="AB40" s="81"/>
      <c r="AC40" s="81"/>
      <c r="AD40" s="81"/>
      <c r="AE40" s="81"/>
      <c r="AF40" s="81"/>
      <c r="AG40" s="81"/>
      <c r="AH40" s="127"/>
      <c r="AI40" s="225"/>
      <c r="AJ40" s="81"/>
      <c r="AK40" s="81"/>
      <c r="AL40" s="239" t="s">
        <v>17</v>
      </c>
      <c r="AM40" s="81">
        <v>7.7031234502837833</v>
      </c>
      <c r="AN40" s="81">
        <v>4.3083732120840139</v>
      </c>
      <c r="AO40" s="81">
        <v>-2.5999999999999996</v>
      </c>
      <c r="AP40" s="86">
        <v>0.19999999999999996</v>
      </c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127"/>
    </row>
    <row r="41" spans="1:53" x14ac:dyDescent="0.25">
      <c r="A41" s="225"/>
      <c r="B41" s="239" t="s">
        <v>15</v>
      </c>
      <c r="C41" s="81">
        <v>2.9923553361053337</v>
      </c>
      <c r="D41" s="81">
        <v>-1</v>
      </c>
      <c r="E41" s="81">
        <v>-8.2690187431091431</v>
      </c>
      <c r="F41" s="86">
        <v>-1.2</v>
      </c>
      <c r="G41" s="81"/>
      <c r="H41" s="81"/>
      <c r="I41" s="81"/>
      <c r="J41" s="81"/>
      <c r="K41" s="81"/>
      <c r="L41" s="81"/>
      <c r="M41" s="81"/>
      <c r="N41" s="81"/>
      <c r="O41" s="81"/>
      <c r="P41" s="127"/>
      <c r="Q41" s="225"/>
      <c r="R41" s="81"/>
      <c r="S41" s="81"/>
      <c r="T41" s="81"/>
      <c r="U41" s="239" t="s">
        <v>15</v>
      </c>
      <c r="V41" s="81">
        <v>0.19999980926512961</v>
      </c>
      <c r="W41" s="81">
        <v>1.8999996185302805</v>
      </c>
      <c r="X41" s="81">
        <v>-1</v>
      </c>
      <c r="Y41" s="3">
        <v>-1.2</v>
      </c>
      <c r="Z41" s="81"/>
      <c r="AA41" s="81"/>
      <c r="AB41" s="81"/>
      <c r="AC41" s="81"/>
      <c r="AD41" s="81"/>
      <c r="AE41" s="81"/>
      <c r="AF41" s="81"/>
      <c r="AG41" s="81"/>
      <c r="AH41" s="127"/>
      <c r="AI41" s="225"/>
      <c r="AJ41" s="81"/>
      <c r="AK41" s="81"/>
      <c r="AL41" s="239" t="s">
        <v>18</v>
      </c>
      <c r="AM41" s="81">
        <v>-6.3161465416668818</v>
      </c>
      <c r="AN41" s="81">
        <v>16.436232746010646</v>
      </c>
      <c r="AO41" s="81">
        <v>7.1999999999999993</v>
      </c>
      <c r="AP41" s="86">
        <v>-4.7999999999999989</v>
      </c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127"/>
    </row>
    <row r="42" spans="1:53" x14ac:dyDescent="0.25">
      <c r="A42" s="225"/>
      <c r="B42" s="239" t="s">
        <v>16</v>
      </c>
      <c r="C42" s="81">
        <v>1.9656578188557319</v>
      </c>
      <c r="D42" s="81">
        <v>-0.19999999999999973</v>
      </c>
      <c r="E42" s="81">
        <v>-2.9413386637227035</v>
      </c>
      <c r="F42" s="86">
        <v>-2.2000000000000002</v>
      </c>
      <c r="G42" s="81"/>
      <c r="H42" s="81"/>
      <c r="I42" s="81"/>
      <c r="J42" s="81"/>
      <c r="K42" s="81"/>
      <c r="L42" s="81"/>
      <c r="M42" s="81"/>
      <c r="N42" s="81"/>
      <c r="O42" s="81"/>
      <c r="P42" s="127"/>
      <c r="Q42" s="225"/>
      <c r="R42" s="81"/>
      <c r="S42" s="81"/>
      <c r="T42" s="81"/>
      <c r="U42" s="239" t="s">
        <v>16</v>
      </c>
      <c r="V42" s="81">
        <v>0.19999980926512961</v>
      </c>
      <c r="W42" s="81">
        <v>1.7000002861023003</v>
      </c>
      <c r="X42" s="81">
        <v>-0.19999999999999973</v>
      </c>
      <c r="Y42" s="3">
        <v>-2.2000000000000002</v>
      </c>
      <c r="Z42" s="81"/>
      <c r="AA42" s="81"/>
      <c r="AB42" s="81"/>
      <c r="AC42" s="81"/>
      <c r="AD42" s="81"/>
      <c r="AE42" s="81"/>
      <c r="AF42" s="81"/>
      <c r="AG42" s="81"/>
      <c r="AH42" s="127"/>
      <c r="AI42" s="225"/>
      <c r="AJ42" s="81"/>
      <c r="AK42" s="81"/>
      <c r="AL42" s="239" t="s">
        <v>19</v>
      </c>
      <c r="AM42" s="81">
        <v>16.759094699186889</v>
      </c>
      <c r="AN42" s="81">
        <v>20.102611050343555</v>
      </c>
      <c r="AO42" s="81">
        <v>3.0999999999999996</v>
      </c>
      <c r="AP42" s="86">
        <v>2.7000000000000011</v>
      </c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127"/>
    </row>
    <row r="43" spans="1:53" x14ac:dyDescent="0.25">
      <c r="A43" s="225"/>
      <c r="B43" s="239" t="s">
        <v>17</v>
      </c>
      <c r="C43" s="81">
        <v>4.0907695122806729</v>
      </c>
      <c r="D43" s="81">
        <v>-2.5999999999999996</v>
      </c>
      <c r="E43" s="81">
        <v>-5.6379538930404749</v>
      </c>
      <c r="F43" s="86">
        <v>0.19999999999999996</v>
      </c>
      <c r="G43" s="81"/>
      <c r="H43" s="81"/>
      <c r="I43" s="81"/>
      <c r="J43" s="81"/>
      <c r="K43" s="81"/>
      <c r="L43" s="81"/>
      <c r="M43" s="81"/>
      <c r="N43" s="81"/>
      <c r="O43" s="81"/>
      <c r="P43" s="127"/>
      <c r="Q43" s="225"/>
      <c r="R43" s="81"/>
      <c r="S43" s="81"/>
      <c r="T43" s="81"/>
      <c r="U43" s="239" t="s">
        <v>17</v>
      </c>
      <c r="V43" s="81">
        <v>-0.59999990463257014</v>
      </c>
      <c r="W43" s="81">
        <v>0.19999980926514027</v>
      </c>
      <c r="X43" s="81">
        <v>-2.5999999999999996</v>
      </c>
      <c r="Y43" s="3">
        <v>0.19999999999999996</v>
      </c>
      <c r="Z43" s="81"/>
      <c r="AA43" s="81"/>
      <c r="AB43" s="81"/>
      <c r="AC43" s="81"/>
      <c r="AD43" s="81"/>
      <c r="AE43" s="81"/>
      <c r="AF43" s="81"/>
      <c r="AG43" s="81"/>
      <c r="AH43" s="127"/>
      <c r="AI43" s="225"/>
      <c r="AJ43" s="81"/>
      <c r="AK43" s="81"/>
      <c r="AL43" s="239" t="s">
        <v>20</v>
      </c>
      <c r="AM43" s="81">
        <v>-1.2716899230726568</v>
      </c>
      <c r="AN43" s="81">
        <v>13.719723190922835</v>
      </c>
      <c r="AO43" s="81">
        <v>0</v>
      </c>
      <c r="AP43" s="86">
        <v>-0.70000000000000007</v>
      </c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127"/>
    </row>
    <row r="44" spans="1:53" x14ac:dyDescent="0.25">
      <c r="A44" s="225"/>
      <c r="B44" s="239" t="s">
        <v>18</v>
      </c>
      <c r="C44" s="81">
        <v>-5.4487557608568551</v>
      </c>
      <c r="D44" s="81">
        <v>7.1999999999999993</v>
      </c>
      <c r="E44" s="81">
        <v>-4.3948172240521757</v>
      </c>
      <c r="F44" s="86">
        <v>-4.7999999999999989</v>
      </c>
      <c r="G44" s="81"/>
      <c r="H44" s="81"/>
      <c r="I44" s="81"/>
      <c r="J44" s="81"/>
      <c r="K44" s="81"/>
      <c r="L44" s="81"/>
      <c r="M44" s="81"/>
      <c r="N44" s="81"/>
      <c r="O44" s="81"/>
      <c r="P44" s="127"/>
      <c r="Q44" s="225"/>
      <c r="R44" s="81"/>
      <c r="S44" s="81"/>
      <c r="T44" s="81"/>
      <c r="U44" s="239" t="s">
        <v>18</v>
      </c>
      <c r="V44" s="81">
        <v>3</v>
      </c>
      <c r="W44" s="81">
        <v>1.8000001907348597</v>
      </c>
      <c r="X44" s="81">
        <v>7.1999999999999993</v>
      </c>
      <c r="Y44" s="3">
        <v>-4.7999999999999989</v>
      </c>
      <c r="Z44" s="81"/>
      <c r="AA44" s="81"/>
      <c r="AB44" s="81"/>
      <c r="AC44" s="81"/>
      <c r="AD44" s="81"/>
      <c r="AE44" s="81"/>
      <c r="AF44" s="81"/>
      <c r="AG44" s="81"/>
      <c r="AH44" s="127"/>
      <c r="AI44" s="225"/>
      <c r="AJ44" s="81"/>
      <c r="AK44" s="81"/>
      <c r="AL44" s="239" t="s">
        <v>30</v>
      </c>
      <c r="AM44" s="81">
        <v>5.9489604514882259</v>
      </c>
      <c r="AN44" s="81">
        <v>14.129628671309357</v>
      </c>
      <c r="AO44" s="81">
        <v>0.30000000000000027</v>
      </c>
      <c r="AP44" s="86">
        <v>5.7000000000000011</v>
      </c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127"/>
    </row>
    <row r="45" spans="1:53" x14ac:dyDescent="0.25">
      <c r="A45" s="225"/>
      <c r="B45" s="239" t="s">
        <v>19</v>
      </c>
      <c r="C45" s="81">
        <v>-0.27550500952816037</v>
      </c>
      <c r="D45" s="81">
        <v>3.0999999999999996</v>
      </c>
      <c r="E45" s="81">
        <v>-6.3706774418781862</v>
      </c>
      <c r="F45" s="86">
        <v>2.7000000000000011</v>
      </c>
      <c r="G45" s="81"/>
      <c r="H45" s="81"/>
      <c r="I45" s="81"/>
      <c r="J45" s="81"/>
      <c r="K45" s="81"/>
      <c r="L45" s="81"/>
      <c r="M45" s="81"/>
      <c r="N45" s="81"/>
      <c r="O45" s="81"/>
      <c r="P45" s="127"/>
      <c r="Q45" s="225"/>
      <c r="R45" s="81"/>
      <c r="S45" s="81"/>
      <c r="T45" s="81"/>
      <c r="U45" s="239" t="s">
        <v>19</v>
      </c>
      <c r="V45" s="81">
        <v>1.8999996185303001</v>
      </c>
      <c r="W45" s="81">
        <v>6</v>
      </c>
      <c r="X45" s="81">
        <v>3.0999999999999996</v>
      </c>
      <c r="Y45" s="3">
        <v>2.7000000000000011</v>
      </c>
      <c r="Z45" s="81"/>
      <c r="AA45" s="81"/>
      <c r="AB45" s="81"/>
      <c r="AC45" s="81"/>
      <c r="AD45" s="81"/>
      <c r="AE45" s="81"/>
      <c r="AF45" s="81"/>
      <c r="AG45" s="81"/>
      <c r="AH45" s="127"/>
      <c r="AI45" s="225"/>
      <c r="AJ45" s="81"/>
      <c r="AK45" s="81"/>
      <c r="AL45" s="239" t="s">
        <v>21</v>
      </c>
      <c r="AM45" s="81">
        <v>30.319889126182815</v>
      </c>
      <c r="AN45" s="81">
        <v>53.595139751870313</v>
      </c>
      <c r="AO45" s="81">
        <v>2</v>
      </c>
      <c r="AP45" s="86">
        <v>0.90000000000000036</v>
      </c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127"/>
    </row>
    <row r="46" spans="1:53" x14ac:dyDescent="0.25">
      <c r="A46" s="225"/>
      <c r="B46" s="239" t="s">
        <v>20</v>
      </c>
      <c r="C46" s="81">
        <v>1.7105824180637654</v>
      </c>
      <c r="D46" s="81">
        <v>0</v>
      </c>
      <c r="E46" s="81">
        <v>-5.4813785318373363</v>
      </c>
      <c r="F46" s="86">
        <v>-0.70000000000000007</v>
      </c>
      <c r="G46" s="81"/>
      <c r="H46" s="81"/>
      <c r="I46" s="81"/>
      <c r="J46" s="81"/>
      <c r="K46" s="81"/>
      <c r="L46" s="81"/>
      <c r="M46" s="81"/>
      <c r="N46" s="81"/>
      <c r="O46" s="81"/>
      <c r="P46" s="127"/>
      <c r="Q46" s="225"/>
      <c r="R46" s="81"/>
      <c r="S46" s="81"/>
      <c r="T46" s="81"/>
      <c r="U46" s="239" t="s">
        <v>20</v>
      </c>
      <c r="V46" s="81">
        <v>0.59999942779541016</v>
      </c>
      <c r="W46" s="81">
        <v>1.1000003814697195</v>
      </c>
      <c r="X46" s="81">
        <v>0</v>
      </c>
      <c r="Y46" s="3">
        <v>-0.70000000000000007</v>
      </c>
      <c r="Z46" s="81"/>
      <c r="AA46" s="81"/>
      <c r="AB46" s="81"/>
      <c r="AC46" s="81"/>
      <c r="AD46" s="81"/>
      <c r="AE46" s="81"/>
      <c r="AF46" s="81"/>
      <c r="AG46" s="81"/>
      <c r="AH46" s="127"/>
      <c r="AI46" s="225"/>
      <c r="AJ46" s="81"/>
      <c r="AK46" s="81"/>
      <c r="AL46" s="239" t="s">
        <v>22</v>
      </c>
      <c r="AM46" s="81">
        <v>4.216807901113377</v>
      </c>
      <c r="AN46" s="81">
        <v>0.95972729674019774</v>
      </c>
      <c r="AO46" s="81">
        <v>-1.6</v>
      </c>
      <c r="AP46" s="86">
        <v>-9.9999999999999978E-2</v>
      </c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127"/>
    </row>
    <row r="47" spans="1:53" x14ac:dyDescent="0.25">
      <c r="A47" s="225"/>
      <c r="B47" s="239" t="s">
        <v>30</v>
      </c>
      <c r="C47" s="81">
        <v>-2.8736096958718207</v>
      </c>
      <c r="D47" s="81">
        <v>0.30000000000000027</v>
      </c>
      <c r="E47" s="81">
        <v>-14.185978727046447</v>
      </c>
      <c r="F47" s="86">
        <v>5.7000000000000011</v>
      </c>
      <c r="G47" s="81"/>
      <c r="H47" s="81"/>
      <c r="I47" s="81"/>
      <c r="J47" s="81"/>
      <c r="K47" s="81"/>
      <c r="L47" s="81"/>
      <c r="M47" s="81"/>
      <c r="N47" s="81"/>
      <c r="O47" s="81"/>
      <c r="P47" s="127"/>
      <c r="Q47" s="225"/>
      <c r="R47" s="81"/>
      <c r="S47" s="81"/>
      <c r="T47" s="81"/>
      <c r="U47" s="239" t="s">
        <v>30</v>
      </c>
      <c r="V47" s="81">
        <v>1.6000003814697976</v>
      </c>
      <c r="W47" s="81">
        <v>9.7000002861022718</v>
      </c>
      <c r="X47" s="81">
        <v>0.30000000000000027</v>
      </c>
      <c r="Y47" s="3">
        <v>5.7000000000000011</v>
      </c>
      <c r="Z47" s="81"/>
      <c r="AA47" s="81"/>
      <c r="AB47" s="81"/>
      <c r="AC47" s="81"/>
      <c r="AD47" s="81"/>
      <c r="AE47" s="81"/>
      <c r="AF47" s="81"/>
      <c r="AG47" s="81"/>
      <c r="AH47" s="127"/>
      <c r="AI47" s="225"/>
      <c r="AJ47" s="81"/>
      <c r="AK47" s="81"/>
      <c r="AL47" s="239" t="s">
        <v>23</v>
      </c>
      <c r="AM47" s="81">
        <v>1.0060734922898291</v>
      </c>
      <c r="AN47" s="81">
        <v>6.0899157980321377</v>
      </c>
      <c r="AO47" s="81">
        <v>-0.8</v>
      </c>
      <c r="AP47" s="86">
        <v>3</v>
      </c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127"/>
    </row>
    <row r="48" spans="1:53" x14ac:dyDescent="0.25">
      <c r="A48" s="225"/>
      <c r="B48" s="239" t="s">
        <v>21</v>
      </c>
      <c r="C48" s="81">
        <v>1.61893217977007</v>
      </c>
      <c r="D48" s="81">
        <v>2</v>
      </c>
      <c r="E48" s="81">
        <v>-14.814001873429149</v>
      </c>
      <c r="F48" s="86">
        <v>0.90000000000000036</v>
      </c>
      <c r="G48" s="81"/>
      <c r="H48" s="81"/>
      <c r="I48" s="81"/>
      <c r="J48" s="81"/>
      <c r="K48" s="81"/>
      <c r="L48" s="81"/>
      <c r="M48" s="81"/>
      <c r="N48" s="81"/>
      <c r="O48" s="81"/>
      <c r="P48" s="127"/>
      <c r="Q48" s="225"/>
      <c r="R48" s="81"/>
      <c r="S48" s="81"/>
      <c r="T48" s="81"/>
      <c r="U48" s="239" t="s">
        <v>21</v>
      </c>
      <c r="V48" s="81">
        <v>4.0999994277954013</v>
      </c>
      <c r="W48" s="81">
        <v>7.8999996185302397</v>
      </c>
      <c r="X48" s="81">
        <v>2</v>
      </c>
      <c r="Y48" s="3">
        <v>0.90000000000000036</v>
      </c>
      <c r="Z48" s="81"/>
      <c r="AA48" s="81"/>
      <c r="AB48" s="81"/>
      <c r="AC48" s="81"/>
      <c r="AD48" s="81"/>
      <c r="AE48" s="81"/>
      <c r="AF48" s="81"/>
      <c r="AG48" s="81"/>
      <c r="AH48" s="127"/>
      <c r="AI48" s="225"/>
      <c r="AJ48" s="81"/>
      <c r="AK48" s="81"/>
      <c r="AL48" s="239" t="s">
        <v>24</v>
      </c>
      <c r="AM48" s="81">
        <v>3.7142913437715137</v>
      </c>
      <c r="AN48" s="81">
        <v>1.8326240033471066</v>
      </c>
      <c r="AO48" s="81">
        <v>0.29999999999999982</v>
      </c>
      <c r="AP48" s="86">
        <v>-3.7</v>
      </c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127"/>
    </row>
    <row r="49" spans="1:53" x14ac:dyDescent="0.25">
      <c r="A49" s="225"/>
      <c r="B49" s="239" t="s">
        <v>22</v>
      </c>
      <c r="C49" s="81">
        <v>5.1446731809126334</v>
      </c>
      <c r="D49" s="81">
        <v>-1.6</v>
      </c>
      <c r="E49" s="81">
        <v>-5.33368058985711</v>
      </c>
      <c r="F49" s="86">
        <v>-9.9999999999999978E-2</v>
      </c>
      <c r="G49" s="81"/>
      <c r="H49" s="81"/>
      <c r="I49" s="81"/>
      <c r="J49" s="81"/>
      <c r="K49" s="81"/>
      <c r="L49" s="81"/>
      <c r="M49" s="81"/>
      <c r="N49" s="81"/>
      <c r="O49" s="81"/>
      <c r="P49" s="127"/>
      <c r="Q49" s="225"/>
      <c r="R49" s="81"/>
      <c r="S49" s="81"/>
      <c r="T49" s="81"/>
      <c r="U49" s="239" t="s">
        <v>22</v>
      </c>
      <c r="V49" s="81">
        <v>-0.69999980926514027</v>
      </c>
      <c r="W49" s="81">
        <v>0</v>
      </c>
      <c r="X49" s="81">
        <v>-1.6</v>
      </c>
      <c r="Y49" s="3">
        <v>-9.9999999999999978E-2</v>
      </c>
      <c r="Z49" s="81"/>
      <c r="AA49" s="81"/>
      <c r="AB49" s="81"/>
      <c r="AC49" s="81"/>
      <c r="AD49" s="81"/>
      <c r="AE49" s="81"/>
      <c r="AF49" s="81"/>
      <c r="AG49" s="81"/>
      <c r="AH49" s="127"/>
      <c r="AI49" s="225"/>
      <c r="AJ49" s="81"/>
      <c r="AK49" s="81"/>
      <c r="AL49" s="239" t="s">
        <v>25</v>
      </c>
      <c r="AM49" s="81">
        <v>3.4958511985676921</v>
      </c>
      <c r="AN49" s="81">
        <v>12.026278453608313</v>
      </c>
      <c r="AO49" s="81">
        <v>-1.7999999999999989</v>
      </c>
      <c r="AP49" s="86">
        <v>-4.8000000000000007</v>
      </c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127"/>
    </row>
    <row r="50" spans="1:53" x14ac:dyDescent="0.25">
      <c r="A50" s="225"/>
      <c r="B50" s="239" t="s">
        <v>23</v>
      </c>
      <c r="C50" s="81">
        <v>4.2999999999999261</v>
      </c>
      <c r="D50" s="81">
        <v>-0.8</v>
      </c>
      <c r="E50" s="81">
        <v>-2.7999999999998124</v>
      </c>
      <c r="F50" s="86">
        <v>3</v>
      </c>
      <c r="G50" s="81"/>
      <c r="H50" s="81"/>
      <c r="I50" s="81"/>
      <c r="J50" s="81"/>
      <c r="K50" s="81"/>
      <c r="L50" s="81"/>
      <c r="M50" s="81"/>
      <c r="N50" s="81"/>
      <c r="O50" s="81"/>
      <c r="P50" s="127"/>
      <c r="Q50" s="225"/>
      <c r="R50" s="81"/>
      <c r="S50" s="81"/>
      <c r="T50" s="81"/>
      <c r="U50" s="239" t="s">
        <v>23</v>
      </c>
      <c r="V50" s="81">
        <v>0</v>
      </c>
      <c r="W50" s="81">
        <v>0.90000009536742986</v>
      </c>
      <c r="X50" s="81">
        <v>-0.8</v>
      </c>
      <c r="Y50" s="3">
        <v>3</v>
      </c>
      <c r="Z50" s="81"/>
      <c r="AA50" s="81"/>
      <c r="AB50" s="81"/>
      <c r="AC50" s="81"/>
      <c r="AD50" s="81"/>
      <c r="AE50" s="81"/>
      <c r="AF50" s="81"/>
      <c r="AG50" s="81"/>
      <c r="AH50" s="127"/>
      <c r="AI50" s="225"/>
      <c r="AJ50" s="81"/>
      <c r="AK50" s="81"/>
      <c r="AL50" s="239" t="s">
        <v>26</v>
      </c>
      <c r="AM50" s="81">
        <v>7.9045814460091677</v>
      </c>
      <c r="AN50" s="81">
        <v>7.986606379654738</v>
      </c>
      <c r="AO50" s="81">
        <v>-0.40000000000000036</v>
      </c>
      <c r="AP50" s="86">
        <v>-2.2000000000000002</v>
      </c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127"/>
    </row>
    <row r="51" spans="1:53" ht="15.75" thickBot="1" x14ac:dyDescent="0.3">
      <c r="A51" s="225"/>
      <c r="B51" s="239" t="s">
        <v>24</v>
      </c>
      <c r="C51" s="81">
        <v>1.0705038483302332</v>
      </c>
      <c r="D51" s="81">
        <v>0.29999999999999982</v>
      </c>
      <c r="E51" s="81">
        <v>-3.2980747022043317</v>
      </c>
      <c r="F51" s="86">
        <v>-3.7</v>
      </c>
      <c r="G51" s="81"/>
      <c r="H51" s="81"/>
      <c r="I51" s="81"/>
      <c r="J51" s="81"/>
      <c r="K51" s="81"/>
      <c r="L51" s="81"/>
      <c r="M51" s="81"/>
      <c r="N51" s="81"/>
      <c r="O51" s="81"/>
      <c r="P51" s="127"/>
      <c r="Q51" s="225"/>
      <c r="R51" s="81"/>
      <c r="S51" s="81"/>
      <c r="T51" s="81"/>
      <c r="U51" s="239" t="s">
        <v>24</v>
      </c>
      <c r="V51" s="81">
        <v>1.0999999046325701</v>
      </c>
      <c r="W51" s="81">
        <v>0.60000014305114968</v>
      </c>
      <c r="X51" s="81">
        <v>0.29999999999999982</v>
      </c>
      <c r="Y51" s="3">
        <v>-3.7</v>
      </c>
      <c r="Z51" s="81"/>
      <c r="AA51" s="81"/>
      <c r="AB51" s="81"/>
      <c r="AC51" s="81"/>
      <c r="AD51" s="81"/>
      <c r="AE51" s="81"/>
      <c r="AF51" s="81"/>
      <c r="AG51" s="81"/>
      <c r="AH51" s="127"/>
      <c r="AI51" s="225"/>
      <c r="AJ51" s="81"/>
      <c r="AK51" s="81"/>
      <c r="AL51" s="239" t="s">
        <v>28</v>
      </c>
      <c r="AM51" s="88">
        <v>1.5416317280474559</v>
      </c>
      <c r="AN51" s="88">
        <v>12.028613938571745</v>
      </c>
      <c r="AO51" s="88">
        <v>1.8999999999999995</v>
      </c>
      <c r="AP51" s="89">
        <v>-3.6999999999999993</v>
      </c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127"/>
    </row>
    <row r="52" spans="1:53" x14ac:dyDescent="0.25">
      <c r="A52" s="225"/>
      <c r="B52" s="239" t="s">
        <v>25</v>
      </c>
      <c r="C52" s="81">
        <v>1.8986750387770712</v>
      </c>
      <c r="D52" s="81">
        <v>-1.7999999999999989</v>
      </c>
      <c r="E52" s="81">
        <v>-2.978110801000355</v>
      </c>
      <c r="F52" s="86">
        <v>-4.8000000000000007</v>
      </c>
      <c r="G52" s="81"/>
      <c r="H52" s="81"/>
      <c r="I52" s="81"/>
      <c r="J52" s="81"/>
      <c r="K52" s="81"/>
      <c r="L52" s="81"/>
      <c r="M52" s="81"/>
      <c r="N52" s="81"/>
      <c r="O52" s="81"/>
      <c r="P52" s="127"/>
      <c r="Q52" s="225"/>
      <c r="R52" s="81"/>
      <c r="S52" s="81"/>
      <c r="T52" s="81"/>
      <c r="U52" s="239" t="s">
        <v>25</v>
      </c>
      <c r="V52" s="81">
        <v>1.3000001907349006</v>
      </c>
      <c r="W52" s="81">
        <v>1.9000000953674299</v>
      </c>
      <c r="X52" s="81">
        <v>-1.7999999999999989</v>
      </c>
      <c r="Y52" s="3">
        <v>-4.8000000000000007</v>
      </c>
      <c r="Z52" s="81"/>
      <c r="AA52" s="81"/>
      <c r="AB52" s="81"/>
      <c r="AC52" s="81"/>
      <c r="AD52" s="81"/>
      <c r="AE52" s="81"/>
      <c r="AF52" s="81"/>
      <c r="AG52" s="81"/>
      <c r="AH52" s="127"/>
      <c r="AI52" s="225"/>
      <c r="AJ52" s="81"/>
      <c r="AK52" s="251">
        <v>2011</v>
      </c>
      <c r="AL52" s="241" t="s">
        <v>13</v>
      </c>
      <c r="AM52" s="83">
        <v>0.95515698322151366</v>
      </c>
      <c r="AN52" s="83">
        <v>3.1746080956463913</v>
      </c>
      <c r="AO52" s="83">
        <v>0.79999999999999993</v>
      </c>
      <c r="AP52" s="84">
        <v>0.40000000000000013</v>
      </c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127"/>
    </row>
    <row r="53" spans="1:53" x14ac:dyDescent="0.25">
      <c r="A53" s="225"/>
      <c r="B53" s="239" t="s">
        <v>26</v>
      </c>
      <c r="C53" s="81">
        <v>4.827314044859051</v>
      </c>
      <c r="D53" s="81">
        <v>-0.40000000000000036</v>
      </c>
      <c r="E53" s="81">
        <v>-5.290243350880047</v>
      </c>
      <c r="F53" s="86">
        <v>-2.2000000000000002</v>
      </c>
      <c r="G53" s="81"/>
      <c r="H53" s="81"/>
      <c r="I53" s="81"/>
      <c r="J53" s="81"/>
      <c r="K53" s="81"/>
      <c r="L53" s="81"/>
      <c r="M53" s="81"/>
      <c r="N53" s="81"/>
      <c r="O53" s="81"/>
      <c r="P53" s="127"/>
      <c r="Q53" s="225"/>
      <c r="R53" s="81"/>
      <c r="S53" s="81"/>
      <c r="T53" s="81"/>
      <c r="U53" s="239" t="s">
        <v>26</v>
      </c>
      <c r="V53" s="81">
        <v>2.2999992370606002</v>
      </c>
      <c r="W53" s="81">
        <v>2.4999999999999698</v>
      </c>
      <c r="X53" s="81">
        <v>-0.40000000000000036</v>
      </c>
      <c r="Y53" s="3">
        <v>-2.2000000000000002</v>
      </c>
      <c r="Z53" s="81"/>
      <c r="AA53" s="81"/>
      <c r="AB53" s="81"/>
      <c r="AC53" s="81"/>
      <c r="AD53" s="81"/>
      <c r="AE53" s="81"/>
      <c r="AF53" s="81"/>
      <c r="AG53" s="81"/>
      <c r="AH53" s="127"/>
      <c r="AI53" s="225"/>
      <c r="AJ53" s="81"/>
      <c r="AK53" s="81"/>
      <c r="AL53" s="241" t="s">
        <v>14</v>
      </c>
      <c r="AM53" s="81">
        <v>2.3504474841327436</v>
      </c>
      <c r="AN53" s="81">
        <v>-0.76661016859969777</v>
      </c>
      <c r="AO53" s="81">
        <v>-0.20000000000000007</v>
      </c>
      <c r="AP53" s="86">
        <v>0.7</v>
      </c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127"/>
    </row>
    <row r="54" spans="1:53" x14ac:dyDescent="0.25">
      <c r="A54" s="225"/>
      <c r="B54" s="239" t="s">
        <v>27</v>
      </c>
      <c r="C54" s="81">
        <v>1.2218191529610749</v>
      </c>
      <c r="D54" s="81">
        <v>-9.9999999999999645E-2</v>
      </c>
      <c r="E54" s="81">
        <v>-7.7973206695394737</v>
      </c>
      <c r="F54" s="86">
        <v>-1.2000000000000002</v>
      </c>
      <c r="G54" s="81"/>
      <c r="H54" s="81"/>
      <c r="I54" s="81"/>
      <c r="J54" s="81"/>
      <c r="K54" s="81"/>
      <c r="L54" s="81"/>
      <c r="M54" s="81"/>
      <c r="N54" s="81"/>
      <c r="O54" s="81"/>
      <c r="P54" s="127"/>
      <c r="Q54" s="225"/>
      <c r="R54" s="81"/>
      <c r="S54" s="81"/>
      <c r="T54" s="81"/>
      <c r="U54" s="239" t="s">
        <v>27</v>
      </c>
      <c r="V54" s="81">
        <v>1.2999997138977104</v>
      </c>
      <c r="W54" s="81">
        <v>1.5</v>
      </c>
      <c r="X54" s="81">
        <v>-9.9999999999999645E-2</v>
      </c>
      <c r="Y54" s="3">
        <v>-1.2000000000000002</v>
      </c>
      <c r="Z54" s="81"/>
      <c r="AA54" s="81"/>
      <c r="AB54" s="81"/>
      <c r="AC54" s="81"/>
      <c r="AD54" s="81"/>
      <c r="AE54" s="81"/>
      <c r="AF54" s="81"/>
      <c r="AG54" s="81"/>
      <c r="AH54" s="127"/>
      <c r="AI54" s="225"/>
      <c r="AJ54" s="81"/>
      <c r="AK54" s="81"/>
      <c r="AL54" s="241" t="s">
        <v>15</v>
      </c>
      <c r="AM54" s="81">
        <v>-1.0382866327134792</v>
      </c>
      <c r="AN54" s="81">
        <v>5.759219315812274</v>
      </c>
      <c r="AO54" s="81">
        <v>0.19999999999999996</v>
      </c>
      <c r="AP54" s="86">
        <v>-1</v>
      </c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127"/>
    </row>
    <row r="55" spans="1:53" ht="15.75" thickBot="1" x14ac:dyDescent="0.3">
      <c r="A55" s="225"/>
      <c r="B55" s="239" t="s">
        <v>28</v>
      </c>
      <c r="C55" s="81">
        <v>1.3804782633314971E-2</v>
      </c>
      <c r="D55" s="81">
        <v>1.8999999999999995</v>
      </c>
      <c r="E55" s="81">
        <v>-3.5737940254102796</v>
      </c>
      <c r="F55" s="86">
        <v>-3.6999999999999993</v>
      </c>
      <c r="G55" s="81"/>
      <c r="H55" s="81"/>
      <c r="I55" s="81"/>
      <c r="J55" s="81"/>
      <c r="K55" s="81"/>
      <c r="L55" s="81"/>
      <c r="M55" s="81"/>
      <c r="N55" s="81"/>
      <c r="O55" s="81"/>
      <c r="P55" s="127"/>
      <c r="Q55" s="225"/>
      <c r="R55" s="81"/>
      <c r="S55" s="81"/>
      <c r="T55" s="81"/>
      <c r="U55" s="239" t="s">
        <v>28</v>
      </c>
      <c r="V55" s="4">
        <v>2.1000003814697976</v>
      </c>
      <c r="W55" s="4">
        <v>6.6000003814697017</v>
      </c>
      <c r="X55" s="4">
        <v>1.8999999999999995</v>
      </c>
      <c r="Y55" s="5">
        <v>-3.6999999999999993</v>
      </c>
      <c r="Z55" s="81"/>
      <c r="AA55" s="81"/>
      <c r="AB55" s="81"/>
      <c r="AC55" s="81"/>
      <c r="AD55" s="81"/>
      <c r="AE55" s="81"/>
      <c r="AF55" s="81"/>
      <c r="AG55" s="81"/>
      <c r="AH55" s="127"/>
      <c r="AI55" s="225"/>
      <c r="AJ55" s="81"/>
      <c r="AK55" s="81"/>
      <c r="AL55" s="241" t="s">
        <v>16</v>
      </c>
      <c r="AM55" s="81">
        <v>4.1388220237101478</v>
      </c>
      <c r="AN55" s="81">
        <v>3.7723164347121951</v>
      </c>
      <c r="AO55" s="81">
        <v>1.2999999999999998</v>
      </c>
      <c r="AP55" s="86">
        <v>-0.19999999999999973</v>
      </c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127"/>
    </row>
    <row r="56" spans="1:53" x14ac:dyDescent="0.25">
      <c r="A56" s="257">
        <v>2011</v>
      </c>
      <c r="B56" s="241" t="s">
        <v>13</v>
      </c>
      <c r="C56" s="82">
        <v>3.0714258167675865</v>
      </c>
      <c r="D56" s="83">
        <v>0.79999999999999993</v>
      </c>
      <c r="E56" s="83">
        <v>1.8801176594148217</v>
      </c>
      <c r="F56" s="84">
        <v>0.40000000000000013</v>
      </c>
      <c r="G56" s="81"/>
      <c r="H56" s="81"/>
      <c r="I56" s="81"/>
      <c r="J56" s="81"/>
      <c r="K56" s="81"/>
      <c r="L56" s="81"/>
      <c r="M56" s="81"/>
      <c r="N56" s="81"/>
      <c r="O56" s="81"/>
      <c r="P56" s="127"/>
      <c r="Q56" s="225"/>
      <c r="R56" s="81"/>
      <c r="S56" s="81"/>
      <c r="T56" s="251">
        <v>2011</v>
      </c>
      <c r="U56" s="241" t="s">
        <v>13</v>
      </c>
      <c r="V56" s="81">
        <v>-0.30000019073485973</v>
      </c>
      <c r="W56" s="81">
        <v>-0.40000009536742986</v>
      </c>
      <c r="X56" s="81">
        <v>0.79999999999999993</v>
      </c>
      <c r="Y56" s="3">
        <v>0.40000000000000013</v>
      </c>
      <c r="Z56" s="81"/>
      <c r="AA56" s="81"/>
      <c r="AB56" s="81"/>
      <c r="AC56" s="81"/>
      <c r="AD56" s="81"/>
      <c r="AE56" s="81"/>
      <c r="AF56" s="81"/>
      <c r="AG56" s="81"/>
      <c r="AH56" s="127"/>
      <c r="AI56" s="225"/>
      <c r="AJ56" s="81"/>
      <c r="AK56" s="81"/>
      <c r="AL56" s="241" t="s">
        <v>17</v>
      </c>
      <c r="AM56" s="81">
        <v>-0.42312567139502022</v>
      </c>
      <c r="AN56" s="81">
        <v>7.7031234502837833</v>
      </c>
      <c r="AO56" s="81">
        <v>7.2</v>
      </c>
      <c r="AP56" s="86">
        <v>-2.5999999999999996</v>
      </c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127"/>
    </row>
    <row r="57" spans="1:53" x14ac:dyDescent="0.25">
      <c r="A57" s="225"/>
      <c r="B57" s="241" t="s">
        <v>14</v>
      </c>
      <c r="C57" s="85">
        <v>1.618317966684458</v>
      </c>
      <c r="D57" s="81">
        <v>-0.20000000000000007</v>
      </c>
      <c r="E57" s="81">
        <v>2.5010545665515025</v>
      </c>
      <c r="F57" s="86">
        <v>0.7</v>
      </c>
      <c r="G57" s="81"/>
      <c r="H57" s="81"/>
      <c r="I57" s="81"/>
      <c r="J57" s="81"/>
      <c r="K57" s="81"/>
      <c r="L57" s="81"/>
      <c r="M57" s="81"/>
      <c r="N57" s="81"/>
      <c r="O57" s="81"/>
      <c r="P57" s="127"/>
      <c r="Q57" s="225"/>
      <c r="R57" s="81"/>
      <c r="S57" s="81"/>
      <c r="T57" s="81"/>
      <c r="U57" s="241" t="s">
        <v>14</v>
      </c>
      <c r="V57" s="81">
        <v>-1.2000002861022896</v>
      </c>
      <c r="W57" s="81">
        <v>0.40000009536742986</v>
      </c>
      <c r="X57" s="81">
        <v>-0.20000000000000007</v>
      </c>
      <c r="Y57" s="3">
        <v>0.7</v>
      </c>
      <c r="Z57" s="81"/>
      <c r="AA57" s="81"/>
      <c r="AB57" s="81"/>
      <c r="AC57" s="81"/>
      <c r="AD57" s="81"/>
      <c r="AE57" s="81"/>
      <c r="AF57" s="81"/>
      <c r="AG57" s="81"/>
      <c r="AH57" s="127"/>
      <c r="AI57" s="225"/>
      <c r="AJ57" s="81"/>
      <c r="AK57" s="81"/>
      <c r="AL57" s="241" t="s">
        <v>18</v>
      </c>
      <c r="AM57" s="81">
        <v>-18.231922760039197</v>
      </c>
      <c r="AN57" s="81">
        <v>-6.3161465416668818</v>
      </c>
      <c r="AO57" s="81">
        <v>5</v>
      </c>
      <c r="AP57" s="86">
        <v>7.1999999999999993</v>
      </c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127"/>
    </row>
    <row r="58" spans="1:53" x14ac:dyDescent="0.25">
      <c r="A58" s="225"/>
      <c r="B58" s="241" t="s">
        <v>15</v>
      </c>
      <c r="C58" s="85">
        <v>2.5707925860897944</v>
      </c>
      <c r="D58" s="81">
        <v>0.19999999999999996</v>
      </c>
      <c r="E58" s="81">
        <v>2.9923553361053337</v>
      </c>
      <c r="F58" s="86">
        <v>-1</v>
      </c>
      <c r="G58" s="81"/>
      <c r="H58" s="81"/>
      <c r="I58" s="81"/>
      <c r="J58" s="81"/>
      <c r="K58" s="81"/>
      <c r="L58" s="81"/>
      <c r="M58" s="81"/>
      <c r="N58" s="81"/>
      <c r="O58" s="81"/>
      <c r="P58" s="127"/>
      <c r="Q58" s="225"/>
      <c r="R58" s="81"/>
      <c r="S58" s="81"/>
      <c r="T58" s="81"/>
      <c r="U58" s="241" t="s">
        <v>15</v>
      </c>
      <c r="V58" s="81">
        <v>-0.69999980926512961</v>
      </c>
      <c r="W58" s="81">
        <v>0.19999980926512961</v>
      </c>
      <c r="X58" s="81">
        <v>0.19999999999999996</v>
      </c>
      <c r="Y58" s="3">
        <v>-1</v>
      </c>
      <c r="Z58" s="81"/>
      <c r="AA58" s="81"/>
      <c r="AB58" s="81"/>
      <c r="AC58" s="81"/>
      <c r="AD58" s="81"/>
      <c r="AE58" s="81"/>
      <c r="AF58" s="81"/>
      <c r="AG58" s="81"/>
      <c r="AH58" s="127"/>
      <c r="AI58" s="225"/>
      <c r="AJ58" s="81"/>
      <c r="AK58" s="81"/>
      <c r="AL58" s="241" t="s">
        <v>19</v>
      </c>
      <c r="AM58" s="81">
        <v>14.095106406138569</v>
      </c>
      <c r="AN58" s="81">
        <v>16.759094699186889</v>
      </c>
      <c r="AO58" s="81">
        <v>2.8</v>
      </c>
      <c r="AP58" s="86">
        <v>3.0999999999999996</v>
      </c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127"/>
    </row>
    <row r="59" spans="1:53" x14ac:dyDescent="0.25">
      <c r="A59" s="225"/>
      <c r="B59" s="241" t="s">
        <v>16</v>
      </c>
      <c r="C59" s="85">
        <v>2.0792283271832304</v>
      </c>
      <c r="D59" s="81">
        <v>1.2999999999999998</v>
      </c>
      <c r="E59" s="81">
        <v>1.9656578188557319</v>
      </c>
      <c r="F59" s="86">
        <v>-0.19999999999999973</v>
      </c>
      <c r="G59" s="81"/>
      <c r="H59" s="81"/>
      <c r="I59" s="81"/>
      <c r="J59" s="81"/>
      <c r="K59" s="81"/>
      <c r="L59" s="81"/>
      <c r="M59" s="81"/>
      <c r="N59" s="81"/>
      <c r="O59" s="81"/>
      <c r="P59" s="127"/>
      <c r="Q59" s="225"/>
      <c r="R59" s="81"/>
      <c r="S59" s="81"/>
      <c r="T59" s="81"/>
      <c r="U59" s="241" t="s">
        <v>16</v>
      </c>
      <c r="V59" s="81">
        <v>-0.10000038146971946</v>
      </c>
      <c r="W59" s="81">
        <v>0.19999980926512961</v>
      </c>
      <c r="X59" s="81">
        <v>1.2999999999999998</v>
      </c>
      <c r="Y59" s="3">
        <v>-0.19999999999999973</v>
      </c>
      <c r="Z59" s="81"/>
      <c r="AA59" s="81"/>
      <c r="AB59" s="81"/>
      <c r="AC59" s="81"/>
      <c r="AD59" s="81"/>
      <c r="AE59" s="81"/>
      <c r="AF59" s="81"/>
      <c r="AG59" s="81"/>
      <c r="AH59" s="127"/>
      <c r="AI59" s="225"/>
      <c r="AJ59" s="81"/>
      <c r="AK59" s="81"/>
      <c r="AL59" s="241" t="s">
        <v>20</v>
      </c>
      <c r="AM59" s="81">
        <v>-6.9461600332868301</v>
      </c>
      <c r="AN59" s="81">
        <v>-1.2716899230726568</v>
      </c>
      <c r="AO59" s="81">
        <v>0.70000000000000007</v>
      </c>
      <c r="AP59" s="86">
        <v>0</v>
      </c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127"/>
    </row>
    <row r="60" spans="1:53" x14ac:dyDescent="0.25">
      <c r="A60" s="225"/>
      <c r="B60" s="241" t="s">
        <v>17</v>
      </c>
      <c r="C60" s="85">
        <v>3.589997242362287</v>
      </c>
      <c r="D60" s="81">
        <v>7.2</v>
      </c>
      <c r="E60" s="81">
        <v>4.0907695122806729</v>
      </c>
      <c r="F60" s="86">
        <v>-2.5999999999999996</v>
      </c>
      <c r="G60" s="81"/>
      <c r="H60" s="81"/>
      <c r="I60" s="81"/>
      <c r="J60" s="81"/>
      <c r="K60" s="81"/>
      <c r="L60" s="81"/>
      <c r="M60" s="81"/>
      <c r="N60" s="81"/>
      <c r="O60" s="81"/>
      <c r="P60" s="127"/>
      <c r="Q60" s="225"/>
      <c r="R60" s="81"/>
      <c r="S60" s="81"/>
      <c r="T60" s="81"/>
      <c r="U60" s="241" t="s">
        <v>17</v>
      </c>
      <c r="V60" s="81">
        <v>-1.1999998092651403</v>
      </c>
      <c r="W60" s="81">
        <v>-0.59999990463257014</v>
      </c>
      <c r="X60" s="81">
        <v>7.2</v>
      </c>
      <c r="Y60" s="3">
        <v>-2.5999999999999996</v>
      </c>
      <c r="Z60" s="81"/>
      <c r="AA60" s="81"/>
      <c r="AB60" s="81"/>
      <c r="AC60" s="81"/>
      <c r="AD60" s="81"/>
      <c r="AE60" s="81"/>
      <c r="AF60" s="81"/>
      <c r="AG60" s="81"/>
      <c r="AH60" s="127"/>
      <c r="AI60" s="225"/>
      <c r="AJ60" s="81"/>
      <c r="AK60" s="81"/>
      <c r="AL60" s="241" t="s">
        <v>30</v>
      </c>
      <c r="AM60" s="81">
        <v>-5.4910120201747539</v>
      </c>
      <c r="AN60" s="81">
        <v>5.9489604514882259</v>
      </c>
      <c r="AO60" s="81">
        <v>1.7999999999999998</v>
      </c>
      <c r="AP60" s="86">
        <v>0.30000000000000027</v>
      </c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127"/>
    </row>
    <row r="61" spans="1:53" x14ac:dyDescent="0.25">
      <c r="A61" s="225"/>
      <c r="B61" s="241" t="s">
        <v>18</v>
      </c>
      <c r="C61" s="85">
        <v>-8.8636797677705204</v>
      </c>
      <c r="D61" s="81">
        <v>5</v>
      </c>
      <c r="E61" s="81">
        <v>-5.4487557608568551</v>
      </c>
      <c r="F61" s="86">
        <v>7.1999999999999993</v>
      </c>
      <c r="G61" s="81"/>
      <c r="H61" s="81"/>
      <c r="I61" s="81"/>
      <c r="J61" s="81"/>
      <c r="K61" s="81"/>
      <c r="L61" s="81"/>
      <c r="M61" s="81"/>
      <c r="N61" s="81"/>
      <c r="O61" s="81"/>
      <c r="P61" s="127"/>
      <c r="Q61" s="225"/>
      <c r="R61" s="81"/>
      <c r="S61" s="81"/>
      <c r="T61" s="81"/>
      <c r="U61" s="241" t="s">
        <v>18</v>
      </c>
      <c r="V61" s="81">
        <v>5.2000007629394993</v>
      </c>
      <c r="W61" s="81">
        <v>3</v>
      </c>
      <c r="X61" s="81">
        <v>5</v>
      </c>
      <c r="Y61" s="3">
        <v>7.1999999999999993</v>
      </c>
      <c r="Z61" s="81"/>
      <c r="AA61" s="81"/>
      <c r="AB61" s="81"/>
      <c r="AC61" s="81"/>
      <c r="AD61" s="81"/>
      <c r="AE61" s="81"/>
      <c r="AF61" s="81"/>
      <c r="AG61" s="81"/>
      <c r="AH61" s="127"/>
      <c r="AI61" s="225"/>
      <c r="AJ61" s="81"/>
      <c r="AK61" s="81"/>
      <c r="AL61" s="241" t="s">
        <v>21</v>
      </c>
      <c r="AM61" s="81">
        <v>1.6957582743974626</v>
      </c>
      <c r="AN61" s="81">
        <v>30.319889126182815</v>
      </c>
      <c r="AO61" s="81">
        <v>-2.4000000000000004</v>
      </c>
      <c r="AP61" s="86">
        <v>2</v>
      </c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127"/>
    </row>
    <row r="62" spans="1:53" x14ac:dyDescent="0.25">
      <c r="A62" s="225"/>
      <c r="B62" s="241" t="s">
        <v>19</v>
      </c>
      <c r="C62" s="85">
        <v>2.7727063390243103</v>
      </c>
      <c r="D62" s="81">
        <v>2.8</v>
      </c>
      <c r="E62" s="81">
        <v>-0.27550500952816037</v>
      </c>
      <c r="F62" s="86">
        <v>3.0999999999999996</v>
      </c>
      <c r="G62" s="81"/>
      <c r="H62" s="81"/>
      <c r="I62" s="81"/>
      <c r="J62" s="81"/>
      <c r="K62" s="81"/>
      <c r="L62" s="81"/>
      <c r="M62" s="81"/>
      <c r="N62" s="81"/>
      <c r="O62" s="81"/>
      <c r="P62" s="127"/>
      <c r="Q62" s="225"/>
      <c r="R62" s="81"/>
      <c r="S62" s="81"/>
      <c r="T62" s="81"/>
      <c r="U62" s="241" t="s">
        <v>19</v>
      </c>
      <c r="V62" s="81">
        <v>0.70000076293939983</v>
      </c>
      <c r="W62" s="81">
        <v>1.8999996185303001</v>
      </c>
      <c r="X62" s="81">
        <v>2.8</v>
      </c>
      <c r="Y62" s="3">
        <v>3.0999999999999996</v>
      </c>
      <c r="Z62" s="81"/>
      <c r="AA62" s="81"/>
      <c r="AB62" s="81"/>
      <c r="AC62" s="81"/>
      <c r="AD62" s="81"/>
      <c r="AE62" s="81"/>
      <c r="AF62" s="81"/>
      <c r="AG62" s="81"/>
      <c r="AH62" s="127"/>
      <c r="AI62" s="225"/>
      <c r="AJ62" s="81"/>
      <c r="AK62" s="81"/>
      <c r="AL62" s="241" t="s">
        <v>22</v>
      </c>
      <c r="AM62" s="81">
        <v>-0.58887358500125586</v>
      </c>
      <c r="AN62" s="81">
        <v>4.216807901113377</v>
      </c>
      <c r="AO62" s="81">
        <v>0.4</v>
      </c>
      <c r="AP62" s="86">
        <v>-1.6</v>
      </c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127"/>
    </row>
    <row r="63" spans="1:53" x14ac:dyDescent="0.25">
      <c r="A63" s="225"/>
      <c r="B63" s="241" t="s">
        <v>20</v>
      </c>
      <c r="C63" s="85">
        <v>0.58682083722989375</v>
      </c>
      <c r="D63" s="81">
        <v>0.70000000000000007</v>
      </c>
      <c r="E63" s="81">
        <v>1.7105824180637654</v>
      </c>
      <c r="F63" s="86">
        <v>0</v>
      </c>
      <c r="G63" s="81"/>
      <c r="H63" s="81"/>
      <c r="I63" s="81"/>
      <c r="J63" s="81"/>
      <c r="K63" s="81"/>
      <c r="L63" s="81"/>
      <c r="M63" s="81"/>
      <c r="N63" s="81"/>
      <c r="O63" s="81"/>
      <c r="P63" s="127"/>
      <c r="Q63" s="225"/>
      <c r="R63" s="81"/>
      <c r="S63" s="81"/>
      <c r="T63" s="81"/>
      <c r="U63" s="241" t="s">
        <v>20</v>
      </c>
      <c r="V63" s="81">
        <v>0</v>
      </c>
      <c r="W63" s="81">
        <v>0.59999942779541016</v>
      </c>
      <c r="X63" s="81">
        <v>0.70000000000000007</v>
      </c>
      <c r="Y63" s="3">
        <v>0</v>
      </c>
      <c r="Z63" s="81"/>
      <c r="AA63" s="81"/>
      <c r="AB63" s="81"/>
      <c r="AC63" s="81"/>
      <c r="AD63" s="81"/>
      <c r="AE63" s="81"/>
      <c r="AF63" s="81"/>
      <c r="AG63" s="81"/>
      <c r="AH63" s="127"/>
      <c r="AI63" s="225"/>
      <c r="AJ63" s="81"/>
      <c r="AK63" s="81"/>
      <c r="AL63" s="241" t="s">
        <v>23</v>
      </c>
      <c r="AM63" s="81">
        <v>-0.17154312457840604</v>
      </c>
      <c r="AN63" s="81">
        <v>1.0060734922898291</v>
      </c>
      <c r="AO63" s="81">
        <v>0.70000000000000007</v>
      </c>
      <c r="AP63" s="86">
        <v>-0.8</v>
      </c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127"/>
    </row>
    <row r="64" spans="1:53" x14ac:dyDescent="0.25">
      <c r="A64" s="225"/>
      <c r="B64" s="241" t="s">
        <v>30</v>
      </c>
      <c r="C64" s="85">
        <v>4.9974743409695321</v>
      </c>
      <c r="D64" s="81">
        <v>1.7999999999999998</v>
      </c>
      <c r="E64" s="81">
        <v>-2.8736096958718207</v>
      </c>
      <c r="F64" s="86">
        <v>0.30000000000000027</v>
      </c>
      <c r="G64" s="81"/>
      <c r="H64" s="81"/>
      <c r="I64" s="81"/>
      <c r="J64" s="81"/>
      <c r="K64" s="81"/>
      <c r="L64" s="81"/>
      <c r="M64" s="81"/>
      <c r="N64" s="81"/>
      <c r="O64" s="81"/>
      <c r="P64" s="127"/>
      <c r="Q64" s="225"/>
      <c r="R64" s="81"/>
      <c r="S64" s="81"/>
      <c r="T64" s="81"/>
      <c r="U64" s="241" t="s">
        <v>30</v>
      </c>
      <c r="V64" s="81">
        <v>-2.5</v>
      </c>
      <c r="W64" s="81">
        <v>1.6000003814697976</v>
      </c>
      <c r="X64" s="81">
        <v>1.7999999999999998</v>
      </c>
      <c r="Y64" s="3">
        <v>0.30000000000000027</v>
      </c>
      <c r="Z64" s="81"/>
      <c r="AA64" s="81"/>
      <c r="AB64" s="81"/>
      <c r="AC64" s="81"/>
      <c r="AD64" s="81"/>
      <c r="AE64" s="81"/>
      <c r="AF64" s="81"/>
      <c r="AG64" s="81"/>
      <c r="AH64" s="127"/>
      <c r="AI64" s="225"/>
      <c r="AJ64" s="81"/>
      <c r="AK64" s="81"/>
      <c r="AL64" s="241" t="s">
        <v>24</v>
      </c>
      <c r="AM64" s="81">
        <v>4.1304842499215511</v>
      </c>
      <c r="AN64" s="81">
        <v>3.7142913437715137</v>
      </c>
      <c r="AO64" s="81">
        <v>0.30000000000000027</v>
      </c>
      <c r="AP64" s="86">
        <v>0.29999999999999982</v>
      </c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127"/>
    </row>
    <row r="65" spans="1:53" x14ac:dyDescent="0.25">
      <c r="A65" s="225"/>
      <c r="B65" s="241" t="s">
        <v>21</v>
      </c>
      <c r="C65" s="85">
        <v>6.114716102466673</v>
      </c>
      <c r="D65" s="81">
        <v>-2.4000000000000004</v>
      </c>
      <c r="E65" s="81">
        <v>1.61893217977007</v>
      </c>
      <c r="F65" s="86">
        <v>2</v>
      </c>
      <c r="G65" s="81"/>
      <c r="H65" s="81"/>
      <c r="I65" s="81"/>
      <c r="J65" s="81"/>
      <c r="K65" s="81"/>
      <c r="L65" s="81"/>
      <c r="M65" s="81"/>
      <c r="N65" s="81"/>
      <c r="O65" s="81"/>
      <c r="P65" s="127"/>
      <c r="Q65" s="225"/>
      <c r="R65" s="81"/>
      <c r="S65" s="81"/>
      <c r="T65" s="81"/>
      <c r="U65" s="241" t="s">
        <v>21</v>
      </c>
      <c r="V65" s="81">
        <v>-2.4999990463256001</v>
      </c>
      <c r="W65" s="81">
        <v>4.0999994277954013</v>
      </c>
      <c r="X65" s="81">
        <v>-2.4000000000000004</v>
      </c>
      <c r="Y65" s="3">
        <v>2</v>
      </c>
      <c r="Z65" s="81"/>
      <c r="AA65" s="81"/>
      <c r="AB65" s="81"/>
      <c r="AC65" s="81"/>
      <c r="AD65" s="81"/>
      <c r="AE65" s="81"/>
      <c r="AF65" s="81"/>
      <c r="AG65" s="81"/>
      <c r="AH65" s="127"/>
      <c r="AI65" s="225"/>
      <c r="AJ65" s="81"/>
      <c r="AK65" s="81"/>
      <c r="AL65" s="241" t="s">
        <v>25</v>
      </c>
      <c r="AM65" s="81">
        <v>-1.267752831081296</v>
      </c>
      <c r="AN65" s="81">
        <v>3.4958511985676921</v>
      </c>
      <c r="AO65" s="81">
        <v>5.6</v>
      </c>
      <c r="AP65" s="86">
        <v>-1.7999999999999989</v>
      </c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127"/>
    </row>
    <row r="66" spans="1:53" x14ac:dyDescent="0.25">
      <c r="A66" s="225"/>
      <c r="B66" s="241" t="s">
        <v>22</v>
      </c>
      <c r="C66" s="85">
        <v>2.6090304030989699</v>
      </c>
      <c r="D66" s="81">
        <v>0.4</v>
      </c>
      <c r="E66" s="81">
        <v>5.1446731809126334</v>
      </c>
      <c r="F66" s="86">
        <v>-1.6</v>
      </c>
      <c r="G66" s="81"/>
      <c r="H66" s="81"/>
      <c r="I66" s="81"/>
      <c r="J66" s="81"/>
      <c r="K66" s="81"/>
      <c r="L66" s="81"/>
      <c r="M66" s="81"/>
      <c r="N66" s="81"/>
      <c r="O66" s="81"/>
      <c r="P66" s="127"/>
      <c r="Q66" s="225"/>
      <c r="R66" s="81"/>
      <c r="S66" s="81"/>
      <c r="T66" s="81"/>
      <c r="U66" s="241" t="s">
        <v>22</v>
      </c>
      <c r="V66" s="81">
        <v>0.5</v>
      </c>
      <c r="W66" s="81">
        <v>-0.69999980926514027</v>
      </c>
      <c r="X66" s="81">
        <v>0.4</v>
      </c>
      <c r="Y66" s="3">
        <v>-1.6</v>
      </c>
      <c r="Z66" s="81"/>
      <c r="AA66" s="81"/>
      <c r="AB66" s="81"/>
      <c r="AC66" s="81"/>
      <c r="AD66" s="81"/>
      <c r="AE66" s="81"/>
      <c r="AF66" s="81"/>
      <c r="AG66" s="81"/>
      <c r="AH66" s="127"/>
      <c r="AI66" s="225"/>
      <c r="AJ66" s="81"/>
      <c r="AK66" s="81"/>
      <c r="AL66" s="241" t="s">
        <v>26</v>
      </c>
      <c r="AM66" s="81">
        <v>-0.70706659174057052</v>
      </c>
      <c r="AN66" s="81">
        <v>7.9045814460091677</v>
      </c>
      <c r="AO66" s="81">
        <v>3.7</v>
      </c>
      <c r="AP66" s="86">
        <v>-0.40000000000000036</v>
      </c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127"/>
    </row>
    <row r="67" spans="1:53" ht="15.75" thickBot="1" x14ac:dyDescent="0.3">
      <c r="A67" s="225"/>
      <c r="B67" s="241" t="s">
        <v>23</v>
      </c>
      <c r="C67" s="85">
        <v>1.3999999999987409</v>
      </c>
      <c r="D67" s="81">
        <v>0.70000000000000007</v>
      </c>
      <c r="E67" s="81">
        <v>4.2999999999999261</v>
      </c>
      <c r="F67" s="86">
        <v>-0.8</v>
      </c>
      <c r="G67" s="81"/>
      <c r="H67" s="81"/>
      <c r="I67" s="81"/>
      <c r="J67" s="81"/>
      <c r="K67" s="81"/>
      <c r="L67" s="81"/>
      <c r="M67" s="81"/>
      <c r="N67" s="81"/>
      <c r="O67" s="81"/>
      <c r="P67" s="127"/>
      <c r="Q67" s="225"/>
      <c r="R67" s="81"/>
      <c r="S67" s="81"/>
      <c r="T67" s="81"/>
      <c r="U67" s="241" t="s">
        <v>23</v>
      </c>
      <c r="V67" s="81">
        <v>-0.40000009536742986</v>
      </c>
      <c r="W67" s="81">
        <v>0</v>
      </c>
      <c r="X67" s="81">
        <v>0.70000000000000007</v>
      </c>
      <c r="Y67" s="3">
        <v>-0.8</v>
      </c>
      <c r="Z67" s="81"/>
      <c r="AA67" s="81"/>
      <c r="AB67" s="81"/>
      <c r="AC67" s="81"/>
      <c r="AD67" s="81"/>
      <c r="AE67" s="81"/>
      <c r="AF67" s="81"/>
      <c r="AG67" s="81"/>
      <c r="AH67" s="127"/>
      <c r="AI67" s="225"/>
      <c r="AJ67" s="81"/>
      <c r="AK67" s="81"/>
      <c r="AL67" s="241" t="s">
        <v>28</v>
      </c>
      <c r="AM67" s="88">
        <v>7.4944044662634681</v>
      </c>
      <c r="AN67" s="88">
        <v>1.5416317280474559</v>
      </c>
      <c r="AO67" s="88">
        <v>1.2000000000000002</v>
      </c>
      <c r="AP67" s="89">
        <v>1.8999999999999995</v>
      </c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127"/>
    </row>
    <row r="68" spans="1:53" x14ac:dyDescent="0.25">
      <c r="A68" s="225"/>
      <c r="B68" s="241" t="s">
        <v>24</v>
      </c>
      <c r="C68" s="85">
        <v>1.6636194339018999</v>
      </c>
      <c r="D68" s="81">
        <v>0.30000000000000027</v>
      </c>
      <c r="E68" s="81">
        <v>1.0705038483302332</v>
      </c>
      <c r="F68" s="86">
        <v>0.29999999999999982</v>
      </c>
      <c r="G68" s="81"/>
      <c r="H68" s="81"/>
      <c r="I68" s="81"/>
      <c r="J68" s="81"/>
      <c r="K68" s="81"/>
      <c r="L68" s="81"/>
      <c r="M68" s="81"/>
      <c r="N68" s="81"/>
      <c r="O68" s="81"/>
      <c r="P68" s="127"/>
      <c r="Q68" s="225"/>
      <c r="R68" s="81"/>
      <c r="S68" s="81"/>
      <c r="T68" s="81"/>
      <c r="U68" s="241" t="s">
        <v>24</v>
      </c>
      <c r="V68" s="81">
        <v>-9.9999904632570136E-2</v>
      </c>
      <c r="W68" s="81">
        <v>1.0999999046325701</v>
      </c>
      <c r="X68" s="81">
        <v>0.30000000000000027</v>
      </c>
      <c r="Y68" s="3">
        <v>0.29999999999999982</v>
      </c>
      <c r="Z68" s="81"/>
      <c r="AA68" s="81"/>
      <c r="AB68" s="81"/>
      <c r="AC68" s="81"/>
      <c r="AD68" s="81"/>
      <c r="AE68" s="81"/>
      <c r="AF68" s="81"/>
      <c r="AG68" s="81"/>
      <c r="AH68" s="127"/>
      <c r="AI68" s="225"/>
      <c r="AJ68" s="81"/>
      <c r="AK68" s="250">
        <v>2012</v>
      </c>
      <c r="AL68" s="239" t="s">
        <v>13</v>
      </c>
      <c r="AM68" s="83">
        <v>5.3381656100620347</v>
      </c>
      <c r="AN68" s="83">
        <v>0.95515698322151366</v>
      </c>
      <c r="AO68" s="83">
        <v>0.39999999999999997</v>
      </c>
      <c r="AP68" s="84">
        <v>0.79999999999999993</v>
      </c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127"/>
    </row>
    <row r="69" spans="1:53" x14ac:dyDescent="0.25">
      <c r="A69" s="225"/>
      <c r="B69" s="241" t="s">
        <v>25</v>
      </c>
      <c r="C69" s="85">
        <v>-1.8268014011407274</v>
      </c>
      <c r="D69" s="81">
        <v>5.6</v>
      </c>
      <c r="E69" s="81">
        <v>1.8986750387770712</v>
      </c>
      <c r="F69" s="86">
        <v>-1.7999999999999989</v>
      </c>
      <c r="G69" s="81"/>
      <c r="H69" s="81"/>
      <c r="I69" s="81"/>
      <c r="J69" s="81"/>
      <c r="K69" s="81"/>
      <c r="L69" s="81"/>
      <c r="M69" s="81"/>
      <c r="N69" s="81"/>
      <c r="O69" s="81"/>
      <c r="P69" s="127"/>
      <c r="Q69" s="225"/>
      <c r="R69" s="81"/>
      <c r="S69" s="81"/>
      <c r="T69" s="81"/>
      <c r="U69" s="241" t="s">
        <v>25</v>
      </c>
      <c r="V69" s="81">
        <v>1.8999996185301988</v>
      </c>
      <c r="W69" s="81">
        <v>1.3000001907349006</v>
      </c>
      <c r="X69" s="81">
        <v>5.6</v>
      </c>
      <c r="Y69" s="3">
        <v>-1.7999999999999989</v>
      </c>
      <c r="Z69" s="81"/>
      <c r="AA69" s="81"/>
      <c r="AB69" s="81"/>
      <c r="AC69" s="81"/>
      <c r="AD69" s="81"/>
      <c r="AE69" s="81"/>
      <c r="AF69" s="81"/>
      <c r="AG69" s="81"/>
      <c r="AH69" s="127"/>
      <c r="AI69" s="225"/>
      <c r="AJ69" s="81"/>
      <c r="AK69" s="81"/>
      <c r="AL69" s="239" t="s">
        <v>14</v>
      </c>
      <c r="AM69" s="81">
        <v>0.86765885939243503</v>
      </c>
      <c r="AN69" s="81">
        <v>2.3504474841327436</v>
      </c>
      <c r="AO69" s="81">
        <v>0.30000000000000004</v>
      </c>
      <c r="AP69" s="86">
        <v>-0.20000000000000007</v>
      </c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127"/>
    </row>
    <row r="70" spans="1:53" x14ac:dyDescent="0.25">
      <c r="A70" s="225"/>
      <c r="B70" s="241" t="s">
        <v>26</v>
      </c>
      <c r="C70" s="85">
        <v>2.7041989743784427</v>
      </c>
      <c r="D70" s="81">
        <v>3.7</v>
      </c>
      <c r="E70" s="81">
        <v>4.827314044859051</v>
      </c>
      <c r="F70" s="86">
        <v>-0.40000000000000036</v>
      </c>
      <c r="G70" s="81"/>
      <c r="H70" s="81"/>
      <c r="I70" s="81"/>
      <c r="J70" s="81"/>
      <c r="K70" s="81"/>
      <c r="L70" s="81"/>
      <c r="M70" s="81"/>
      <c r="N70" s="81"/>
      <c r="O70" s="81"/>
      <c r="P70" s="127"/>
      <c r="Q70" s="225"/>
      <c r="R70" s="81"/>
      <c r="S70" s="81"/>
      <c r="T70" s="81"/>
      <c r="U70" s="241" t="s">
        <v>26</v>
      </c>
      <c r="V70" s="81">
        <v>-0.89999961853030008</v>
      </c>
      <c r="W70" s="81">
        <v>2.2999992370606002</v>
      </c>
      <c r="X70" s="81">
        <v>3.7</v>
      </c>
      <c r="Y70" s="3">
        <v>-0.40000000000000036</v>
      </c>
      <c r="Z70" s="81"/>
      <c r="AA70" s="81"/>
      <c r="AB70" s="81"/>
      <c r="AC70" s="81"/>
      <c r="AD70" s="81"/>
      <c r="AE70" s="81"/>
      <c r="AF70" s="81"/>
      <c r="AG70" s="81"/>
      <c r="AH70" s="127"/>
      <c r="AI70" s="225"/>
      <c r="AJ70" s="81"/>
      <c r="AK70" s="81"/>
      <c r="AL70" s="239" t="s">
        <v>15</v>
      </c>
      <c r="AM70" s="81">
        <v>4.8601246776340687</v>
      </c>
      <c r="AN70" s="81">
        <v>-1.0382866327134792</v>
      </c>
      <c r="AO70" s="81">
        <v>9.9999999999999978E-2</v>
      </c>
      <c r="AP70" s="86">
        <v>0.19999999999999996</v>
      </c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127"/>
    </row>
    <row r="71" spans="1:53" x14ac:dyDescent="0.25">
      <c r="A71" s="225"/>
      <c r="B71" s="241" t="s">
        <v>27</v>
      </c>
      <c r="C71" s="85">
        <v>0.61280129658828741</v>
      </c>
      <c r="D71" s="81">
        <v>0.5</v>
      </c>
      <c r="E71" s="81">
        <v>1.2218191529610749</v>
      </c>
      <c r="F71" s="86">
        <v>-9.9999999999999645E-2</v>
      </c>
      <c r="G71" s="81"/>
      <c r="H71" s="81"/>
      <c r="I71" s="81"/>
      <c r="J71" s="81"/>
      <c r="K71" s="81"/>
      <c r="L71" s="81"/>
      <c r="M71" s="81"/>
      <c r="N71" s="81"/>
      <c r="O71" s="81"/>
      <c r="P71" s="127"/>
      <c r="Q71" s="225"/>
      <c r="R71" s="81"/>
      <c r="S71" s="81"/>
      <c r="T71" s="81"/>
      <c r="U71" s="241" t="s">
        <v>27</v>
      </c>
      <c r="V71" s="81">
        <v>1</v>
      </c>
      <c r="W71" s="81">
        <v>1.2999997138977104</v>
      </c>
      <c r="X71" s="81">
        <v>0.5</v>
      </c>
      <c r="Y71" s="3">
        <v>-9.9999999999999645E-2</v>
      </c>
      <c r="Z71" s="81"/>
      <c r="AA71" s="81"/>
      <c r="AB71" s="81"/>
      <c r="AC71" s="81"/>
      <c r="AD71" s="81"/>
      <c r="AE71" s="81"/>
      <c r="AF71" s="81"/>
      <c r="AG71" s="81"/>
      <c r="AH71" s="127"/>
      <c r="AI71" s="225"/>
      <c r="AJ71" s="81"/>
      <c r="AK71" s="81"/>
      <c r="AL71" s="239" t="s">
        <v>16</v>
      </c>
      <c r="AM71" s="81">
        <v>10.450415969306505</v>
      </c>
      <c r="AN71" s="81">
        <v>4.1388220237101478</v>
      </c>
      <c r="AO71" s="81">
        <v>0.40000000000000013</v>
      </c>
      <c r="AP71" s="86">
        <v>1.2999999999999998</v>
      </c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127"/>
    </row>
    <row r="72" spans="1:53" ht="15.75" thickBot="1" x14ac:dyDescent="0.3">
      <c r="A72" s="225"/>
      <c r="B72" s="241" t="s">
        <v>28</v>
      </c>
      <c r="C72" s="87">
        <v>-0.61762268581358626</v>
      </c>
      <c r="D72" s="88">
        <v>1.2000000000000002</v>
      </c>
      <c r="E72" s="88">
        <v>1.3804782633314971E-2</v>
      </c>
      <c r="F72" s="89">
        <v>1.8999999999999995</v>
      </c>
      <c r="G72" s="81"/>
      <c r="H72" s="81"/>
      <c r="I72" s="81"/>
      <c r="J72" s="81"/>
      <c r="K72" s="81"/>
      <c r="L72" s="81"/>
      <c r="M72" s="81"/>
      <c r="N72" s="81"/>
      <c r="O72" s="81"/>
      <c r="P72" s="127"/>
      <c r="Q72" s="225"/>
      <c r="R72" s="81"/>
      <c r="S72" s="81"/>
      <c r="T72" s="81"/>
      <c r="U72" s="241" t="s">
        <v>28</v>
      </c>
      <c r="V72" s="4">
        <v>1.5</v>
      </c>
      <c r="W72" s="4">
        <v>2.1000003814697976</v>
      </c>
      <c r="X72" s="4">
        <v>1.2000000000000002</v>
      </c>
      <c r="Y72" s="5">
        <v>1.8999999999999995</v>
      </c>
      <c r="Z72" s="81"/>
      <c r="AA72" s="81"/>
      <c r="AB72" s="81"/>
      <c r="AC72" s="81"/>
      <c r="AD72" s="81"/>
      <c r="AE72" s="81"/>
      <c r="AF72" s="81"/>
      <c r="AG72" s="81"/>
      <c r="AH72" s="127"/>
      <c r="AI72" s="225"/>
      <c r="AJ72" s="81"/>
      <c r="AK72" s="81"/>
      <c r="AL72" s="239" t="s">
        <v>17</v>
      </c>
      <c r="AM72" s="81">
        <v>1.8663767321421929</v>
      </c>
      <c r="AN72" s="81">
        <v>-0.42312567139502022</v>
      </c>
      <c r="AO72" s="81">
        <v>-4.4000000000000004</v>
      </c>
      <c r="AP72" s="86">
        <v>7.2</v>
      </c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127"/>
    </row>
    <row r="73" spans="1:53" x14ac:dyDescent="0.25">
      <c r="A73" s="256">
        <v>2012</v>
      </c>
      <c r="B73" s="239" t="s">
        <v>13</v>
      </c>
      <c r="C73" s="81">
        <v>0.88384619701851364</v>
      </c>
      <c r="D73" s="81">
        <v>0.39999999999999997</v>
      </c>
      <c r="E73" s="81">
        <v>3.0714258167675865</v>
      </c>
      <c r="F73" s="86">
        <v>0.79999999999999993</v>
      </c>
      <c r="G73" s="81"/>
      <c r="H73" s="81"/>
      <c r="I73" s="81"/>
      <c r="J73" s="81"/>
      <c r="K73" s="81"/>
      <c r="L73" s="81"/>
      <c r="M73" s="81"/>
      <c r="N73" s="81"/>
      <c r="O73" s="81"/>
      <c r="P73" s="127"/>
      <c r="Q73" s="225"/>
      <c r="R73" s="81"/>
      <c r="S73" s="81"/>
      <c r="T73" s="250">
        <v>2012</v>
      </c>
      <c r="U73" s="239" t="s">
        <v>13</v>
      </c>
      <c r="V73" s="81">
        <v>0.20000028610228959</v>
      </c>
      <c r="W73" s="81">
        <v>-0.30000019073485973</v>
      </c>
      <c r="X73" s="81">
        <v>0.39999999999999997</v>
      </c>
      <c r="Y73" s="3">
        <v>0.79999999999999993</v>
      </c>
      <c r="Z73" s="81"/>
      <c r="AA73" s="81"/>
      <c r="AB73" s="81"/>
      <c r="AC73" s="81"/>
      <c r="AD73" s="81"/>
      <c r="AE73" s="81"/>
      <c r="AF73" s="81"/>
      <c r="AG73" s="81"/>
      <c r="AH73" s="127"/>
      <c r="AI73" s="225"/>
      <c r="AJ73" s="81"/>
      <c r="AK73" s="81"/>
      <c r="AL73" s="239" t="s">
        <v>18</v>
      </c>
      <c r="AM73" s="81">
        <v>54.858500721473177</v>
      </c>
      <c r="AN73" s="81">
        <v>-18.231922760039197</v>
      </c>
      <c r="AO73" s="81">
        <v>3.6</v>
      </c>
      <c r="AP73" s="86">
        <v>5</v>
      </c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127"/>
    </row>
    <row r="74" spans="1:53" x14ac:dyDescent="0.25">
      <c r="A74" s="225"/>
      <c r="B74" s="239" t="s">
        <v>14</v>
      </c>
      <c r="C74" s="81">
        <v>9.2812880503871042E-2</v>
      </c>
      <c r="D74" s="81">
        <v>0.30000000000000004</v>
      </c>
      <c r="E74" s="81">
        <v>1.618317966684458</v>
      </c>
      <c r="F74" s="86">
        <v>-0.20000000000000007</v>
      </c>
      <c r="G74" s="81"/>
      <c r="H74" s="81"/>
      <c r="I74" s="81"/>
      <c r="J74" s="81"/>
      <c r="K74" s="81"/>
      <c r="L74" s="81"/>
      <c r="M74" s="81"/>
      <c r="N74" s="81"/>
      <c r="O74" s="81"/>
      <c r="P74" s="127"/>
      <c r="Q74" s="225"/>
      <c r="R74" s="81"/>
      <c r="S74" s="81"/>
      <c r="T74" s="81"/>
      <c r="U74" s="239" t="s">
        <v>14</v>
      </c>
      <c r="V74" s="81">
        <v>0.40000009536742986</v>
      </c>
      <c r="W74" s="81">
        <v>-1.2000002861022896</v>
      </c>
      <c r="X74" s="81">
        <v>0.30000000000000004</v>
      </c>
      <c r="Y74" s="3">
        <v>-0.20000000000000007</v>
      </c>
      <c r="Z74" s="81"/>
      <c r="AA74" s="81"/>
      <c r="AB74" s="81"/>
      <c r="AC74" s="81"/>
      <c r="AD74" s="81"/>
      <c r="AE74" s="81"/>
      <c r="AF74" s="81"/>
      <c r="AG74" s="81"/>
      <c r="AH74" s="127"/>
      <c r="AI74" s="225"/>
      <c r="AJ74" s="81"/>
      <c r="AK74" s="81"/>
      <c r="AL74" s="239" t="s">
        <v>19</v>
      </c>
      <c r="AM74" s="81">
        <v>22.661806924859917</v>
      </c>
      <c r="AN74" s="81">
        <v>14.095106406138569</v>
      </c>
      <c r="AO74" s="81">
        <v>2.2000000000000002</v>
      </c>
      <c r="AP74" s="86">
        <v>2.8</v>
      </c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127"/>
    </row>
    <row r="75" spans="1:53" x14ac:dyDescent="0.25">
      <c r="A75" s="225"/>
      <c r="B75" s="239" t="s">
        <v>15</v>
      </c>
      <c r="C75" s="81">
        <v>-1.4261773152105377</v>
      </c>
      <c r="D75" s="81">
        <v>9.9999999999999978E-2</v>
      </c>
      <c r="E75" s="81">
        <v>2.5707925860897944</v>
      </c>
      <c r="F75" s="86">
        <v>0.19999999999999996</v>
      </c>
      <c r="G75" s="81"/>
      <c r="H75" s="81"/>
      <c r="I75" s="81"/>
      <c r="J75" s="81"/>
      <c r="K75" s="81"/>
      <c r="L75" s="81"/>
      <c r="M75" s="81"/>
      <c r="N75" s="81"/>
      <c r="O75" s="81"/>
      <c r="P75" s="127"/>
      <c r="Q75" s="225"/>
      <c r="R75" s="81"/>
      <c r="S75" s="81"/>
      <c r="T75" s="81"/>
      <c r="U75" s="239" t="s">
        <v>15</v>
      </c>
      <c r="V75" s="81">
        <v>-9.9999904632570136E-2</v>
      </c>
      <c r="W75" s="81">
        <v>-0.69999980926512961</v>
      </c>
      <c r="X75" s="81">
        <v>9.9999999999999978E-2</v>
      </c>
      <c r="Y75" s="3">
        <v>0.19999999999999996</v>
      </c>
      <c r="Z75" s="81"/>
      <c r="AA75" s="81"/>
      <c r="AB75" s="81"/>
      <c r="AC75" s="81"/>
      <c r="AD75" s="81"/>
      <c r="AE75" s="81"/>
      <c r="AF75" s="81"/>
      <c r="AG75" s="81"/>
      <c r="AH75" s="127"/>
      <c r="AI75" s="225"/>
      <c r="AJ75" s="81"/>
      <c r="AK75" s="81"/>
      <c r="AL75" s="239" t="s">
        <v>20</v>
      </c>
      <c r="AM75" s="81">
        <v>18.270807445049073</v>
      </c>
      <c r="AN75" s="81">
        <v>-6.9461600332868301</v>
      </c>
      <c r="AO75" s="81">
        <v>2.1999999999999997</v>
      </c>
      <c r="AP75" s="86">
        <v>0.70000000000000007</v>
      </c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127"/>
    </row>
    <row r="76" spans="1:53" x14ac:dyDescent="0.25">
      <c r="A76" s="225"/>
      <c r="B76" s="239" t="s">
        <v>16</v>
      </c>
      <c r="C76" s="81">
        <v>0.18268942908781582</v>
      </c>
      <c r="D76" s="81">
        <v>0.40000000000000013</v>
      </c>
      <c r="E76" s="81">
        <v>2.0792283271832304</v>
      </c>
      <c r="F76" s="86">
        <v>1.2999999999999998</v>
      </c>
      <c r="G76" s="81"/>
      <c r="H76" s="81"/>
      <c r="I76" s="81"/>
      <c r="J76" s="81"/>
      <c r="K76" s="81"/>
      <c r="L76" s="81"/>
      <c r="M76" s="81"/>
      <c r="N76" s="81"/>
      <c r="O76" s="81"/>
      <c r="P76" s="127"/>
      <c r="Q76" s="225"/>
      <c r="R76" s="81"/>
      <c r="S76" s="81"/>
      <c r="T76" s="81"/>
      <c r="U76" s="239" t="s">
        <v>16</v>
      </c>
      <c r="V76" s="81">
        <v>0.69999980926512961</v>
      </c>
      <c r="W76" s="81">
        <v>-0.10000038146971946</v>
      </c>
      <c r="X76" s="81">
        <v>0.40000000000000013</v>
      </c>
      <c r="Y76" s="3">
        <v>1.2999999999999998</v>
      </c>
      <c r="Z76" s="81"/>
      <c r="AA76" s="81"/>
      <c r="AB76" s="81"/>
      <c r="AC76" s="81"/>
      <c r="AD76" s="81"/>
      <c r="AE76" s="81"/>
      <c r="AF76" s="81"/>
      <c r="AG76" s="81"/>
      <c r="AH76" s="127"/>
      <c r="AI76" s="225"/>
      <c r="AJ76" s="81"/>
      <c r="AK76" s="81"/>
      <c r="AL76" s="239" t="s">
        <v>30</v>
      </c>
      <c r="AM76" s="81">
        <v>-1.0761489954991674</v>
      </c>
      <c r="AN76" s="81">
        <v>-5.4910120201747539</v>
      </c>
      <c r="AO76" s="81">
        <v>2.5</v>
      </c>
      <c r="AP76" s="86">
        <v>1.7999999999999998</v>
      </c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127"/>
    </row>
    <row r="77" spans="1:53" x14ac:dyDescent="0.25">
      <c r="A77" s="225"/>
      <c r="B77" s="239" t="s">
        <v>17</v>
      </c>
      <c r="C77" s="81">
        <v>0.3764836512337979</v>
      </c>
      <c r="D77" s="81">
        <v>-4.4000000000000004</v>
      </c>
      <c r="E77" s="81">
        <v>3.589997242362287</v>
      </c>
      <c r="F77" s="86">
        <v>7.2</v>
      </c>
      <c r="G77" s="81"/>
      <c r="H77" s="81"/>
      <c r="I77" s="81"/>
      <c r="J77" s="81"/>
      <c r="K77" s="81"/>
      <c r="L77" s="81"/>
      <c r="M77" s="81"/>
      <c r="N77" s="81"/>
      <c r="O77" s="81"/>
      <c r="P77" s="127"/>
      <c r="Q77" s="225"/>
      <c r="R77" s="81"/>
      <c r="S77" s="81"/>
      <c r="T77" s="81"/>
      <c r="U77" s="239" t="s">
        <v>17</v>
      </c>
      <c r="V77" s="81">
        <v>-0.5</v>
      </c>
      <c r="W77" s="81">
        <v>-1.1999998092651403</v>
      </c>
      <c r="X77" s="81">
        <v>-4.4000000000000004</v>
      </c>
      <c r="Y77" s="3">
        <v>7.2</v>
      </c>
      <c r="Z77" s="81"/>
      <c r="AA77" s="81"/>
      <c r="AB77" s="81"/>
      <c r="AC77" s="81"/>
      <c r="AD77" s="81"/>
      <c r="AE77" s="81"/>
      <c r="AF77" s="81"/>
      <c r="AG77" s="81"/>
      <c r="AH77" s="127"/>
      <c r="AI77" s="225"/>
      <c r="AJ77" s="81"/>
      <c r="AK77" s="81"/>
      <c r="AL77" s="239" t="s">
        <v>21</v>
      </c>
      <c r="AM77" s="81">
        <v>20.55949745242475</v>
      </c>
      <c r="AN77" s="81">
        <v>1.6957582743974626</v>
      </c>
      <c r="AO77" s="81">
        <v>4.6000000000000005</v>
      </c>
      <c r="AP77" s="86">
        <v>-2.4000000000000004</v>
      </c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127"/>
    </row>
    <row r="78" spans="1:53" x14ac:dyDescent="0.25">
      <c r="A78" s="225"/>
      <c r="B78" s="239" t="s">
        <v>18</v>
      </c>
      <c r="C78" s="81">
        <v>-6.5718931786558556</v>
      </c>
      <c r="D78" s="81">
        <v>3.6</v>
      </c>
      <c r="E78" s="81">
        <v>-8.8636797677705204</v>
      </c>
      <c r="F78" s="86">
        <v>5</v>
      </c>
      <c r="G78" s="81"/>
      <c r="H78" s="81"/>
      <c r="I78" s="81"/>
      <c r="J78" s="81"/>
      <c r="K78" s="81"/>
      <c r="L78" s="81"/>
      <c r="M78" s="81"/>
      <c r="N78" s="81"/>
      <c r="O78" s="81"/>
      <c r="P78" s="127"/>
      <c r="Q78" s="225"/>
      <c r="R78" s="81"/>
      <c r="S78" s="81"/>
      <c r="T78" s="81"/>
      <c r="U78" s="239" t="s">
        <v>18</v>
      </c>
      <c r="V78" s="81">
        <v>6.5</v>
      </c>
      <c r="W78" s="81">
        <v>5.2000007629394993</v>
      </c>
      <c r="X78" s="81">
        <v>3.6</v>
      </c>
      <c r="Y78" s="3">
        <v>5</v>
      </c>
      <c r="Z78" s="81"/>
      <c r="AA78" s="81"/>
      <c r="AB78" s="81"/>
      <c r="AC78" s="81"/>
      <c r="AD78" s="81"/>
      <c r="AE78" s="81"/>
      <c r="AF78" s="81"/>
      <c r="AG78" s="81"/>
      <c r="AH78" s="127"/>
      <c r="AI78" s="225"/>
      <c r="AJ78" s="81"/>
      <c r="AK78" s="81"/>
      <c r="AL78" s="239" t="s">
        <v>22</v>
      </c>
      <c r="AM78" s="81">
        <v>3.1146261076622785</v>
      </c>
      <c r="AN78" s="81">
        <v>-0.58887358500125586</v>
      </c>
      <c r="AO78" s="81">
        <v>1</v>
      </c>
      <c r="AP78" s="86">
        <v>0.4</v>
      </c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127"/>
    </row>
    <row r="79" spans="1:53" x14ac:dyDescent="0.25">
      <c r="A79" s="225"/>
      <c r="B79" s="239" t="s">
        <v>19</v>
      </c>
      <c r="C79" s="81">
        <v>-0.3130528223052238</v>
      </c>
      <c r="D79" s="81">
        <v>2.2000000000000002</v>
      </c>
      <c r="E79" s="81">
        <v>2.7727063390243103</v>
      </c>
      <c r="F79" s="86">
        <v>2.8</v>
      </c>
      <c r="G79" s="81"/>
      <c r="H79" s="81"/>
      <c r="I79" s="81"/>
      <c r="J79" s="81"/>
      <c r="K79" s="81"/>
      <c r="L79" s="81"/>
      <c r="M79" s="81"/>
      <c r="N79" s="81"/>
      <c r="O79" s="81"/>
      <c r="P79" s="127"/>
      <c r="Q79" s="225"/>
      <c r="R79" s="81"/>
      <c r="S79" s="81"/>
      <c r="T79" s="81"/>
      <c r="U79" s="239" t="s">
        <v>19</v>
      </c>
      <c r="V79" s="81">
        <v>9.9999427795399498E-2</v>
      </c>
      <c r="W79" s="81">
        <v>0.70000076293939983</v>
      </c>
      <c r="X79" s="81">
        <v>2.2000000000000002</v>
      </c>
      <c r="Y79" s="3">
        <v>2.8</v>
      </c>
      <c r="Z79" s="81"/>
      <c r="AA79" s="81"/>
      <c r="AB79" s="81"/>
      <c r="AC79" s="81"/>
      <c r="AD79" s="81"/>
      <c r="AE79" s="81"/>
      <c r="AF79" s="81"/>
      <c r="AG79" s="81"/>
      <c r="AH79" s="127"/>
      <c r="AI79" s="225"/>
      <c r="AJ79" s="81"/>
      <c r="AK79" s="81"/>
      <c r="AL79" s="239" t="s">
        <v>23</v>
      </c>
      <c r="AM79" s="81">
        <v>3.1653617853887823</v>
      </c>
      <c r="AN79" s="81">
        <v>-0.17154312457840604</v>
      </c>
      <c r="AO79" s="81">
        <v>-1.4</v>
      </c>
      <c r="AP79" s="86">
        <v>0.70000000000000007</v>
      </c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127"/>
    </row>
    <row r="80" spans="1:53" x14ac:dyDescent="0.25">
      <c r="A80" s="225"/>
      <c r="B80" s="239" t="s">
        <v>20</v>
      </c>
      <c r="C80" s="81">
        <v>-2.7704158922968674</v>
      </c>
      <c r="D80" s="81">
        <v>2.1999999999999997</v>
      </c>
      <c r="E80" s="81">
        <v>0.58682083722989375</v>
      </c>
      <c r="F80" s="86">
        <v>0.70000000000000007</v>
      </c>
      <c r="G80" s="81"/>
      <c r="H80" s="81"/>
      <c r="I80" s="81"/>
      <c r="J80" s="81"/>
      <c r="K80" s="81"/>
      <c r="L80" s="81"/>
      <c r="M80" s="81"/>
      <c r="N80" s="81"/>
      <c r="O80" s="81"/>
      <c r="P80" s="127"/>
      <c r="Q80" s="225"/>
      <c r="R80" s="81"/>
      <c r="S80" s="81"/>
      <c r="T80" s="81"/>
      <c r="U80" s="239" t="s">
        <v>20</v>
      </c>
      <c r="V80" s="81">
        <v>2.3000001907348295</v>
      </c>
      <c r="W80" s="81">
        <v>0</v>
      </c>
      <c r="X80" s="81">
        <v>2.1999999999999997</v>
      </c>
      <c r="Y80" s="3">
        <v>0.70000000000000007</v>
      </c>
      <c r="Z80" s="81"/>
      <c r="AA80" s="81"/>
      <c r="AB80" s="81"/>
      <c r="AC80" s="81"/>
      <c r="AD80" s="81"/>
      <c r="AE80" s="81"/>
      <c r="AF80" s="81"/>
      <c r="AG80" s="81"/>
      <c r="AH80" s="127"/>
      <c r="AI80" s="225"/>
      <c r="AJ80" s="81"/>
      <c r="AK80" s="81"/>
      <c r="AL80" s="239" t="s">
        <v>24</v>
      </c>
      <c r="AM80" s="81">
        <v>6.0968163115861316</v>
      </c>
      <c r="AN80" s="81">
        <v>4.1304842499215511</v>
      </c>
      <c r="AO80" s="81">
        <v>1.4</v>
      </c>
      <c r="AP80" s="86">
        <v>0.30000000000000027</v>
      </c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127"/>
    </row>
    <row r="81" spans="1:53" x14ac:dyDescent="0.25">
      <c r="A81" s="225"/>
      <c r="B81" s="239" t="s">
        <v>30</v>
      </c>
      <c r="C81" s="81">
        <v>4.8341562959281532</v>
      </c>
      <c r="D81" s="81">
        <v>2.5</v>
      </c>
      <c r="E81" s="81">
        <v>4.9974743409695321</v>
      </c>
      <c r="F81" s="86">
        <v>1.7999999999999998</v>
      </c>
      <c r="G81" s="81"/>
      <c r="H81" s="81"/>
      <c r="I81" s="81"/>
      <c r="J81" s="81"/>
      <c r="K81" s="81"/>
      <c r="L81" s="81"/>
      <c r="M81" s="81"/>
      <c r="N81" s="81"/>
      <c r="O81" s="81"/>
      <c r="P81" s="127"/>
      <c r="Q81" s="225"/>
      <c r="R81" s="81"/>
      <c r="S81" s="81"/>
      <c r="T81" s="81"/>
      <c r="U81" s="239" t="s">
        <v>30</v>
      </c>
      <c r="V81" s="81">
        <v>-1.3000011444091992</v>
      </c>
      <c r="W81" s="81">
        <v>-2.5</v>
      </c>
      <c r="X81" s="81">
        <v>2.5</v>
      </c>
      <c r="Y81" s="3">
        <v>1.7999999999999998</v>
      </c>
      <c r="Z81" s="81"/>
      <c r="AA81" s="81"/>
      <c r="AB81" s="81"/>
      <c r="AC81" s="81"/>
      <c r="AD81" s="81"/>
      <c r="AE81" s="81"/>
      <c r="AF81" s="81"/>
      <c r="AG81" s="81"/>
      <c r="AH81" s="127"/>
      <c r="AI81" s="225"/>
      <c r="AJ81" s="81"/>
      <c r="AK81" s="81"/>
      <c r="AL81" s="239" t="s">
        <v>25</v>
      </c>
      <c r="AM81" s="81">
        <v>33.533128564586391</v>
      </c>
      <c r="AN81" s="81">
        <v>-1.267752831081296</v>
      </c>
      <c r="AO81" s="81">
        <v>3.5</v>
      </c>
      <c r="AP81" s="86">
        <v>5.6</v>
      </c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127"/>
    </row>
    <row r="82" spans="1:53" x14ac:dyDescent="0.25">
      <c r="A82" s="225"/>
      <c r="B82" s="239" t="s">
        <v>21</v>
      </c>
      <c r="C82" s="81">
        <v>3.8383226479546266</v>
      </c>
      <c r="D82" s="81">
        <v>4.6000000000000005</v>
      </c>
      <c r="E82" s="81">
        <v>6.114716102466673</v>
      </c>
      <c r="F82" s="86">
        <v>-2.4000000000000004</v>
      </c>
      <c r="G82" s="81"/>
      <c r="H82" s="81"/>
      <c r="I82" s="81"/>
      <c r="J82" s="81"/>
      <c r="K82" s="81"/>
      <c r="L82" s="81"/>
      <c r="M82" s="81"/>
      <c r="N82" s="81"/>
      <c r="O82" s="81"/>
      <c r="P82" s="127"/>
      <c r="Q82" s="225"/>
      <c r="R82" s="81"/>
      <c r="S82" s="81"/>
      <c r="T82" s="81"/>
      <c r="U82" s="239" t="s">
        <v>21</v>
      </c>
      <c r="V82" s="81">
        <v>-2.1000003814698012</v>
      </c>
      <c r="W82" s="81">
        <v>-2.4999990463256001</v>
      </c>
      <c r="X82" s="81">
        <v>4.6000000000000005</v>
      </c>
      <c r="Y82" s="3">
        <v>-2.4000000000000004</v>
      </c>
      <c r="Z82" s="81"/>
      <c r="AA82" s="81"/>
      <c r="AB82" s="81"/>
      <c r="AC82" s="81"/>
      <c r="AD82" s="81"/>
      <c r="AE82" s="81"/>
      <c r="AF82" s="81"/>
      <c r="AG82" s="81"/>
      <c r="AH82" s="127"/>
      <c r="AI82" s="225"/>
      <c r="AJ82" s="81"/>
      <c r="AK82" s="81"/>
      <c r="AL82" s="239" t="s">
        <v>26</v>
      </c>
      <c r="AM82" s="81">
        <v>8.6441123589247226</v>
      </c>
      <c r="AN82" s="81">
        <v>-0.70706659174057052</v>
      </c>
      <c r="AO82" s="81">
        <v>0.40000000000000036</v>
      </c>
      <c r="AP82" s="86">
        <v>3.7</v>
      </c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127"/>
    </row>
    <row r="83" spans="1:53" ht="15.75" thickBot="1" x14ac:dyDescent="0.3">
      <c r="A83" s="225"/>
      <c r="B83" s="239" t="s">
        <v>22</v>
      </c>
      <c r="C83" s="81">
        <v>-0.16296669734504121</v>
      </c>
      <c r="D83" s="81">
        <v>1</v>
      </c>
      <c r="E83" s="81">
        <v>2.6090304030989699</v>
      </c>
      <c r="F83" s="86">
        <v>0.4</v>
      </c>
      <c r="G83" s="81"/>
      <c r="H83" s="81"/>
      <c r="I83" s="81"/>
      <c r="J83" s="81"/>
      <c r="K83" s="81"/>
      <c r="L83" s="81"/>
      <c r="M83" s="81"/>
      <c r="N83" s="81"/>
      <c r="O83" s="81"/>
      <c r="P83" s="127"/>
      <c r="Q83" s="225"/>
      <c r="R83" s="81"/>
      <c r="S83" s="81"/>
      <c r="T83" s="81"/>
      <c r="U83" s="239" t="s">
        <v>22</v>
      </c>
      <c r="V83" s="81">
        <v>0.19999980926514027</v>
      </c>
      <c r="W83" s="81">
        <v>0.5</v>
      </c>
      <c r="X83" s="81">
        <v>1</v>
      </c>
      <c r="Y83" s="3">
        <v>0.4</v>
      </c>
      <c r="Z83" s="81"/>
      <c r="AA83" s="81"/>
      <c r="AB83" s="81"/>
      <c r="AC83" s="81"/>
      <c r="AD83" s="81"/>
      <c r="AE83" s="81"/>
      <c r="AF83" s="81"/>
      <c r="AG83" s="81"/>
      <c r="AH83" s="127"/>
      <c r="AI83" s="225"/>
      <c r="AJ83" s="81"/>
      <c r="AK83" s="81"/>
      <c r="AL83" s="240" t="s">
        <v>28</v>
      </c>
      <c r="AM83" s="88">
        <v>11.322707622852306</v>
      </c>
      <c r="AN83" s="88">
        <v>7.4944044662634681</v>
      </c>
      <c r="AO83" s="88">
        <v>3.1999999999999997</v>
      </c>
      <c r="AP83" s="89">
        <v>1.2000000000000002</v>
      </c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127"/>
    </row>
    <row r="84" spans="1:53" x14ac:dyDescent="0.25">
      <c r="A84" s="225"/>
      <c r="B84" s="239" t="s">
        <v>23</v>
      </c>
      <c r="C84" s="81">
        <v>1.1000000000006622</v>
      </c>
      <c r="D84" s="81">
        <v>-1.4</v>
      </c>
      <c r="E84" s="81">
        <v>1.3999999999987409</v>
      </c>
      <c r="F84" s="86">
        <v>0.70000000000000007</v>
      </c>
      <c r="G84" s="81"/>
      <c r="H84" s="81"/>
      <c r="I84" s="81"/>
      <c r="J84" s="81"/>
      <c r="K84" s="81"/>
      <c r="L84" s="81"/>
      <c r="M84" s="81"/>
      <c r="N84" s="81"/>
      <c r="O84" s="81"/>
      <c r="P84" s="127"/>
      <c r="Q84" s="225"/>
      <c r="R84" s="81"/>
      <c r="S84" s="81"/>
      <c r="T84" s="81"/>
      <c r="U84" s="239" t="s">
        <v>23</v>
      </c>
      <c r="V84" s="81">
        <v>-9.9999904632570136E-2</v>
      </c>
      <c r="W84" s="81">
        <v>-0.40000009536742986</v>
      </c>
      <c r="X84" s="81">
        <v>-1.4</v>
      </c>
      <c r="Y84" s="3">
        <v>0.70000000000000007</v>
      </c>
      <c r="Z84" s="81"/>
      <c r="AA84" s="81"/>
      <c r="AB84" s="81"/>
      <c r="AC84" s="81"/>
      <c r="AD84" s="81"/>
      <c r="AE84" s="81"/>
      <c r="AF84" s="81"/>
      <c r="AG84" s="81"/>
      <c r="AH84" s="127"/>
      <c r="AI84" s="225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127"/>
    </row>
    <row r="85" spans="1:53" x14ac:dyDescent="0.25">
      <c r="A85" s="225"/>
      <c r="B85" s="239" t="s">
        <v>24</v>
      </c>
      <c r="C85" s="81">
        <v>-1.5857085135645264</v>
      </c>
      <c r="D85" s="81">
        <v>1.4</v>
      </c>
      <c r="E85" s="81">
        <v>1.6636194339018999</v>
      </c>
      <c r="F85" s="86">
        <v>0.30000000000000027</v>
      </c>
      <c r="G85" s="81"/>
      <c r="H85" s="81"/>
      <c r="I85" s="81"/>
      <c r="J85" s="81"/>
      <c r="K85" s="81"/>
      <c r="L85" s="81"/>
      <c r="M85" s="81"/>
      <c r="N85" s="81"/>
      <c r="O85" s="81"/>
      <c r="P85" s="127"/>
      <c r="Q85" s="225"/>
      <c r="R85" s="81"/>
      <c r="S85" s="81"/>
      <c r="T85" s="81"/>
      <c r="U85" s="239" t="s">
        <v>24</v>
      </c>
      <c r="V85" s="81">
        <v>0.90000009536742986</v>
      </c>
      <c r="W85" s="81">
        <v>-9.9999904632570136E-2</v>
      </c>
      <c r="X85" s="81">
        <v>1.4</v>
      </c>
      <c r="Y85" s="3">
        <v>0.30000000000000027</v>
      </c>
      <c r="Z85" s="81"/>
      <c r="AA85" s="81"/>
      <c r="AB85" s="81"/>
      <c r="AC85" s="81"/>
      <c r="AD85" s="81"/>
      <c r="AE85" s="81"/>
      <c r="AF85" s="81"/>
      <c r="AG85" s="81"/>
      <c r="AH85" s="127"/>
      <c r="AI85" s="225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127"/>
    </row>
    <row r="86" spans="1:53" x14ac:dyDescent="0.25">
      <c r="A86" s="225"/>
      <c r="B86" s="239" t="s">
        <v>25</v>
      </c>
      <c r="C86" s="81">
        <v>-4.0282652947487634</v>
      </c>
      <c r="D86" s="81">
        <v>3.5</v>
      </c>
      <c r="E86" s="81">
        <v>-1.8268014011407274</v>
      </c>
      <c r="F86" s="86">
        <v>5.6</v>
      </c>
      <c r="G86" s="81"/>
      <c r="H86" s="81"/>
      <c r="I86" s="81"/>
      <c r="J86" s="81"/>
      <c r="K86" s="81"/>
      <c r="L86" s="81"/>
      <c r="M86" s="81"/>
      <c r="N86" s="81"/>
      <c r="O86" s="81"/>
      <c r="P86" s="127"/>
      <c r="Q86" s="225"/>
      <c r="R86" s="81"/>
      <c r="S86" s="81"/>
      <c r="T86" s="81"/>
      <c r="U86" s="239" t="s">
        <v>25</v>
      </c>
      <c r="V86" s="81">
        <v>2.9000005722046005</v>
      </c>
      <c r="W86" s="81">
        <v>1.8999996185301988</v>
      </c>
      <c r="X86" s="81">
        <v>3.5</v>
      </c>
      <c r="Y86" s="3">
        <v>5.6</v>
      </c>
      <c r="Z86" s="81"/>
      <c r="AA86" s="81"/>
      <c r="AB86" s="81"/>
      <c r="AC86" s="81"/>
      <c r="AD86" s="81"/>
      <c r="AE86" s="81"/>
      <c r="AF86" s="81"/>
      <c r="AG86" s="81"/>
      <c r="AH86" s="127"/>
      <c r="AI86" s="225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127"/>
    </row>
    <row r="87" spans="1:53" x14ac:dyDescent="0.25">
      <c r="A87" s="225"/>
      <c r="B87" s="239" t="s">
        <v>26</v>
      </c>
      <c r="C87" s="81">
        <v>1.6020378932323922</v>
      </c>
      <c r="D87" s="81">
        <v>0.40000000000000036</v>
      </c>
      <c r="E87" s="81">
        <v>2.7041989743784427</v>
      </c>
      <c r="F87" s="86">
        <v>3.7</v>
      </c>
      <c r="G87" s="81"/>
      <c r="H87" s="81"/>
      <c r="I87" s="81"/>
      <c r="J87" s="81"/>
      <c r="K87" s="81"/>
      <c r="L87" s="81"/>
      <c r="M87" s="81"/>
      <c r="N87" s="81"/>
      <c r="O87" s="81"/>
      <c r="P87" s="127"/>
      <c r="Q87" s="225"/>
      <c r="R87" s="81"/>
      <c r="S87" s="81"/>
      <c r="T87" s="81"/>
      <c r="U87" s="239" t="s">
        <v>26</v>
      </c>
      <c r="V87" s="81">
        <v>0.39999961853030008</v>
      </c>
      <c r="W87" s="81">
        <v>-0.89999961853030008</v>
      </c>
      <c r="X87" s="81">
        <v>0.40000000000000036</v>
      </c>
      <c r="Y87" s="3">
        <v>3.7</v>
      </c>
      <c r="Z87" s="81"/>
      <c r="AA87" s="81"/>
      <c r="AB87" s="81"/>
      <c r="AC87" s="81"/>
      <c r="AD87" s="81"/>
      <c r="AE87" s="81"/>
      <c r="AF87" s="81"/>
      <c r="AG87" s="81"/>
      <c r="AH87" s="127"/>
      <c r="AI87" s="225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127"/>
    </row>
    <row r="88" spans="1:53" x14ac:dyDescent="0.25">
      <c r="A88" s="225"/>
      <c r="B88" s="239" t="s">
        <v>27</v>
      </c>
      <c r="C88" s="81">
        <v>-2.639506750956059</v>
      </c>
      <c r="D88" s="81">
        <v>2.2999999999999998</v>
      </c>
      <c r="E88" s="81">
        <v>0.61280129658828741</v>
      </c>
      <c r="F88" s="86">
        <v>0.5</v>
      </c>
      <c r="G88" s="81"/>
      <c r="H88" s="81"/>
      <c r="I88" s="81"/>
      <c r="J88" s="81"/>
      <c r="K88" s="81"/>
      <c r="L88" s="81"/>
      <c r="M88" s="81"/>
      <c r="N88" s="81"/>
      <c r="O88" s="81"/>
      <c r="P88" s="127"/>
      <c r="Q88" s="225"/>
      <c r="R88" s="81"/>
      <c r="S88" s="81"/>
      <c r="T88" s="81"/>
      <c r="U88" s="239" t="s">
        <v>27</v>
      </c>
      <c r="V88" s="81">
        <v>0.60000038146971946</v>
      </c>
      <c r="W88" s="81">
        <v>1</v>
      </c>
      <c r="X88" s="81">
        <v>2.2999999999999998</v>
      </c>
      <c r="Y88" s="3">
        <v>0.5</v>
      </c>
      <c r="Z88" s="81"/>
      <c r="AA88" s="81"/>
      <c r="AB88" s="81"/>
      <c r="AC88" s="81"/>
      <c r="AD88" s="81"/>
      <c r="AE88" s="81"/>
      <c r="AF88" s="81"/>
      <c r="AG88" s="81"/>
      <c r="AH88" s="127"/>
      <c r="AI88" s="225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127"/>
    </row>
    <row r="89" spans="1:53" ht="15.75" thickBot="1" x14ac:dyDescent="0.3">
      <c r="A89" s="225"/>
      <c r="B89" s="239" t="s">
        <v>28</v>
      </c>
      <c r="C89" s="81">
        <v>-2.0887452337238273</v>
      </c>
      <c r="D89" s="81">
        <v>3.1999999999999997</v>
      </c>
      <c r="E89" s="81">
        <v>-0.61762268581358626</v>
      </c>
      <c r="F89" s="86">
        <v>1.2000000000000002</v>
      </c>
      <c r="G89" s="81"/>
      <c r="H89" s="81"/>
      <c r="I89" s="81"/>
      <c r="J89" s="81"/>
      <c r="K89" s="81"/>
      <c r="L89" s="81"/>
      <c r="M89" s="81"/>
      <c r="N89" s="81"/>
      <c r="O89" s="81"/>
      <c r="P89" s="127"/>
      <c r="Q89" s="225"/>
      <c r="R89" s="81"/>
      <c r="S89" s="81"/>
      <c r="T89" s="81"/>
      <c r="U89" s="239" t="s">
        <v>28</v>
      </c>
      <c r="V89" s="4">
        <v>3.5</v>
      </c>
      <c r="W89" s="4">
        <v>1.5</v>
      </c>
      <c r="X89" s="4">
        <v>3.1999999999999997</v>
      </c>
      <c r="Y89" s="5">
        <v>1.2000000000000002</v>
      </c>
      <c r="Z89" s="81"/>
      <c r="AA89" s="81"/>
      <c r="AB89" s="81"/>
      <c r="AC89" s="81"/>
      <c r="AD89" s="81"/>
      <c r="AE89" s="81"/>
      <c r="AF89" s="81"/>
      <c r="AG89" s="81"/>
      <c r="AH89" s="127"/>
      <c r="AI89" s="225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127"/>
    </row>
    <row r="90" spans="1:53" x14ac:dyDescent="0.25">
      <c r="A90" s="257">
        <v>2013</v>
      </c>
      <c r="B90" s="241" t="s">
        <v>13</v>
      </c>
      <c r="C90" s="82">
        <v>0.22802138137308248</v>
      </c>
      <c r="D90" s="83">
        <v>1</v>
      </c>
      <c r="E90" s="83">
        <v>0.88384619701851364</v>
      </c>
      <c r="F90" s="84">
        <v>0.39999999999999997</v>
      </c>
      <c r="G90" s="81"/>
      <c r="H90" s="81"/>
      <c r="I90" s="81"/>
      <c r="J90" s="81"/>
      <c r="K90" s="81"/>
      <c r="L90" s="81"/>
      <c r="M90" s="81"/>
      <c r="N90" s="81"/>
      <c r="O90" s="81"/>
      <c r="P90" s="127"/>
      <c r="Q90" s="225"/>
      <c r="R90" s="81"/>
      <c r="S90" s="81"/>
      <c r="T90" s="251">
        <v>2013</v>
      </c>
      <c r="U90" s="241" t="s">
        <v>13</v>
      </c>
      <c r="V90" s="81">
        <v>0.59999990463257014</v>
      </c>
      <c r="W90" s="81">
        <v>0.20000028610228959</v>
      </c>
      <c r="X90" s="81">
        <v>1</v>
      </c>
      <c r="Y90" s="3">
        <v>0.39999999999999997</v>
      </c>
      <c r="Z90" s="81"/>
      <c r="AA90" s="81"/>
      <c r="AB90" s="81"/>
      <c r="AC90" s="81"/>
      <c r="AD90" s="81"/>
      <c r="AE90" s="81"/>
      <c r="AF90" s="81"/>
      <c r="AG90" s="81"/>
      <c r="AH90" s="127"/>
      <c r="AI90" s="225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127"/>
    </row>
    <row r="91" spans="1:53" x14ac:dyDescent="0.25">
      <c r="A91" s="225"/>
      <c r="B91" s="241" t="s">
        <v>14</v>
      </c>
      <c r="C91" s="85">
        <v>0.2911135612823017</v>
      </c>
      <c r="D91" s="81">
        <v>1.2999999999999998</v>
      </c>
      <c r="E91" s="81">
        <v>9.2812880503871042E-2</v>
      </c>
      <c r="F91" s="86">
        <v>0.30000000000000004</v>
      </c>
      <c r="G91" s="81"/>
      <c r="H91" s="81"/>
      <c r="I91" s="81"/>
      <c r="J91" s="81"/>
      <c r="K91" s="81"/>
      <c r="L91" s="81"/>
      <c r="M91" s="81"/>
      <c r="N91" s="81"/>
      <c r="O91" s="81"/>
      <c r="P91" s="127"/>
      <c r="Q91" s="225"/>
      <c r="R91" s="81"/>
      <c r="S91" s="81"/>
      <c r="T91" s="81"/>
      <c r="U91" s="241" t="s">
        <v>14</v>
      </c>
      <c r="V91" s="81">
        <v>0.89999961853026988</v>
      </c>
      <c r="W91" s="81">
        <v>0.40000009536742986</v>
      </c>
      <c r="X91" s="81">
        <v>1.2999999999999998</v>
      </c>
      <c r="Y91" s="3">
        <v>0.30000000000000004</v>
      </c>
      <c r="Z91" s="81"/>
      <c r="AA91" s="81"/>
      <c r="AB91" s="81"/>
      <c r="AC91" s="81"/>
      <c r="AD91" s="81"/>
      <c r="AE91" s="81"/>
      <c r="AF91" s="81"/>
      <c r="AG91" s="81"/>
      <c r="AH91" s="127"/>
      <c r="AI91" s="225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127"/>
    </row>
    <row r="92" spans="1:53" x14ac:dyDescent="0.25">
      <c r="A92" s="225"/>
      <c r="B92" s="241" t="s">
        <v>15</v>
      </c>
      <c r="C92" s="85">
        <v>-1.3215693614504005</v>
      </c>
      <c r="D92" s="81">
        <v>0.4</v>
      </c>
      <c r="E92" s="81">
        <v>-1.4261773152105377</v>
      </c>
      <c r="F92" s="86">
        <v>9.9999999999999978E-2</v>
      </c>
      <c r="G92" s="81"/>
      <c r="H92" s="81"/>
      <c r="I92" s="81"/>
      <c r="J92" s="81"/>
      <c r="K92" s="81"/>
      <c r="L92" s="81"/>
      <c r="M92" s="81"/>
      <c r="N92" s="81"/>
      <c r="O92" s="81"/>
      <c r="P92" s="127"/>
      <c r="Q92" s="225"/>
      <c r="R92" s="81"/>
      <c r="S92" s="81"/>
      <c r="T92" s="81"/>
      <c r="U92" s="241" t="s">
        <v>15</v>
      </c>
      <c r="V92" s="81">
        <v>0.59999990463257014</v>
      </c>
      <c r="W92" s="81">
        <v>-9.9999904632570136E-2</v>
      </c>
      <c r="X92" s="81">
        <v>0.4</v>
      </c>
      <c r="Y92" s="3">
        <v>9.9999999999999978E-2</v>
      </c>
      <c r="Z92" s="81"/>
      <c r="AA92" s="81"/>
      <c r="AB92" s="81"/>
      <c r="AC92" s="81"/>
      <c r="AD92" s="81"/>
      <c r="AE92" s="81"/>
      <c r="AF92" s="81"/>
      <c r="AG92" s="81"/>
      <c r="AH92" s="127"/>
      <c r="AI92" s="225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127"/>
    </row>
    <row r="93" spans="1:53" x14ac:dyDescent="0.25">
      <c r="A93" s="225"/>
      <c r="B93" s="241" t="s">
        <v>16</v>
      </c>
      <c r="C93" s="85">
        <v>0.65648899311641173</v>
      </c>
      <c r="D93" s="81">
        <v>0.79999999999999993</v>
      </c>
      <c r="E93" s="81">
        <v>0.18268942908781582</v>
      </c>
      <c r="F93" s="86">
        <v>0.40000000000000013</v>
      </c>
      <c r="G93" s="81"/>
      <c r="H93" s="81"/>
      <c r="I93" s="81"/>
      <c r="J93" s="81"/>
      <c r="K93" s="81"/>
      <c r="L93" s="81"/>
      <c r="M93" s="81"/>
      <c r="N93" s="81"/>
      <c r="O93" s="81"/>
      <c r="P93" s="127"/>
      <c r="Q93" s="225"/>
      <c r="R93" s="81"/>
      <c r="S93" s="81"/>
      <c r="T93" s="81"/>
      <c r="U93" s="241" t="s">
        <v>16</v>
      </c>
      <c r="V93" s="81">
        <v>0.5000000000000302</v>
      </c>
      <c r="W93" s="81">
        <v>0.69999980926512961</v>
      </c>
      <c r="X93" s="81">
        <v>0.79999999999999993</v>
      </c>
      <c r="Y93" s="3">
        <v>0.40000000000000013</v>
      </c>
      <c r="Z93" s="81"/>
      <c r="AA93" s="81"/>
      <c r="AB93" s="81"/>
      <c r="AC93" s="81"/>
      <c r="AD93" s="81"/>
      <c r="AE93" s="81"/>
      <c r="AF93" s="81"/>
      <c r="AG93" s="81"/>
      <c r="AH93" s="127"/>
      <c r="AI93" s="225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127"/>
    </row>
    <row r="94" spans="1:53" x14ac:dyDescent="0.25">
      <c r="A94" s="225"/>
      <c r="B94" s="241" t="s">
        <v>17</v>
      </c>
      <c r="C94" s="85">
        <v>0.10579204143049026</v>
      </c>
      <c r="D94" s="81">
        <v>0.39999999999999991</v>
      </c>
      <c r="E94" s="81">
        <v>0.3764836512337979</v>
      </c>
      <c r="F94" s="86">
        <v>-4.4000000000000004</v>
      </c>
      <c r="G94" s="81"/>
      <c r="H94" s="81"/>
      <c r="I94" s="81"/>
      <c r="J94" s="81"/>
      <c r="K94" s="81"/>
      <c r="L94" s="81"/>
      <c r="M94" s="81"/>
      <c r="N94" s="81"/>
      <c r="O94" s="81"/>
      <c r="P94" s="127"/>
      <c r="Q94" s="225"/>
      <c r="R94" s="81"/>
      <c r="S94" s="81"/>
      <c r="T94" s="81"/>
      <c r="U94" s="241" t="s">
        <v>17</v>
      </c>
      <c r="V94" s="81">
        <v>-9.9999904632570136E-2</v>
      </c>
      <c r="W94" s="81">
        <v>-0.5</v>
      </c>
      <c r="X94" s="81">
        <v>0.39999999999999991</v>
      </c>
      <c r="Y94" s="3">
        <v>-4.4000000000000004</v>
      </c>
      <c r="Z94" s="81"/>
      <c r="AA94" s="81"/>
      <c r="AB94" s="81"/>
      <c r="AC94" s="81"/>
      <c r="AD94" s="81"/>
      <c r="AE94" s="81"/>
      <c r="AF94" s="81"/>
      <c r="AG94" s="81"/>
      <c r="AH94" s="127"/>
      <c r="AI94" s="225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127"/>
    </row>
    <row r="95" spans="1:53" x14ac:dyDescent="0.25">
      <c r="A95" s="225"/>
      <c r="B95" s="241" t="s">
        <v>18</v>
      </c>
      <c r="C95" s="85">
        <v>-3.8951531289699801</v>
      </c>
      <c r="D95" s="81">
        <v>3.1999999999999997</v>
      </c>
      <c r="E95" s="81">
        <v>-6.5718931786558556</v>
      </c>
      <c r="F95" s="86">
        <v>3.6</v>
      </c>
      <c r="G95" s="81"/>
      <c r="H95" s="81"/>
      <c r="I95" s="81"/>
      <c r="J95" s="81"/>
      <c r="K95" s="81"/>
      <c r="L95" s="81"/>
      <c r="M95" s="81"/>
      <c r="N95" s="81"/>
      <c r="O95" s="81"/>
      <c r="P95" s="127"/>
      <c r="Q95" s="225"/>
      <c r="R95" s="81"/>
      <c r="S95" s="81"/>
      <c r="T95" s="81"/>
      <c r="U95" s="241" t="s">
        <v>18</v>
      </c>
      <c r="V95" s="81">
        <v>3.0999984741210014</v>
      </c>
      <c r="W95" s="81">
        <v>6.5</v>
      </c>
      <c r="X95" s="81">
        <v>3.1999999999999997</v>
      </c>
      <c r="Y95" s="3">
        <v>3.6</v>
      </c>
      <c r="Z95" s="81"/>
      <c r="AA95" s="81"/>
      <c r="AB95" s="81"/>
      <c r="AC95" s="81"/>
      <c r="AD95" s="81"/>
      <c r="AE95" s="81"/>
      <c r="AF95" s="81"/>
      <c r="AG95" s="81"/>
      <c r="AH95" s="127"/>
      <c r="AI95" s="225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127"/>
    </row>
    <row r="96" spans="1:53" x14ac:dyDescent="0.25">
      <c r="A96" s="225"/>
      <c r="B96" s="241" t="s">
        <v>19</v>
      </c>
      <c r="C96" s="85">
        <v>0.17361708373755391</v>
      </c>
      <c r="D96" s="81">
        <v>1.2</v>
      </c>
      <c r="E96" s="81">
        <v>-0.3130528223052238</v>
      </c>
      <c r="F96" s="86">
        <v>2.2000000000000002</v>
      </c>
      <c r="G96" s="81"/>
      <c r="H96" s="81"/>
      <c r="I96" s="81"/>
      <c r="J96" s="81"/>
      <c r="K96" s="81"/>
      <c r="L96" s="81"/>
      <c r="M96" s="81"/>
      <c r="N96" s="81"/>
      <c r="O96" s="81"/>
      <c r="P96" s="127"/>
      <c r="Q96" s="225"/>
      <c r="R96" s="81"/>
      <c r="S96" s="81"/>
      <c r="T96" s="81"/>
      <c r="U96" s="241" t="s">
        <v>19</v>
      </c>
      <c r="V96" s="81">
        <v>-1.5999994277953995</v>
      </c>
      <c r="W96" s="81">
        <v>9.9999427795399498E-2</v>
      </c>
      <c r="X96" s="81">
        <v>1.2</v>
      </c>
      <c r="Y96" s="3">
        <v>2.2000000000000002</v>
      </c>
      <c r="Z96" s="81"/>
      <c r="AA96" s="81"/>
      <c r="AB96" s="81"/>
      <c r="AC96" s="81"/>
      <c r="AD96" s="81"/>
      <c r="AE96" s="81"/>
      <c r="AF96" s="81"/>
      <c r="AG96" s="81"/>
      <c r="AH96" s="127"/>
      <c r="AI96" s="225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127"/>
    </row>
    <row r="97" spans="1:53" x14ac:dyDescent="0.25">
      <c r="A97" s="225"/>
      <c r="B97" s="241" t="s">
        <v>20</v>
      </c>
      <c r="C97" s="85">
        <v>-1.6982741418366345</v>
      </c>
      <c r="D97" s="81">
        <v>0.60000000000000009</v>
      </c>
      <c r="E97" s="81">
        <v>-2.7704158922968674</v>
      </c>
      <c r="F97" s="86">
        <v>2.1999999999999997</v>
      </c>
      <c r="G97" s="81"/>
      <c r="H97" s="81"/>
      <c r="I97" s="81"/>
      <c r="J97" s="81"/>
      <c r="K97" s="81"/>
      <c r="L97" s="81"/>
      <c r="M97" s="81"/>
      <c r="N97" s="81"/>
      <c r="O97" s="81"/>
      <c r="P97" s="127"/>
      <c r="Q97" s="225"/>
      <c r="R97" s="81"/>
      <c r="S97" s="81"/>
      <c r="T97" s="81"/>
      <c r="U97" s="241" t="s">
        <v>20</v>
      </c>
      <c r="V97" s="81">
        <v>1.5</v>
      </c>
      <c r="W97" s="81">
        <v>2.3000001907348295</v>
      </c>
      <c r="X97" s="81">
        <v>0.60000000000000009</v>
      </c>
      <c r="Y97" s="3">
        <v>2.1999999999999997</v>
      </c>
      <c r="Z97" s="81"/>
      <c r="AA97" s="81"/>
      <c r="AB97" s="81"/>
      <c r="AC97" s="81"/>
      <c r="AD97" s="81"/>
      <c r="AE97" s="81"/>
      <c r="AF97" s="81"/>
      <c r="AG97" s="81"/>
      <c r="AH97" s="127"/>
      <c r="AI97" s="225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127"/>
    </row>
    <row r="98" spans="1:53" x14ac:dyDescent="0.25">
      <c r="A98" s="225"/>
      <c r="B98" s="241" t="s">
        <v>30</v>
      </c>
      <c r="C98" s="85">
        <v>4.2264672361799001</v>
      </c>
      <c r="D98" s="81">
        <v>-1.8</v>
      </c>
      <c r="E98" s="81">
        <v>4.8341562959281532</v>
      </c>
      <c r="F98" s="86">
        <v>2.5</v>
      </c>
      <c r="G98" s="81"/>
      <c r="H98" s="81"/>
      <c r="I98" s="81"/>
      <c r="J98" s="81"/>
      <c r="K98" s="81"/>
      <c r="L98" s="81"/>
      <c r="M98" s="81"/>
      <c r="N98" s="81"/>
      <c r="O98" s="81"/>
      <c r="P98" s="127"/>
      <c r="Q98" s="225"/>
      <c r="R98" s="81"/>
      <c r="S98" s="81"/>
      <c r="T98" s="81"/>
      <c r="U98" s="241" t="s">
        <v>30</v>
      </c>
      <c r="V98" s="81">
        <v>-3.7999992370606002</v>
      </c>
      <c r="W98" s="81">
        <v>-1.3000011444091992</v>
      </c>
      <c r="X98" s="81">
        <v>-1.8</v>
      </c>
      <c r="Y98" s="3">
        <v>2.5</v>
      </c>
      <c r="Z98" s="81"/>
      <c r="AA98" s="81"/>
      <c r="AB98" s="81"/>
      <c r="AC98" s="81"/>
      <c r="AD98" s="81"/>
      <c r="AE98" s="81"/>
      <c r="AF98" s="81"/>
      <c r="AG98" s="81"/>
      <c r="AH98" s="127"/>
      <c r="AI98" s="225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127"/>
    </row>
    <row r="99" spans="1:53" x14ac:dyDescent="0.25">
      <c r="A99" s="225"/>
      <c r="B99" s="241" t="s">
        <v>21</v>
      </c>
      <c r="C99" s="85">
        <v>3.2572762040578311</v>
      </c>
      <c r="D99" s="81">
        <v>0.5</v>
      </c>
      <c r="E99" s="81">
        <v>3.8383226479546266</v>
      </c>
      <c r="F99" s="86">
        <v>4.6000000000000005</v>
      </c>
      <c r="G99" s="81"/>
      <c r="H99" s="81"/>
      <c r="I99" s="81"/>
      <c r="J99" s="81"/>
      <c r="K99" s="81"/>
      <c r="L99" s="81"/>
      <c r="M99" s="81"/>
      <c r="N99" s="81"/>
      <c r="O99" s="81"/>
      <c r="P99" s="127"/>
      <c r="Q99" s="225"/>
      <c r="R99" s="81"/>
      <c r="S99" s="81"/>
      <c r="T99" s="81"/>
      <c r="U99" s="241" t="s">
        <v>21</v>
      </c>
      <c r="V99" s="81">
        <v>-1.3999996185301988</v>
      </c>
      <c r="W99" s="81">
        <v>-2.1000003814698012</v>
      </c>
      <c r="X99" s="81">
        <v>0.5</v>
      </c>
      <c r="Y99" s="3">
        <v>4.6000000000000005</v>
      </c>
      <c r="Z99" s="81"/>
      <c r="AA99" s="81"/>
      <c r="AB99" s="81"/>
      <c r="AC99" s="81"/>
      <c r="AD99" s="81"/>
      <c r="AE99" s="81"/>
      <c r="AF99" s="81"/>
      <c r="AG99" s="81"/>
      <c r="AH99" s="127"/>
      <c r="AI99" s="225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127"/>
    </row>
    <row r="100" spans="1:53" x14ac:dyDescent="0.25">
      <c r="A100" s="225"/>
      <c r="B100" s="241" t="s">
        <v>22</v>
      </c>
      <c r="C100" s="85">
        <v>1.9902060372616717</v>
      </c>
      <c r="D100" s="81">
        <v>0.4</v>
      </c>
      <c r="E100" s="81">
        <v>-0.16296669734504121</v>
      </c>
      <c r="F100" s="86">
        <v>1</v>
      </c>
      <c r="G100" s="81"/>
      <c r="H100" s="81"/>
      <c r="I100" s="81"/>
      <c r="J100" s="81"/>
      <c r="K100" s="81"/>
      <c r="L100" s="81"/>
      <c r="M100" s="81"/>
      <c r="N100" s="81"/>
      <c r="O100" s="81"/>
      <c r="P100" s="127"/>
      <c r="Q100" s="225"/>
      <c r="R100" s="81"/>
      <c r="S100" s="81"/>
      <c r="T100" s="81"/>
      <c r="U100" s="241" t="s">
        <v>22</v>
      </c>
      <c r="V100" s="81">
        <v>0.80000019073485973</v>
      </c>
      <c r="W100" s="81">
        <v>0.19999980926514027</v>
      </c>
      <c r="X100" s="81">
        <v>0.4</v>
      </c>
      <c r="Y100" s="3">
        <v>1</v>
      </c>
      <c r="Z100" s="81"/>
      <c r="AA100" s="81"/>
      <c r="AB100" s="81"/>
      <c r="AC100" s="81"/>
      <c r="AD100" s="81"/>
      <c r="AE100" s="81"/>
      <c r="AF100" s="81"/>
      <c r="AG100" s="81"/>
      <c r="AH100" s="127"/>
      <c r="AI100" s="225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127"/>
    </row>
    <row r="101" spans="1:53" x14ac:dyDescent="0.25">
      <c r="A101" s="225"/>
      <c r="B101" s="241" t="s">
        <v>23</v>
      </c>
      <c r="C101" s="85">
        <v>2.8999999999987267</v>
      </c>
      <c r="D101" s="81">
        <v>0.7</v>
      </c>
      <c r="E101" s="81">
        <v>1.1000000000006622</v>
      </c>
      <c r="F101" s="86">
        <v>-1.4</v>
      </c>
      <c r="G101" s="81"/>
      <c r="H101" s="81"/>
      <c r="I101" s="81"/>
      <c r="J101" s="81"/>
      <c r="K101" s="81"/>
      <c r="L101" s="81"/>
      <c r="M101" s="81"/>
      <c r="N101" s="81"/>
      <c r="O101" s="81"/>
      <c r="P101" s="127"/>
      <c r="Q101" s="225"/>
      <c r="R101" s="81"/>
      <c r="S101" s="81"/>
      <c r="T101" s="81"/>
      <c r="U101" s="241" t="s">
        <v>23</v>
      </c>
      <c r="V101" s="81">
        <v>9.9999904632570136E-2</v>
      </c>
      <c r="W101" s="81">
        <v>-9.9999904632570136E-2</v>
      </c>
      <c r="X101" s="81">
        <v>0.7</v>
      </c>
      <c r="Y101" s="3">
        <v>-1.4</v>
      </c>
      <c r="Z101" s="81"/>
      <c r="AA101" s="81"/>
      <c r="AB101" s="81"/>
      <c r="AC101" s="81"/>
      <c r="AD101" s="81"/>
      <c r="AE101" s="81"/>
      <c r="AF101" s="81"/>
      <c r="AG101" s="81"/>
      <c r="AH101" s="127"/>
      <c r="AI101" s="225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127"/>
    </row>
    <row r="102" spans="1:53" x14ac:dyDescent="0.25">
      <c r="A102" s="225"/>
      <c r="B102" s="241" t="s">
        <v>24</v>
      </c>
      <c r="C102" s="85">
        <v>-0.72551245590368296</v>
      </c>
      <c r="D102" s="81">
        <v>2.5</v>
      </c>
      <c r="E102" s="81">
        <v>-1.5857085135645264</v>
      </c>
      <c r="F102" s="86">
        <v>1.4</v>
      </c>
      <c r="G102" s="81"/>
      <c r="H102" s="81"/>
      <c r="I102" s="81"/>
      <c r="J102" s="81"/>
      <c r="K102" s="81"/>
      <c r="L102" s="81"/>
      <c r="M102" s="81"/>
      <c r="N102" s="81"/>
      <c r="O102" s="81"/>
      <c r="P102" s="127"/>
      <c r="Q102" s="225"/>
      <c r="R102" s="81"/>
      <c r="S102" s="81"/>
      <c r="T102" s="81"/>
      <c r="U102" s="241" t="s">
        <v>24</v>
      </c>
      <c r="V102" s="81">
        <v>1.3999996185302805</v>
      </c>
      <c r="W102" s="81">
        <v>0.90000009536742986</v>
      </c>
      <c r="X102" s="81">
        <v>2.5</v>
      </c>
      <c r="Y102" s="3">
        <v>1.4</v>
      </c>
      <c r="Z102" s="81"/>
      <c r="AA102" s="81"/>
      <c r="AB102" s="81"/>
      <c r="AC102" s="81"/>
      <c r="AD102" s="81"/>
      <c r="AE102" s="81"/>
      <c r="AF102" s="81"/>
      <c r="AG102" s="81"/>
      <c r="AH102" s="127"/>
      <c r="AI102" s="225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127"/>
    </row>
    <row r="103" spans="1:53" x14ac:dyDescent="0.25">
      <c r="A103" s="225"/>
      <c r="B103" s="241" t="s">
        <v>25</v>
      </c>
      <c r="C103" s="85">
        <v>-1.6048158750509316</v>
      </c>
      <c r="D103" s="81">
        <v>2.5</v>
      </c>
      <c r="E103" s="81">
        <v>-4.0282652947487634</v>
      </c>
      <c r="F103" s="86">
        <v>3.5</v>
      </c>
      <c r="G103" s="81"/>
      <c r="H103" s="81"/>
      <c r="I103" s="81"/>
      <c r="J103" s="81"/>
      <c r="K103" s="81"/>
      <c r="L103" s="81"/>
      <c r="M103" s="81"/>
      <c r="N103" s="81"/>
      <c r="O103" s="81"/>
      <c r="P103" s="127"/>
      <c r="Q103" s="225"/>
      <c r="R103" s="81"/>
      <c r="S103" s="81"/>
      <c r="T103" s="81"/>
      <c r="U103" s="241" t="s">
        <v>25</v>
      </c>
      <c r="V103" s="81">
        <v>0.89999961853030008</v>
      </c>
      <c r="W103" s="81">
        <v>2.9000005722046005</v>
      </c>
      <c r="X103" s="81">
        <v>2.5</v>
      </c>
      <c r="Y103" s="3">
        <v>3.5</v>
      </c>
      <c r="Z103" s="81"/>
      <c r="AA103" s="81"/>
      <c r="AB103" s="81"/>
      <c r="AC103" s="81"/>
      <c r="AD103" s="81"/>
      <c r="AE103" s="81"/>
      <c r="AF103" s="81"/>
      <c r="AG103" s="81"/>
      <c r="AH103" s="127"/>
      <c r="AI103" s="225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127"/>
    </row>
    <row r="104" spans="1:53" x14ac:dyDescent="0.25">
      <c r="A104" s="225"/>
      <c r="B104" s="241" t="s">
        <v>26</v>
      </c>
      <c r="C104" s="85">
        <v>1.4247385175079472</v>
      </c>
      <c r="D104" s="81">
        <v>2.0999999999999996</v>
      </c>
      <c r="E104" s="81">
        <v>1.6020378932323922</v>
      </c>
      <c r="F104" s="86">
        <v>0.40000000000000036</v>
      </c>
      <c r="G104" s="81"/>
      <c r="H104" s="81"/>
      <c r="I104" s="81"/>
      <c r="J104" s="81"/>
      <c r="K104" s="81"/>
      <c r="L104" s="81"/>
      <c r="M104" s="81"/>
      <c r="N104" s="81"/>
      <c r="O104" s="81"/>
      <c r="P104" s="127"/>
      <c r="Q104" s="225"/>
      <c r="R104" s="81"/>
      <c r="S104" s="81"/>
      <c r="T104" s="81"/>
      <c r="U104" s="241" t="s">
        <v>26</v>
      </c>
      <c r="V104" s="81">
        <v>0.30000019073479933</v>
      </c>
      <c r="W104" s="81">
        <v>0.39999961853030008</v>
      </c>
      <c r="X104" s="81">
        <v>2.0999999999999996</v>
      </c>
      <c r="Y104" s="3">
        <v>0.40000000000000036</v>
      </c>
      <c r="Z104" s="81"/>
      <c r="AA104" s="81"/>
      <c r="AB104" s="81"/>
      <c r="AC104" s="81"/>
      <c r="AD104" s="81"/>
      <c r="AE104" s="81"/>
      <c r="AF104" s="81"/>
      <c r="AG104" s="81"/>
      <c r="AH104" s="127"/>
      <c r="AI104" s="225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127"/>
    </row>
    <row r="105" spans="1:53" x14ac:dyDescent="0.25">
      <c r="A105" s="225"/>
      <c r="B105" s="241" t="s">
        <v>27</v>
      </c>
      <c r="C105" s="85">
        <v>-0.9984929618110101</v>
      </c>
      <c r="D105" s="81">
        <v>0.6</v>
      </c>
      <c r="E105" s="81">
        <v>-2.639506750956059</v>
      </c>
      <c r="F105" s="86">
        <v>2.2999999999999998</v>
      </c>
      <c r="G105" s="81"/>
      <c r="H105" s="81"/>
      <c r="I105" s="81"/>
      <c r="J105" s="81"/>
      <c r="K105" s="81"/>
      <c r="L105" s="81"/>
      <c r="M105" s="81"/>
      <c r="N105" s="81"/>
      <c r="O105" s="81"/>
      <c r="P105" s="127"/>
      <c r="Q105" s="225"/>
      <c r="R105" s="81"/>
      <c r="S105" s="81"/>
      <c r="T105" s="81"/>
      <c r="U105" s="241" t="s">
        <v>27</v>
      </c>
      <c r="V105" s="81">
        <v>1.3999996185302397</v>
      </c>
      <c r="W105" s="81">
        <v>0.60000038146971946</v>
      </c>
      <c r="X105" s="81">
        <v>0.6</v>
      </c>
      <c r="Y105" s="3">
        <v>2.2999999999999998</v>
      </c>
      <c r="Z105" s="81"/>
      <c r="AA105" s="81"/>
      <c r="AB105" s="81"/>
      <c r="AC105" s="81"/>
      <c r="AD105" s="81"/>
      <c r="AE105" s="81"/>
      <c r="AF105" s="81"/>
      <c r="AG105" s="81"/>
      <c r="AH105" s="127"/>
      <c r="AI105" s="225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127"/>
    </row>
    <row r="106" spans="1:53" ht="15.75" thickBot="1" x14ac:dyDescent="0.3">
      <c r="A106" s="225"/>
      <c r="B106" s="241" t="s">
        <v>28</v>
      </c>
      <c r="C106" s="87">
        <v>-1.2299519807168622</v>
      </c>
      <c r="D106" s="88">
        <v>1.5</v>
      </c>
      <c r="E106" s="88">
        <v>-2.0887452337238273</v>
      </c>
      <c r="F106" s="89">
        <v>3.1999999999999997</v>
      </c>
      <c r="G106" s="81"/>
      <c r="H106" s="81"/>
      <c r="I106" s="81"/>
      <c r="J106" s="81"/>
      <c r="K106" s="81"/>
      <c r="L106" s="81"/>
      <c r="M106" s="81"/>
      <c r="N106" s="81"/>
      <c r="O106" s="81"/>
      <c r="P106" s="127"/>
      <c r="Q106" s="225"/>
      <c r="R106" s="81"/>
      <c r="S106" s="81"/>
      <c r="T106" s="81"/>
      <c r="U106" s="242" t="s">
        <v>28</v>
      </c>
      <c r="V106" s="4">
        <v>1.3999996185302024</v>
      </c>
      <c r="W106" s="4">
        <v>3.5</v>
      </c>
      <c r="X106" s="4">
        <v>1.5</v>
      </c>
      <c r="Y106" s="5">
        <v>3.1999999999999997</v>
      </c>
      <c r="Z106" s="81"/>
      <c r="AA106" s="81"/>
      <c r="AB106" s="81"/>
      <c r="AC106" s="81"/>
      <c r="AD106" s="81"/>
      <c r="AE106" s="81"/>
      <c r="AF106" s="81"/>
      <c r="AG106" s="81"/>
      <c r="AH106" s="127"/>
      <c r="AI106" s="225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127"/>
    </row>
    <row r="107" spans="1:53" x14ac:dyDescent="0.25">
      <c r="A107" s="256">
        <v>2014</v>
      </c>
      <c r="B107" s="239" t="s">
        <v>13</v>
      </c>
      <c r="C107" s="81">
        <v>0.30072758855399684</v>
      </c>
      <c r="D107" s="81">
        <v>-1.6</v>
      </c>
      <c r="E107" s="81">
        <v>0.22802138137308248</v>
      </c>
      <c r="F107" s="86">
        <v>1</v>
      </c>
      <c r="G107" s="81"/>
      <c r="H107" s="81"/>
      <c r="I107" s="81"/>
      <c r="J107" s="81"/>
      <c r="K107" s="81"/>
      <c r="L107" s="81"/>
      <c r="M107" s="81"/>
      <c r="N107" s="81"/>
      <c r="O107" s="81"/>
      <c r="P107" s="127"/>
      <c r="Q107" s="225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127"/>
      <c r="AI107" s="225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127"/>
    </row>
    <row r="108" spans="1:53" x14ac:dyDescent="0.25">
      <c r="A108" s="225"/>
      <c r="B108" s="239" t="s">
        <v>14</v>
      </c>
      <c r="C108" s="81">
        <v>1.0665461503037506</v>
      </c>
      <c r="D108" s="81">
        <v>-0.29999999999999993</v>
      </c>
      <c r="E108" s="81">
        <v>0.2911135612823017</v>
      </c>
      <c r="F108" s="86">
        <v>1.2999999999999998</v>
      </c>
      <c r="G108" s="81"/>
      <c r="H108" s="81"/>
      <c r="I108" s="81"/>
      <c r="J108" s="81"/>
      <c r="K108" s="81"/>
      <c r="L108" s="81"/>
      <c r="M108" s="81"/>
      <c r="N108" s="81"/>
      <c r="O108" s="81"/>
      <c r="P108" s="127"/>
      <c r="Q108" s="225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127"/>
      <c r="AI108" s="225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127"/>
    </row>
    <row r="109" spans="1:53" x14ac:dyDescent="0.25">
      <c r="A109" s="225"/>
      <c r="B109" s="239" t="s">
        <v>15</v>
      </c>
      <c r="C109" s="81">
        <v>-0.11409864703240657</v>
      </c>
      <c r="D109" s="81">
        <v>9.9999999999999978E-2</v>
      </c>
      <c r="E109" s="81">
        <v>-1.3215693614504005</v>
      </c>
      <c r="F109" s="86">
        <v>0.4</v>
      </c>
      <c r="G109" s="81"/>
      <c r="H109" s="81"/>
      <c r="I109" s="81"/>
      <c r="J109" s="81"/>
      <c r="K109" s="81"/>
      <c r="L109" s="81"/>
      <c r="M109" s="81"/>
      <c r="N109" s="81"/>
      <c r="O109" s="81"/>
      <c r="P109" s="127"/>
      <c r="Q109" s="225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127"/>
      <c r="AI109" s="225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127"/>
    </row>
    <row r="110" spans="1:53" x14ac:dyDescent="0.25">
      <c r="A110" s="225"/>
      <c r="B110" s="239" t="s">
        <v>16</v>
      </c>
      <c r="C110" s="81">
        <v>0.17956304145836555</v>
      </c>
      <c r="D110" s="81">
        <v>0.20000000000000007</v>
      </c>
      <c r="E110" s="81">
        <v>0.65648899311641173</v>
      </c>
      <c r="F110" s="86">
        <v>0.79999999999999993</v>
      </c>
      <c r="G110" s="81"/>
      <c r="H110" s="81"/>
      <c r="I110" s="81"/>
      <c r="J110" s="81"/>
      <c r="K110" s="81"/>
      <c r="L110" s="81"/>
      <c r="M110" s="81"/>
      <c r="N110" s="81"/>
      <c r="O110" s="81"/>
      <c r="P110" s="127"/>
      <c r="Q110" s="225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127"/>
      <c r="AI110" s="225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127"/>
    </row>
    <row r="111" spans="1:53" x14ac:dyDescent="0.25">
      <c r="A111" s="225"/>
      <c r="B111" s="239" t="s">
        <v>17</v>
      </c>
      <c r="C111" s="81">
        <v>1.6043810064094117</v>
      </c>
      <c r="D111" s="81">
        <v>0.10000000000000009</v>
      </c>
      <c r="E111" s="81">
        <v>0.10579204143049026</v>
      </c>
      <c r="F111" s="86">
        <v>0.39999999999999991</v>
      </c>
      <c r="G111" s="81"/>
      <c r="H111" s="81"/>
      <c r="I111" s="81"/>
      <c r="J111" s="81"/>
      <c r="K111" s="81"/>
      <c r="L111" s="81"/>
      <c r="M111" s="81"/>
      <c r="N111" s="81"/>
      <c r="O111" s="81"/>
      <c r="P111" s="127"/>
      <c r="Q111" s="225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127"/>
      <c r="AI111" s="225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127"/>
    </row>
    <row r="112" spans="1:53" x14ac:dyDescent="0.25">
      <c r="A112" s="225"/>
      <c r="B112" s="239" t="s">
        <v>18</v>
      </c>
      <c r="C112" s="81">
        <v>0.77420960916106196</v>
      </c>
      <c r="D112" s="81">
        <v>-0.5</v>
      </c>
      <c r="E112" s="81">
        <v>-3.8951531289699801</v>
      </c>
      <c r="F112" s="86">
        <v>3.1999999999999997</v>
      </c>
      <c r="G112" s="81"/>
      <c r="H112" s="81"/>
      <c r="I112" s="81"/>
      <c r="J112" s="81"/>
      <c r="K112" s="81"/>
      <c r="L112" s="81"/>
      <c r="M112" s="81"/>
      <c r="N112" s="81"/>
      <c r="O112" s="81"/>
      <c r="P112" s="127"/>
      <c r="Q112" s="225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127"/>
      <c r="AI112" s="225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127"/>
    </row>
    <row r="113" spans="1:53" x14ac:dyDescent="0.25">
      <c r="A113" s="225"/>
      <c r="B113" s="239" t="s">
        <v>19</v>
      </c>
      <c r="C113" s="81">
        <v>4.7925335182617488</v>
      </c>
      <c r="D113" s="81">
        <v>7.3</v>
      </c>
      <c r="E113" s="81">
        <v>0.17361708373755391</v>
      </c>
      <c r="F113" s="86">
        <v>1.2</v>
      </c>
      <c r="G113" s="81"/>
      <c r="H113" s="81"/>
      <c r="I113" s="81"/>
      <c r="J113" s="81"/>
      <c r="K113" s="81"/>
      <c r="L113" s="81"/>
      <c r="M113" s="81"/>
      <c r="N113" s="81"/>
      <c r="O113" s="81"/>
      <c r="P113" s="127"/>
      <c r="Q113" s="225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127"/>
      <c r="AI113" s="225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127"/>
    </row>
    <row r="114" spans="1:53" x14ac:dyDescent="0.25">
      <c r="A114" s="225"/>
      <c r="B114" s="239" t="s">
        <v>20</v>
      </c>
      <c r="C114" s="81">
        <v>-0.42609676664162066</v>
      </c>
      <c r="D114" s="81">
        <v>-0.19999999999999973</v>
      </c>
      <c r="E114" s="81">
        <v>-1.6982741418366345</v>
      </c>
      <c r="F114" s="86">
        <v>0.60000000000000009</v>
      </c>
      <c r="G114" s="81"/>
      <c r="H114" s="81"/>
      <c r="I114" s="81"/>
      <c r="J114" s="81"/>
      <c r="K114" s="81"/>
      <c r="L114" s="81"/>
      <c r="M114" s="81"/>
      <c r="N114" s="81"/>
      <c r="O114" s="81"/>
      <c r="P114" s="127"/>
      <c r="Q114" s="225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127"/>
      <c r="AI114" s="225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127"/>
    </row>
    <row r="115" spans="1:53" x14ac:dyDescent="0.25">
      <c r="A115" s="225"/>
      <c r="B115" s="239" t="s">
        <v>30</v>
      </c>
      <c r="C115" s="81">
        <v>2.36163325737013</v>
      </c>
      <c r="D115" s="81">
        <v>-0.4</v>
      </c>
      <c r="E115" s="81">
        <v>4.2264672361799001</v>
      </c>
      <c r="F115" s="86">
        <v>-1.8</v>
      </c>
      <c r="G115" s="81"/>
      <c r="H115" s="81"/>
      <c r="I115" s="81"/>
      <c r="J115" s="81"/>
      <c r="K115" s="81"/>
      <c r="L115" s="81"/>
      <c r="M115" s="81"/>
      <c r="N115" s="81"/>
      <c r="O115" s="81"/>
      <c r="P115" s="127"/>
      <c r="Q115" s="225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127"/>
      <c r="AI115" s="225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127"/>
    </row>
    <row r="116" spans="1:53" x14ac:dyDescent="0.25">
      <c r="A116" s="225"/>
      <c r="B116" s="239" t="s">
        <v>21</v>
      </c>
      <c r="C116" s="81">
        <v>2.9498728773659053</v>
      </c>
      <c r="D116" s="81">
        <v>1.6</v>
      </c>
      <c r="E116" s="81">
        <v>3.2572762040578311</v>
      </c>
      <c r="F116" s="86">
        <v>0.5</v>
      </c>
      <c r="G116" s="81"/>
      <c r="H116" s="81"/>
      <c r="I116" s="81"/>
      <c r="J116" s="81"/>
      <c r="K116" s="81"/>
      <c r="L116" s="81"/>
      <c r="M116" s="81"/>
      <c r="N116" s="81"/>
      <c r="O116" s="81"/>
      <c r="P116" s="127"/>
      <c r="Q116" s="225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127"/>
      <c r="AI116" s="225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127"/>
    </row>
    <row r="117" spans="1:53" x14ac:dyDescent="0.25">
      <c r="A117" s="225"/>
      <c r="B117" s="239" t="s">
        <v>22</v>
      </c>
      <c r="C117" s="81">
        <v>0</v>
      </c>
      <c r="D117" s="81">
        <v>-0.6</v>
      </c>
      <c r="E117" s="81">
        <v>1.9902060372616717</v>
      </c>
      <c r="F117" s="86">
        <v>0.4</v>
      </c>
      <c r="G117" s="81"/>
      <c r="H117" s="81"/>
      <c r="I117" s="81"/>
      <c r="J117" s="81"/>
      <c r="K117" s="81"/>
      <c r="L117" s="81"/>
      <c r="M117" s="81"/>
      <c r="N117" s="81"/>
      <c r="O117" s="81"/>
      <c r="P117" s="127"/>
      <c r="Q117" s="225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127"/>
      <c r="AI117" s="225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127"/>
    </row>
    <row r="118" spans="1:53" x14ac:dyDescent="0.25">
      <c r="A118" s="225"/>
      <c r="B118" s="239" t="s">
        <v>23</v>
      </c>
      <c r="C118" s="81">
        <v>0</v>
      </c>
      <c r="D118" s="81">
        <v>0.5</v>
      </c>
      <c r="E118" s="81">
        <v>2.8999999999987267</v>
      </c>
      <c r="F118" s="86">
        <v>0.7</v>
      </c>
      <c r="G118" s="81"/>
      <c r="H118" s="81"/>
      <c r="I118" s="81"/>
      <c r="J118" s="81"/>
      <c r="K118" s="81"/>
      <c r="L118" s="81"/>
      <c r="M118" s="81"/>
      <c r="N118" s="81"/>
      <c r="O118" s="81"/>
      <c r="P118" s="127"/>
      <c r="Q118" s="225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127"/>
      <c r="AI118" s="225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127"/>
    </row>
    <row r="119" spans="1:53" x14ac:dyDescent="0.25">
      <c r="A119" s="225"/>
      <c r="B119" s="239" t="s">
        <v>24</v>
      </c>
      <c r="C119" s="81">
        <v>0.87391334503566043</v>
      </c>
      <c r="D119" s="81">
        <v>0</v>
      </c>
      <c r="E119" s="81">
        <v>-0.72551245590368296</v>
      </c>
      <c r="F119" s="86">
        <v>2.5</v>
      </c>
      <c r="G119" s="81"/>
      <c r="H119" s="81"/>
      <c r="I119" s="81"/>
      <c r="J119" s="81"/>
      <c r="K119" s="81"/>
      <c r="L119" s="81"/>
      <c r="M119" s="81"/>
      <c r="N119" s="81"/>
      <c r="O119" s="81"/>
      <c r="P119" s="127"/>
      <c r="Q119" s="225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127"/>
      <c r="AI119" s="225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127"/>
    </row>
    <row r="120" spans="1:53" x14ac:dyDescent="0.25">
      <c r="A120" s="225"/>
      <c r="B120" s="239" t="s">
        <v>25</v>
      </c>
      <c r="C120" s="81">
        <v>0.8911297182595348</v>
      </c>
      <c r="D120" s="81">
        <v>-0.29999999999999982</v>
      </c>
      <c r="E120" s="81">
        <v>-1.6048158750509316</v>
      </c>
      <c r="F120" s="86">
        <v>2.5</v>
      </c>
      <c r="G120" s="81"/>
      <c r="H120" s="81"/>
      <c r="I120" s="81"/>
      <c r="J120" s="81"/>
      <c r="K120" s="81"/>
      <c r="L120" s="81"/>
      <c r="M120" s="81"/>
      <c r="N120" s="81"/>
      <c r="O120" s="81"/>
      <c r="P120" s="127"/>
      <c r="Q120" s="225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127"/>
      <c r="AI120" s="225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127"/>
    </row>
    <row r="121" spans="1:53" x14ac:dyDescent="0.25">
      <c r="A121" s="225"/>
      <c r="B121" s="239" t="s">
        <v>26</v>
      </c>
      <c r="C121" s="81">
        <v>2.4096583614681748</v>
      </c>
      <c r="D121" s="81">
        <v>-0.49999999999999994</v>
      </c>
      <c r="E121" s="81">
        <v>1.4247385175079472</v>
      </c>
      <c r="F121" s="86">
        <v>2.0999999999999996</v>
      </c>
      <c r="G121" s="81"/>
      <c r="H121" s="81"/>
      <c r="I121" s="81"/>
      <c r="J121" s="81"/>
      <c r="K121" s="81"/>
      <c r="L121" s="81"/>
      <c r="M121" s="81"/>
      <c r="N121" s="81"/>
      <c r="O121" s="81"/>
      <c r="P121" s="127"/>
      <c r="Q121" s="225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127"/>
      <c r="AI121" s="225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127"/>
    </row>
    <row r="122" spans="1:53" x14ac:dyDescent="0.25">
      <c r="A122" s="225"/>
      <c r="B122" s="239" t="s">
        <v>27</v>
      </c>
      <c r="C122" s="81">
        <v>2.6367098938967928</v>
      </c>
      <c r="D122" s="81">
        <v>-0.4</v>
      </c>
      <c r="E122" s="81">
        <v>-0.9984929618110101</v>
      </c>
      <c r="F122" s="86">
        <v>0.6</v>
      </c>
      <c r="G122" s="81"/>
      <c r="H122" s="81"/>
      <c r="I122" s="81"/>
      <c r="J122" s="81"/>
      <c r="K122" s="81"/>
      <c r="L122" s="81"/>
      <c r="M122" s="81"/>
      <c r="N122" s="81"/>
      <c r="O122" s="81"/>
      <c r="P122" s="127"/>
      <c r="Q122" s="225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127"/>
      <c r="AI122" s="225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127"/>
    </row>
    <row r="123" spans="1:53" ht="15.75" thickBot="1" x14ac:dyDescent="0.3">
      <c r="A123" s="225"/>
      <c r="B123" s="240" t="s">
        <v>28</v>
      </c>
      <c r="C123" s="88">
        <v>1.3893719394789628</v>
      </c>
      <c r="D123" s="88">
        <v>0.4</v>
      </c>
      <c r="E123" s="88">
        <v>-1.2299519807168622</v>
      </c>
      <c r="F123" s="89">
        <v>1.5</v>
      </c>
      <c r="G123" s="81"/>
      <c r="H123" s="81"/>
      <c r="I123" s="81"/>
      <c r="J123" s="81"/>
      <c r="K123" s="81"/>
      <c r="L123" s="81"/>
      <c r="M123" s="81"/>
      <c r="N123" s="81"/>
      <c r="O123" s="81"/>
      <c r="P123" s="127"/>
      <c r="Q123" s="225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127"/>
      <c r="AI123" s="225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127"/>
    </row>
    <row r="124" spans="1:53" x14ac:dyDescent="0.25">
      <c r="A124" s="225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127"/>
      <c r="Q124" s="225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127"/>
      <c r="AI124" s="225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127"/>
    </row>
    <row r="125" spans="1:53" x14ac:dyDescent="0.25">
      <c r="A125" s="226"/>
      <c r="B125" s="227"/>
      <c r="C125" s="227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8"/>
      <c r="Q125" s="226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8"/>
      <c r="AI125" s="226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7"/>
      <c r="AU125" s="227"/>
      <c r="AV125" s="227"/>
      <c r="AW125" s="227"/>
      <c r="AX125" s="227"/>
      <c r="AY125" s="227"/>
      <c r="AZ125" s="227"/>
      <c r="BA125" s="22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O44"/>
  <sheetViews>
    <sheetView showGridLines="0" zoomScale="85" zoomScaleNormal="85" workbookViewId="0">
      <selection activeCell="M26" sqref="M26"/>
    </sheetView>
  </sheetViews>
  <sheetFormatPr defaultRowHeight="15" x14ac:dyDescent="0.25"/>
  <cols>
    <col min="1" max="1" width="20.140625" customWidth="1"/>
    <col min="2" max="4" width="9.140625" customWidth="1"/>
    <col min="5" max="5" width="11.5703125" customWidth="1"/>
    <col min="6" max="6" width="9.140625" customWidth="1"/>
  </cols>
  <sheetData>
    <row r="1" spans="1:10" ht="21" x14ac:dyDescent="0.35">
      <c r="A1" s="175" t="s">
        <v>599</v>
      </c>
      <c r="B1" s="175"/>
      <c r="C1" s="175"/>
      <c r="D1" s="175"/>
      <c r="E1" s="175"/>
    </row>
    <row r="2" spans="1:10" ht="15.75" thickBot="1" x14ac:dyDescent="0.3"/>
    <row r="3" spans="1:10" ht="15.75" thickBot="1" x14ac:dyDescent="0.3">
      <c r="A3" s="122" t="s">
        <v>12</v>
      </c>
      <c r="B3" s="168">
        <v>2006</v>
      </c>
      <c r="C3" s="168">
        <v>2007</v>
      </c>
      <c r="D3" s="168">
        <v>2008</v>
      </c>
      <c r="E3" s="168">
        <v>2009</v>
      </c>
      <c r="F3" s="168">
        <v>2010</v>
      </c>
      <c r="G3" s="168">
        <v>2011</v>
      </c>
      <c r="H3" s="169">
        <v>2012</v>
      </c>
      <c r="I3" s="110"/>
      <c r="J3" s="110"/>
    </row>
    <row r="4" spans="1:10" x14ac:dyDescent="0.25">
      <c r="A4" s="172" t="s">
        <v>13</v>
      </c>
      <c r="B4" s="81">
        <f>VLOOKUP($A4,DEBT_World_Databank!$AY$6:$BG$254,2,FALSE)</f>
        <v>62.042299927198499</v>
      </c>
      <c r="C4" s="81">
        <f>VLOOKUP($A4,DEBT_World_Databank!$AY$6:$BG$254,3,FALSE)</f>
        <v>59.008754833150292</v>
      </c>
      <c r="D4" s="81">
        <f>VLOOKUP($A4,DEBT_World_Databank!$AY$6:$BG$254,4,FALSE)</f>
        <v>64.144415929276292</v>
      </c>
      <c r="E4" s="81">
        <f>VLOOKUP($A4,DEBT_World_Databank!$AY$6:$BG$254,5,FALSE)</f>
        <v>68.992233787253426</v>
      </c>
      <c r="F4" s="81">
        <f>VLOOKUP($A4,DEBT_World_Databank!$AY$6:$BG$254,6,FALSE)</f>
        <v>72.166841882899817</v>
      </c>
      <c r="G4" s="81">
        <f>VLOOKUP($A4,DEBT_World_Databank!$AY$6:$BG$254,7,FALSE)</f>
        <v>73.121998866121331</v>
      </c>
      <c r="H4" s="86">
        <f>VLOOKUP($A4,DEBT_World_Databank!$AY$6:$BG$254,8,FALSE)</f>
        <v>78.460164476183365</v>
      </c>
      <c r="I4" s="81"/>
      <c r="J4" s="81"/>
    </row>
    <row r="5" spans="1:10" x14ac:dyDescent="0.25">
      <c r="A5" s="173" t="s">
        <v>14</v>
      </c>
      <c r="B5" s="81">
        <f>VLOOKUP($A5,DEBT_World_Databank!$AY$6:$BG$254,2,FALSE)</f>
        <v>83.212635321717457</v>
      </c>
      <c r="C5" s="81">
        <f>VLOOKUP($A5,DEBT_World_Databank!$AY$6:$BG$254,3,FALSE)</f>
        <v>80.21171417890335</v>
      </c>
      <c r="D5" s="81">
        <f>VLOOKUP($A5,DEBT_World_Databank!$AY$6:$BG$254,4,FALSE)</f>
        <v>82.702791030399979</v>
      </c>
      <c r="E5" s="81">
        <f>VLOOKUP($A5,DEBT_World_Databank!$AY$6:$BG$254,5,FALSE)</f>
        <v>87.003407462904235</v>
      </c>
      <c r="F5" s="81">
        <f>VLOOKUP($A5,DEBT_World_Databank!$AY$6:$BG$254,6,FALSE)</f>
        <v>86.236797294304537</v>
      </c>
      <c r="G5" s="81">
        <f>VLOOKUP($A5,DEBT_World_Databank!$AY$6:$BG$254,7,FALSE)</f>
        <v>88.587244778437281</v>
      </c>
      <c r="H5" s="86">
        <f>VLOOKUP($A5,DEBT_World_Databank!$AY$6:$BG$254,8,FALSE)</f>
        <v>89.454903637829716</v>
      </c>
      <c r="I5" s="81"/>
      <c r="J5" s="81"/>
    </row>
    <row r="6" spans="1:10" x14ac:dyDescent="0.25">
      <c r="A6" s="173" t="s">
        <v>15</v>
      </c>
      <c r="B6" s="81">
        <f>VLOOKUP($A6,DEBT_World_Databank!$AY$6:$BG$254,2,FALSE)</f>
        <v>39.69087096064051</v>
      </c>
      <c r="C6" s="81">
        <f>VLOOKUP($A6,DEBT_World_Databank!$AY$6:$BG$254,3,FALSE)</f>
        <v>36.013806114136258</v>
      </c>
      <c r="D6" s="81">
        <f>VLOOKUP($A6,DEBT_World_Databank!$AY$6:$BG$254,4,FALSE)</f>
        <v>31.967725116281471</v>
      </c>
      <c r="E6" s="81">
        <f>VLOOKUP($A6,DEBT_World_Databank!$AY$6:$BG$254,5,FALSE)</f>
        <v>41.237039369382806</v>
      </c>
      <c r="F6" s="81">
        <f>VLOOKUP($A6,DEBT_World_Databank!$AY$6:$BG$254,6,FALSE)</f>
        <v>46.99625868519508</v>
      </c>
      <c r="G6" s="81">
        <f>VLOOKUP($A6,DEBT_World_Databank!$AY$6:$BG$254,7,FALSE)</f>
        <v>45.957972052481601</v>
      </c>
      <c r="H6" s="86">
        <f>VLOOKUP($A6,DEBT_World_Databank!$AY$6:$BG$254,8,FALSE)</f>
        <v>50.81809673011567</v>
      </c>
      <c r="I6" s="81"/>
      <c r="J6" s="81"/>
    </row>
    <row r="7" spans="1:10" x14ac:dyDescent="0.25">
      <c r="A7" s="173" t="s">
        <v>16</v>
      </c>
      <c r="B7" s="81">
        <f>VLOOKUP($A7,DEBT_World_Databank!$AY$6:$BG$254,2,FALSE)</f>
        <v>66.455831782468479</v>
      </c>
      <c r="C7" s="81">
        <f>VLOOKUP($A7,DEBT_World_Databank!$AY$6:$BG$254,3,FALSE)</f>
        <v>65.376708280438095</v>
      </c>
      <c r="D7" s="81">
        <f>VLOOKUP($A7,DEBT_World_Databank!$AY$6:$BG$254,4,FALSE)</f>
        <v>70.999874740085673</v>
      </c>
      <c r="E7" s="81">
        <f>VLOOKUP($A7,DEBT_World_Databank!$AY$6:$BG$254,5,FALSE)</f>
        <v>82.692003216062574</v>
      </c>
      <c r="F7" s="81">
        <f>VLOOKUP($A7,DEBT_World_Databank!$AY$6:$BG$254,6,FALSE)</f>
        <v>86.464319650774769</v>
      </c>
      <c r="G7" s="81">
        <f>VLOOKUP($A7,DEBT_World_Databank!$AY$6:$BG$254,7,FALSE)</f>
        <v>90.603141674484917</v>
      </c>
      <c r="H7" s="86">
        <f>VLOOKUP($A7,DEBT_World_Databank!$AY$6:$BG$254,8,FALSE)</f>
        <v>101.05355764379142</v>
      </c>
      <c r="I7" s="81"/>
      <c r="J7" s="81"/>
    </row>
    <row r="8" spans="1:10" x14ac:dyDescent="0.25">
      <c r="A8" s="173" t="s">
        <v>17</v>
      </c>
      <c r="B8" s="81">
        <f>VLOOKUP($A8,DEBT_World_Databank!$AY$6:$BG$254,2,FALSE)</f>
        <v>42.099447744958582</v>
      </c>
      <c r="C8" s="81">
        <f>VLOOKUP($A8,DEBT_World_Databank!$AY$6:$BG$254,3,FALSE)</f>
        <v>39.434486934835526</v>
      </c>
      <c r="D8" s="81">
        <f>VLOOKUP($A8,DEBT_World_Databank!$AY$6:$BG$254,4,FALSE)</f>
        <v>41.727586179936047</v>
      </c>
      <c r="E8" s="81">
        <f>VLOOKUP($A8,DEBT_World_Databank!$AY$6:$BG$254,5,FALSE)</f>
        <v>46.035959392020061</v>
      </c>
      <c r="F8" s="81">
        <f>VLOOKUP($A8,DEBT_World_Databank!$AY$6:$BG$254,6,FALSE)</f>
        <v>53.739082842303844</v>
      </c>
      <c r="G8" s="81">
        <f>VLOOKUP($A8,DEBT_World_Databank!$AY$6:$BG$254,7,FALSE)</f>
        <v>53.315957170908824</v>
      </c>
      <c r="H8" s="86">
        <f>VLOOKUP($A8,DEBT_World_Databank!$AY$6:$BG$254,8,FALSE)</f>
        <v>55.182333903051017</v>
      </c>
      <c r="I8" s="81"/>
      <c r="J8" s="81"/>
    </row>
    <row r="9" spans="1:10" x14ac:dyDescent="0.25">
      <c r="A9" s="173" t="s">
        <v>18</v>
      </c>
      <c r="B9" s="81">
        <f>VLOOKUP($A9,DEBT_World_Databank!$AY$6:$BG$254,2,FALSE)</f>
        <v>123.03832567064758</v>
      </c>
      <c r="C9" s="81">
        <f>VLOOKUP($A9,DEBT_World_Databank!$AY$6:$BG$254,3,FALSE)</f>
        <v>120.39242180275744</v>
      </c>
      <c r="D9" s="81">
        <f>VLOOKUP($A9,DEBT_World_Databank!$AY$6:$BG$254,4,FALSE)</f>
        <v>116.81105147914404</v>
      </c>
      <c r="E9" s="81">
        <f>VLOOKUP($A9,DEBT_World_Databank!$AY$6:$BG$254,5,FALSE)</f>
        <v>133.24728422515469</v>
      </c>
      <c r="F9" s="81">
        <f>VLOOKUP($A9,DEBT_World_Databank!$AY$6:$BG$254,6,FALSE)</f>
        <v>126.9311376834878</v>
      </c>
      <c r="G9" s="81">
        <f>VLOOKUP($A9,DEBT_World_Databank!$AY$6:$BG$254,7,FALSE)</f>
        <v>108.69921492344861</v>
      </c>
      <c r="H9" s="86">
        <f>VLOOKUP($A9,DEBT_World_Databank!$AY$6:$BG$254,8,FALSE)</f>
        <v>163.55771564492179</v>
      </c>
      <c r="I9" s="81"/>
      <c r="J9" s="81"/>
    </row>
    <row r="10" spans="1:10" x14ac:dyDescent="0.25">
      <c r="A10" s="173" t="s">
        <v>19</v>
      </c>
      <c r="B10" s="81">
        <f>VLOOKUP($A10,DEBT_World_Databank!$AY$6:$BG$254,2,FALSE)</f>
        <v>28.191465385194096</v>
      </c>
      <c r="C10" s="81">
        <f>VLOOKUP($A10,DEBT_World_Databank!$AY$6:$BG$254,3,FALSE)</f>
        <v>27.633893204872312</v>
      </c>
      <c r="D10" s="81">
        <f>VLOOKUP($A10,DEBT_World_Databank!$AY$6:$BG$254,4,FALSE)</f>
        <v>46.83946397017823</v>
      </c>
      <c r="E10" s="81">
        <f>VLOOKUP($A10,DEBT_World_Databank!$AY$6:$BG$254,5,FALSE)</f>
        <v>66.942075020521784</v>
      </c>
      <c r="F10" s="81">
        <f>VLOOKUP($A10,DEBT_World_Databank!$AY$6:$BG$254,6,FALSE)</f>
        <v>83.701169719708673</v>
      </c>
      <c r="G10" s="81">
        <f>VLOOKUP($A10,DEBT_World_Databank!$AY$6:$BG$254,7,FALSE)</f>
        <v>97.796276125847243</v>
      </c>
      <c r="H10" s="86">
        <f>VLOOKUP($A10,DEBT_World_Databank!$AY$6:$BG$254,8,FALSE)</f>
        <v>120.45808305070716</v>
      </c>
      <c r="I10" s="81"/>
      <c r="J10" s="81"/>
    </row>
    <row r="11" spans="1:10" x14ac:dyDescent="0.25">
      <c r="A11" s="173" t="s">
        <v>20</v>
      </c>
      <c r="B11" s="81">
        <f>VLOOKUP($A11,DEBT_World_Databank!$AY$6:$BG$254,2,FALSE)</f>
        <v>105.12932323255797</v>
      </c>
      <c r="C11" s="81">
        <f>VLOOKUP($A11,DEBT_World_Databank!$AY$6:$BG$254,3,FALSE)</f>
        <v>100.61848784040836</v>
      </c>
      <c r="D11" s="81">
        <f>VLOOKUP($A11,DEBT_World_Databank!$AY$6:$BG$254,4,FALSE)</f>
        <v>103.39723591911343</v>
      </c>
      <c r="E11" s="81">
        <f>VLOOKUP($A11,DEBT_World_Databank!$AY$6:$BG$254,5,FALSE)</f>
        <v>117.11695911003626</v>
      </c>
      <c r="F11" s="81">
        <f>VLOOKUP($A11,DEBT_World_Databank!$AY$6:$BG$254,6,FALSE)</f>
        <v>115.84526918696361</v>
      </c>
      <c r="G11" s="81">
        <f>VLOOKUP($A11,DEBT_World_Databank!$AY$6:$BG$254,7,FALSE)</f>
        <v>108.89910915367678</v>
      </c>
      <c r="H11" s="86">
        <f>VLOOKUP($A11,DEBT_World_Databank!$AY$6:$BG$254,8,FALSE)</f>
        <v>127.16991659872585</v>
      </c>
      <c r="I11" s="81"/>
      <c r="J11" s="81"/>
    </row>
    <row r="12" spans="1:10" x14ac:dyDescent="0.25">
      <c r="A12" s="173" t="s">
        <v>30</v>
      </c>
      <c r="B12" s="81">
        <f>VLOOKUP($A12,DEBT_World_Databank!$AY$6:$BG$254,2,FALSE)</f>
        <v>0</v>
      </c>
      <c r="C12" s="81">
        <f>VLOOKUP($A12,DEBT_World_Databank!$AY$6:$BG$254,3,FALSE)</f>
        <v>0</v>
      </c>
      <c r="D12" s="81">
        <f>VLOOKUP($A12,DEBT_World_Databank!$AY$6:$BG$254,4,FALSE)</f>
        <v>15.186532913716233</v>
      </c>
      <c r="E12" s="81">
        <f>VLOOKUP($A12,DEBT_World_Databank!$AY$6:$BG$254,5,FALSE)</f>
        <v>29.31616158502559</v>
      </c>
      <c r="F12" s="81">
        <f>VLOOKUP($A12,DEBT_World_Databank!$AY$6:$BG$254,6,FALSE)</f>
        <v>35.265122036513816</v>
      </c>
      <c r="G12" s="81">
        <f>VLOOKUP($A12,DEBT_World_Databank!$AY$6:$BG$254,7,FALSE)</f>
        <v>29.774110016339062</v>
      </c>
      <c r="H12" s="86">
        <f>VLOOKUP($A12,DEBT_World_Databank!$AY$6:$BG$254,8,FALSE)</f>
        <v>28.697961020839895</v>
      </c>
      <c r="I12" s="81"/>
      <c r="J12" s="81"/>
    </row>
    <row r="13" spans="1:10" x14ac:dyDescent="0.25">
      <c r="A13" s="173" t="s">
        <v>21</v>
      </c>
      <c r="B13" s="81">
        <f>VLOOKUP($A13,DEBT_World_Databank!$AY$6:$BG$254,2,FALSE)</f>
        <v>72.202564869264762</v>
      </c>
      <c r="C13" s="81">
        <f>VLOOKUP($A13,DEBT_World_Databank!$AY$6:$BG$254,3,FALSE)</f>
        <v>67.544170767233567</v>
      </c>
      <c r="D13" s="81">
        <f>VLOOKUP($A13,DEBT_World_Databank!$AY$6:$BG$254,4,FALSE)</f>
        <v>62.592097576790032</v>
      </c>
      <c r="E13" s="81">
        <f>VLOOKUP($A13,DEBT_World_Databank!$AY$6:$BG$254,5,FALSE)</f>
        <v>116.18723732866034</v>
      </c>
      <c r="F13" s="81">
        <f>VLOOKUP($A13,DEBT_World_Databank!$AY$6:$BG$254,6,FALSE)</f>
        <v>146.50712645484316</v>
      </c>
      <c r="G13" s="81">
        <f>VLOOKUP($A13,DEBT_World_Databank!$AY$6:$BG$254,7,FALSE)</f>
        <v>148.20288472924062</v>
      </c>
      <c r="H13" s="86">
        <f>VLOOKUP($A13,DEBT_World_Databank!$AY$6:$BG$254,8,FALSE)</f>
        <v>168.76238218166537</v>
      </c>
      <c r="I13" s="81"/>
      <c r="J13" s="81"/>
    </row>
    <row r="14" spans="1:10" x14ac:dyDescent="0.25">
      <c r="A14" s="173" t="s">
        <v>22</v>
      </c>
      <c r="B14" s="81">
        <f>VLOOKUP($A14,DEBT_World_Databank!$AY$6:$BG$254,2,FALSE)</f>
        <v>4.4341928564802506</v>
      </c>
      <c r="C14" s="81">
        <f>VLOOKUP($A14,DEBT_World_Databank!$AY$6:$BG$254,3,FALSE)</f>
        <v>4.7873100936706887</v>
      </c>
      <c r="D14" s="81">
        <f>VLOOKUP($A14,DEBT_World_Databank!$AY$6:$BG$254,4,FALSE)</f>
        <v>12.334935684535253</v>
      </c>
      <c r="E14" s="81">
        <f>VLOOKUP($A14,DEBT_World_Databank!$AY$6:$BG$254,5,FALSE)</f>
        <v>13.294662981275451</v>
      </c>
      <c r="F14" s="81">
        <f>VLOOKUP($A14,DEBT_World_Databank!$AY$6:$BG$254,6,FALSE)</f>
        <v>17.511470882388828</v>
      </c>
      <c r="G14" s="81">
        <f>VLOOKUP($A14,DEBT_World_Databank!$AY$6:$BG$254,7,FALSE)</f>
        <v>16.922597297387572</v>
      </c>
      <c r="H14" s="86">
        <f>VLOOKUP($A14,DEBT_World_Databank!$AY$6:$BG$254,8,FALSE)</f>
        <v>20.037223405049851</v>
      </c>
      <c r="I14" s="81"/>
      <c r="J14" s="81"/>
    </row>
    <row r="15" spans="1:10" x14ac:dyDescent="0.25">
      <c r="A15" s="173" t="s">
        <v>23</v>
      </c>
      <c r="B15" s="81">
        <f>VLOOKUP($A15,DEBT_World_Databank!$AY$6:$BG$254,2,FALSE)</f>
        <v>178.28828624017669</v>
      </c>
      <c r="C15" s="81">
        <f>VLOOKUP($A15,DEBT_World_Databank!$AY$6:$BG$254,3,FALSE)</f>
        <v>170.91413253884537</v>
      </c>
      <c r="D15" s="81">
        <f>VLOOKUP($A15,DEBT_World_Databank!$AY$6:$BG$254,4,FALSE)</f>
        <v>75.845697399973801</v>
      </c>
      <c r="E15" s="81">
        <f>VLOOKUP($A15,DEBT_World_Databank!$AY$6:$BG$254,5,FALSE)</f>
        <v>81.935613198005939</v>
      </c>
      <c r="F15" s="81">
        <f>VLOOKUP($A15,DEBT_World_Databank!$AY$6:$BG$254,6,FALSE)</f>
        <v>82.941686690295768</v>
      </c>
      <c r="G15" s="81">
        <f>VLOOKUP($A15,DEBT_World_Databank!$AY$6:$BG$254,7,FALSE)</f>
        <v>82.770143565717362</v>
      </c>
      <c r="H15" s="86">
        <f>VLOOKUP($A15,DEBT_World_Databank!$AY$6:$BG$254,8,FALSE)</f>
        <v>85.935505351106144</v>
      </c>
      <c r="I15" s="81"/>
      <c r="J15" s="81"/>
    </row>
    <row r="16" spans="1:10" x14ac:dyDescent="0.25">
      <c r="A16" s="173" t="s">
        <v>24</v>
      </c>
      <c r="B16" s="81">
        <f>VLOOKUP($A16,DEBT_World_Databank!$AY$6:$BG$254,2,FALSE)</f>
        <v>43.159750559775674</v>
      </c>
      <c r="C16" s="81">
        <f>VLOOKUP($A16,DEBT_World_Databank!$AY$6:$BG$254,3,FALSE)</f>
        <v>40.583740876481983</v>
      </c>
      <c r="D16" s="81">
        <f>VLOOKUP($A16,DEBT_World_Databank!$AY$6:$BG$254,4,FALSE)</f>
        <v>52.11200483175368</v>
      </c>
      <c r="E16" s="81">
        <f>VLOOKUP($A16,DEBT_World_Databank!$AY$6:$BG$254,5,FALSE)</f>
        <v>53.944628835100787</v>
      </c>
      <c r="F16" s="81">
        <f>VLOOKUP($A16,DEBT_World_Databank!$AY$6:$BG$254,6,FALSE)</f>
        <v>57.6589201788723</v>
      </c>
      <c r="G16" s="81">
        <f>VLOOKUP($A16,DEBT_World_Databank!$AY$6:$BG$254,7,FALSE)</f>
        <v>61.789404428793851</v>
      </c>
      <c r="H16" s="86">
        <f>VLOOKUP($A16,DEBT_World_Databank!$AY$6:$BG$254,8,FALSE)</f>
        <v>67.886220740379983</v>
      </c>
      <c r="I16" s="81"/>
      <c r="J16" s="81"/>
    </row>
    <row r="17" spans="1:15" x14ac:dyDescent="0.25">
      <c r="A17" s="173" t="s">
        <v>25</v>
      </c>
      <c r="B17" s="81">
        <f>VLOOKUP($A17,DEBT_World_Databank!$AY$6:$BG$254,2,FALSE)</f>
        <v>67.108602954489271</v>
      </c>
      <c r="C17" s="81">
        <f>VLOOKUP($A17,DEBT_World_Databank!$AY$6:$BG$254,3,FALSE)</f>
        <v>65.144428290790842</v>
      </c>
      <c r="D17" s="81">
        <f>VLOOKUP($A17,DEBT_World_Databank!$AY$6:$BG$254,4,FALSE)</f>
        <v>75.901736766838525</v>
      </c>
      <c r="E17" s="81">
        <f>VLOOKUP($A17,DEBT_World_Databank!$AY$6:$BG$254,5,FALSE)</f>
        <v>87.928015220446838</v>
      </c>
      <c r="F17" s="81">
        <f>VLOOKUP($A17,DEBT_World_Databank!$AY$6:$BG$254,6,FALSE)</f>
        <v>91.42386641901453</v>
      </c>
      <c r="G17" s="81">
        <f>VLOOKUP($A17,DEBT_World_Databank!$AY$6:$BG$254,7,FALSE)</f>
        <v>90.156113587933234</v>
      </c>
      <c r="H17" s="86">
        <f>VLOOKUP($A17,DEBT_World_Databank!$AY$6:$BG$254,8,FALSE)</f>
        <v>123.68924215251963</v>
      </c>
      <c r="I17" s="81"/>
      <c r="J17" s="81"/>
    </row>
    <row r="18" spans="1:15" x14ac:dyDescent="0.25">
      <c r="A18" s="173" t="s">
        <v>26</v>
      </c>
      <c r="B18" s="81">
        <f>VLOOKUP($A18,DEBT_World_Databank!$AY$6:$BG$254,2,FALSE)</f>
        <v>32.240174243430339</v>
      </c>
      <c r="C18" s="81">
        <f>VLOOKUP($A18,DEBT_World_Databank!$AY$6:$BG$254,3,FALSE)</f>
        <v>31.202932597072593</v>
      </c>
      <c r="D18" s="81">
        <f>VLOOKUP($A18,DEBT_World_Databank!$AY$6:$BG$254,4,FALSE)</f>
        <v>29.655398671122001</v>
      </c>
      <c r="E18" s="81">
        <f>VLOOKUP($A18,DEBT_World_Databank!$AY$6:$BG$254,5,FALSE)</f>
        <v>37.642005050776739</v>
      </c>
      <c r="F18" s="81">
        <f>VLOOKUP($A18,DEBT_World_Databank!$AY$6:$BG$254,6,FALSE)</f>
        <v>45.546586496785906</v>
      </c>
      <c r="G18" s="81">
        <f>VLOOKUP($A18,DEBT_World_Databank!$AY$6:$BG$254,7,FALSE)</f>
        <v>44.839519905045336</v>
      </c>
      <c r="H18" s="86">
        <f>VLOOKUP($A18,DEBT_World_Databank!$AY$6:$BG$254,8,FALSE)</f>
        <v>53.483632263970058</v>
      </c>
      <c r="I18" s="81"/>
      <c r="J18" s="81"/>
    </row>
    <row r="19" spans="1:15" x14ac:dyDescent="0.25">
      <c r="A19" s="173" t="s">
        <v>27</v>
      </c>
      <c r="B19" s="81">
        <f>VLOOKUP($A19,DEBT_World_Databank!$AY$6:$BG$254,2,FALSE)</f>
        <v>0</v>
      </c>
      <c r="C19" s="81">
        <f>VLOOKUP($A19,DEBT_World_Databank!$AY$6:$BG$254,3,FALSE)</f>
        <v>0</v>
      </c>
      <c r="D19" s="81">
        <f>VLOOKUP($A19,DEBT_World_Databank!$AY$6:$BG$254,4,FALSE)</f>
        <v>0</v>
      </c>
      <c r="E19" s="81">
        <f>VLOOKUP($A19,DEBT_World_Databank!$AY$6:$BG$254,5,FALSE)</f>
        <v>0</v>
      </c>
      <c r="F19" s="81">
        <f>VLOOKUP($A19,DEBT_World_Databank!$AY$6:$BG$254,6,FALSE)</f>
        <v>0</v>
      </c>
      <c r="G19" s="81">
        <f>VLOOKUP($A19,DEBT_World_Databank!$AY$6:$BG$254,7,FALSE)</f>
        <v>0</v>
      </c>
      <c r="H19" s="86">
        <f>VLOOKUP($A19,DEBT_World_Databank!$AY$6:$BG$254,8,FALSE)</f>
        <v>0</v>
      </c>
      <c r="I19" s="81"/>
      <c r="J19" s="81"/>
    </row>
    <row r="20" spans="1:15" ht="15.75" thickBot="1" x14ac:dyDescent="0.3">
      <c r="A20" s="174" t="s">
        <v>28</v>
      </c>
      <c r="B20" s="88">
        <f>VLOOKUP($A20,DEBT_World_Databank!$AY$6:$BG$254,2,FALSE)</f>
        <v>33.365255453017639</v>
      </c>
      <c r="C20" s="88">
        <f>VLOOKUP($A20,DEBT_World_Databank!$AY$6:$BG$254,3,FALSE)</f>
        <v>29.436541399158223</v>
      </c>
      <c r="D20" s="88">
        <f>VLOOKUP($A20,DEBT_World_Databank!$AY$6:$BG$254,4,FALSE)</f>
        <v>33.527652129040582</v>
      </c>
      <c r="E20" s="88">
        <f>VLOOKUP($A20,DEBT_World_Databank!$AY$6:$BG$254,5,FALSE)</f>
        <v>45.556266067612327</v>
      </c>
      <c r="F20" s="88">
        <f>VLOOKUP($A20,DEBT_World_Databank!$AY$6:$BG$254,6,FALSE)</f>
        <v>47.097897795659783</v>
      </c>
      <c r="G20" s="88">
        <f>VLOOKUP($A20,DEBT_World_Databank!$AY$6:$BG$254,7,FALSE)</f>
        <v>54.592302261923251</v>
      </c>
      <c r="H20" s="89">
        <f>VLOOKUP($A20,DEBT_World_Databank!$AY$6:$BG$254,8,FALSE)</f>
        <v>65.915009884775557</v>
      </c>
      <c r="I20" s="81"/>
      <c r="J20" s="81"/>
    </row>
    <row r="21" spans="1:15" x14ac:dyDescent="0.25">
      <c r="A21" s="307" t="s">
        <v>596</v>
      </c>
      <c r="B21" s="307"/>
      <c r="C21" s="81" t="s">
        <v>597</v>
      </c>
      <c r="D21" s="81"/>
      <c r="E21" s="3"/>
    </row>
    <row r="22" spans="1:15" ht="15.75" thickBot="1" x14ac:dyDescent="0.3">
      <c r="A22" s="8" t="s">
        <v>598</v>
      </c>
      <c r="B22" s="4"/>
      <c r="C22" s="308">
        <v>42320</v>
      </c>
      <c r="D22" s="308"/>
      <c r="E22" s="5"/>
    </row>
    <row r="23" spans="1:15" x14ac:dyDescent="0.25">
      <c r="C23" s="9"/>
      <c r="D23" s="9"/>
    </row>
    <row r="24" spans="1:15" x14ac:dyDescent="0.25">
      <c r="C24" s="9"/>
      <c r="D24" s="9"/>
    </row>
    <row r="25" spans="1:15" ht="21" x14ac:dyDescent="0.35">
      <c r="A25" s="175" t="s">
        <v>600</v>
      </c>
      <c r="B25" s="175"/>
      <c r="C25" s="175"/>
      <c r="D25" s="175"/>
      <c r="E25" s="175"/>
    </row>
    <row r="26" spans="1:15" ht="15.75" thickBot="1" x14ac:dyDescent="0.3"/>
    <row r="27" spans="1:15" ht="15.75" thickBot="1" x14ac:dyDescent="0.3">
      <c r="A27" s="170" t="s">
        <v>12</v>
      </c>
      <c r="B27" s="123">
        <v>2007</v>
      </c>
      <c r="C27" s="123">
        <v>2008</v>
      </c>
      <c r="D27" s="123">
        <v>2009</v>
      </c>
      <c r="E27" s="123">
        <v>2010</v>
      </c>
      <c r="F27" s="123">
        <v>2011</v>
      </c>
      <c r="G27" s="171">
        <v>2012</v>
      </c>
      <c r="H27" s="110"/>
      <c r="I27" s="110"/>
    </row>
    <row r="28" spans="1:15" x14ac:dyDescent="0.25">
      <c r="A28" s="111" t="s">
        <v>13</v>
      </c>
      <c r="B28" s="82">
        <f t="shared" ref="B28:G28" si="0">C4-B4</f>
        <v>-3.0335450940482076</v>
      </c>
      <c r="C28" s="83">
        <f t="shared" si="0"/>
        <v>5.1356610961260003</v>
      </c>
      <c r="D28" s="83">
        <f t="shared" si="0"/>
        <v>4.8478178579771338</v>
      </c>
      <c r="E28" s="83">
        <f t="shared" si="0"/>
        <v>3.1746080956463913</v>
      </c>
      <c r="F28" s="83">
        <f t="shared" si="0"/>
        <v>0.95515698322151366</v>
      </c>
      <c r="G28" s="84">
        <f t="shared" si="0"/>
        <v>5.3381656100620347</v>
      </c>
      <c r="H28" s="81"/>
      <c r="I28" s="81"/>
    </row>
    <row r="29" spans="1:15" x14ac:dyDescent="0.25">
      <c r="A29" s="111" t="s">
        <v>14</v>
      </c>
      <c r="B29" s="85">
        <f t="shared" ref="B29:G29" si="1">C5-B5</f>
        <v>-3.0009211428141072</v>
      </c>
      <c r="C29" s="81">
        <f t="shared" si="1"/>
        <v>2.4910768514966293</v>
      </c>
      <c r="D29" s="81">
        <f t="shared" si="1"/>
        <v>4.3006164325042562</v>
      </c>
      <c r="E29" s="81">
        <f t="shared" si="1"/>
        <v>-0.76661016859969777</v>
      </c>
      <c r="F29" s="81">
        <f t="shared" si="1"/>
        <v>2.3504474841327436</v>
      </c>
      <c r="G29" s="86">
        <f t="shared" si="1"/>
        <v>0.86765885939243503</v>
      </c>
      <c r="H29" s="81"/>
      <c r="I29" s="81"/>
    </row>
    <row r="30" spans="1:15" x14ac:dyDescent="0.25">
      <c r="A30" s="111" t="s">
        <v>15</v>
      </c>
      <c r="B30" s="85">
        <f t="shared" ref="B30:G30" si="2">C6-B6</f>
        <v>-3.6770648465042512</v>
      </c>
      <c r="C30" s="81">
        <f t="shared" si="2"/>
        <v>-4.0460809978547871</v>
      </c>
      <c r="D30" s="81">
        <f t="shared" si="2"/>
        <v>9.2693142531013351</v>
      </c>
      <c r="E30" s="81">
        <f t="shared" si="2"/>
        <v>5.759219315812274</v>
      </c>
      <c r="F30" s="81">
        <f t="shared" si="2"/>
        <v>-1.0382866327134792</v>
      </c>
      <c r="G30" s="86">
        <f t="shared" si="2"/>
        <v>4.8601246776340687</v>
      </c>
      <c r="H30" s="81"/>
      <c r="I30" s="81"/>
      <c r="O30" s="258"/>
    </row>
    <row r="31" spans="1:15" x14ac:dyDescent="0.25">
      <c r="A31" s="111" t="s">
        <v>16</v>
      </c>
      <c r="B31" s="85">
        <f t="shared" ref="B31:G31" si="3">C7-B7</f>
        <v>-1.0791235020303844</v>
      </c>
      <c r="C31" s="81">
        <f t="shared" si="3"/>
        <v>5.6231664596475781</v>
      </c>
      <c r="D31" s="81">
        <f t="shared" si="3"/>
        <v>11.692128475976901</v>
      </c>
      <c r="E31" s="81">
        <f t="shared" si="3"/>
        <v>3.7723164347121951</v>
      </c>
      <c r="F31" s="81">
        <f t="shared" si="3"/>
        <v>4.1388220237101478</v>
      </c>
      <c r="G31" s="86">
        <f t="shared" si="3"/>
        <v>10.450415969306505</v>
      </c>
      <c r="H31" s="81"/>
      <c r="I31" s="81"/>
    </row>
    <row r="32" spans="1:15" x14ac:dyDescent="0.25">
      <c r="A32" s="111" t="s">
        <v>17</v>
      </c>
      <c r="B32" s="85">
        <f t="shared" ref="B32:G32" si="4">C8-B8</f>
        <v>-2.6649608101230555</v>
      </c>
      <c r="C32" s="81">
        <f t="shared" si="4"/>
        <v>2.293099245100521</v>
      </c>
      <c r="D32" s="81">
        <f t="shared" si="4"/>
        <v>4.3083732120840139</v>
      </c>
      <c r="E32" s="81">
        <f t="shared" si="4"/>
        <v>7.7031234502837833</v>
      </c>
      <c r="F32" s="81">
        <f t="shared" si="4"/>
        <v>-0.42312567139502022</v>
      </c>
      <c r="G32" s="86">
        <f t="shared" si="4"/>
        <v>1.8663767321421929</v>
      </c>
      <c r="H32" s="81"/>
      <c r="I32" s="81"/>
    </row>
    <row r="33" spans="1:9" x14ac:dyDescent="0.25">
      <c r="A33" s="111" t="s">
        <v>18</v>
      </c>
      <c r="B33" s="85">
        <f t="shared" ref="B33:G33" si="5">C9-B9</f>
        <v>-2.6459038678901408</v>
      </c>
      <c r="C33" s="81">
        <f t="shared" si="5"/>
        <v>-3.5813703236133989</v>
      </c>
      <c r="D33" s="81">
        <f t="shared" si="5"/>
        <v>16.436232746010646</v>
      </c>
      <c r="E33" s="81">
        <f t="shared" si="5"/>
        <v>-6.3161465416668818</v>
      </c>
      <c r="F33" s="81">
        <f t="shared" si="5"/>
        <v>-18.231922760039197</v>
      </c>
      <c r="G33" s="86">
        <f t="shared" si="5"/>
        <v>54.858500721473177</v>
      </c>
      <c r="H33" s="81"/>
      <c r="I33" s="81"/>
    </row>
    <row r="34" spans="1:9" x14ac:dyDescent="0.25">
      <c r="A34" s="111" t="s">
        <v>19</v>
      </c>
      <c r="B34" s="85">
        <f t="shared" ref="B34:G34" si="6">C10-B10</f>
        <v>-0.55757218032178457</v>
      </c>
      <c r="C34" s="81">
        <f t="shared" si="6"/>
        <v>19.205570765305918</v>
      </c>
      <c r="D34" s="81">
        <f t="shared" si="6"/>
        <v>20.102611050343555</v>
      </c>
      <c r="E34" s="81">
        <f t="shared" si="6"/>
        <v>16.759094699186889</v>
      </c>
      <c r="F34" s="81">
        <f t="shared" si="6"/>
        <v>14.095106406138569</v>
      </c>
      <c r="G34" s="86">
        <f t="shared" si="6"/>
        <v>22.661806924859917</v>
      </c>
      <c r="H34" s="81"/>
      <c r="I34" s="81"/>
    </row>
    <row r="35" spans="1:9" x14ac:dyDescent="0.25">
      <c r="A35" s="111" t="s">
        <v>20</v>
      </c>
      <c r="B35" s="85">
        <f t="shared" ref="B35:G35" si="7">C11-B11</f>
        <v>-4.5108353921496018</v>
      </c>
      <c r="C35" s="81">
        <f t="shared" si="7"/>
        <v>2.778748078705064</v>
      </c>
      <c r="D35" s="81">
        <f t="shared" si="7"/>
        <v>13.719723190922835</v>
      </c>
      <c r="E35" s="81">
        <f t="shared" si="7"/>
        <v>-1.2716899230726568</v>
      </c>
      <c r="F35" s="81">
        <f t="shared" si="7"/>
        <v>-6.9461600332868301</v>
      </c>
      <c r="G35" s="86">
        <f t="shared" si="7"/>
        <v>18.270807445049073</v>
      </c>
      <c r="H35" s="81"/>
      <c r="I35" s="81"/>
    </row>
    <row r="36" spans="1:9" x14ac:dyDescent="0.25">
      <c r="A36" s="111" t="s">
        <v>30</v>
      </c>
      <c r="B36" s="85">
        <f t="shared" ref="B36:G36" si="8">C12-B12</f>
        <v>0</v>
      </c>
      <c r="C36" s="81">
        <f t="shared" si="8"/>
        <v>15.186532913716233</v>
      </c>
      <c r="D36" s="81">
        <f t="shared" si="8"/>
        <v>14.129628671309357</v>
      </c>
      <c r="E36" s="81">
        <f t="shared" si="8"/>
        <v>5.9489604514882259</v>
      </c>
      <c r="F36" s="81">
        <f t="shared" si="8"/>
        <v>-5.4910120201747539</v>
      </c>
      <c r="G36" s="86">
        <f t="shared" si="8"/>
        <v>-1.0761489954991674</v>
      </c>
      <c r="H36" s="81"/>
      <c r="I36" s="81"/>
    </row>
    <row r="37" spans="1:9" x14ac:dyDescent="0.25">
      <c r="A37" s="111" t="s">
        <v>21</v>
      </c>
      <c r="B37" s="85">
        <f t="shared" ref="B37:G37" si="9">C13-B13</f>
        <v>-4.6583941020311954</v>
      </c>
      <c r="C37" s="81">
        <f t="shared" si="9"/>
        <v>-4.9520731904435351</v>
      </c>
      <c r="D37" s="81">
        <f t="shared" si="9"/>
        <v>53.595139751870313</v>
      </c>
      <c r="E37" s="81">
        <f t="shared" si="9"/>
        <v>30.319889126182815</v>
      </c>
      <c r="F37" s="81">
        <f t="shared" si="9"/>
        <v>1.6957582743974626</v>
      </c>
      <c r="G37" s="86">
        <f t="shared" si="9"/>
        <v>20.55949745242475</v>
      </c>
      <c r="H37" s="81"/>
      <c r="I37" s="81"/>
    </row>
    <row r="38" spans="1:9" x14ac:dyDescent="0.25">
      <c r="A38" s="111" t="s">
        <v>22</v>
      </c>
      <c r="B38" s="85">
        <f t="shared" ref="B38:G38" si="10">C14-B14</f>
        <v>0.35311723719043808</v>
      </c>
      <c r="C38" s="81">
        <f t="shared" si="10"/>
        <v>7.5476255908645644</v>
      </c>
      <c r="D38" s="81">
        <f t="shared" si="10"/>
        <v>0.95972729674019774</v>
      </c>
      <c r="E38" s="81">
        <f t="shared" si="10"/>
        <v>4.216807901113377</v>
      </c>
      <c r="F38" s="81">
        <f t="shared" si="10"/>
        <v>-0.58887358500125586</v>
      </c>
      <c r="G38" s="86">
        <f t="shared" si="10"/>
        <v>3.1146261076622785</v>
      </c>
      <c r="H38" s="81"/>
      <c r="I38" s="81"/>
    </row>
    <row r="39" spans="1:9" x14ac:dyDescent="0.25">
      <c r="A39" s="111" t="s">
        <v>23</v>
      </c>
      <c r="B39" s="85">
        <f t="shared" ref="B39:G39" si="11">C15-B15</f>
        <v>-7.3741537013313234</v>
      </c>
      <c r="C39" s="81">
        <f t="shared" si="11"/>
        <v>-95.068435138871564</v>
      </c>
      <c r="D39" s="81">
        <f t="shared" si="11"/>
        <v>6.0899157980321377</v>
      </c>
      <c r="E39" s="81">
        <f t="shared" si="11"/>
        <v>1.0060734922898291</v>
      </c>
      <c r="F39" s="81">
        <f t="shared" si="11"/>
        <v>-0.17154312457840604</v>
      </c>
      <c r="G39" s="86">
        <f t="shared" si="11"/>
        <v>3.1653617853887823</v>
      </c>
      <c r="H39" s="81"/>
      <c r="I39" s="81"/>
    </row>
    <row r="40" spans="1:9" x14ac:dyDescent="0.25">
      <c r="A40" s="111" t="s">
        <v>24</v>
      </c>
      <c r="B40" s="85">
        <f t="shared" ref="B40:G40" si="12">C16-B16</f>
        <v>-2.576009683293691</v>
      </c>
      <c r="C40" s="81">
        <f t="shared" si="12"/>
        <v>11.528263955271697</v>
      </c>
      <c r="D40" s="81">
        <f t="shared" si="12"/>
        <v>1.8326240033471066</v>
      </c>
      <c r="E40" s="81">
        <f t="shared" si="12"/>
        <v>3.7142913437715137</v>
      </c>
      <c r="F40" s="81">
        <f t="shared" si="12"/>
        <v>4.1304842499215511</v>
      </c>
      <c r="G40" s="86">
        <f t="shared" si="12"/>
        <v>6.0968163115861316</v>
      </c>
      <c r="H40" s="81"/>
      <c r="I40" s="81"/>
    </row>
    <row r="41" spans="1:9" x14ac:dyDescent="0.25">
      <c r="A41" s="111" t="s">
        <v>25</v>
      </c>
      <c r="B41" s="85">
        <f t="shared" ref="B41:G41" si="13">C17-B17</f>
        <v>-1.9641746636984294</v>
      </c>
      <c r="C41" s="81">
        <f t="shared" si="13"/>
        <v>10.757308476047683</v>
      </c>
      <c r="D41" s="81">
        <f t="shared" si="13"/>
        <v>12.026278453608313</v>
      </c>
      <c r="E41" s="81">
        <f t="shared" si="13"/>
        <v>3.4958511985676921</v>
      </c>
      <c r="F41" s="81">
        <f t="shared" si="13"/>
        <v>-1.267752831081296</v>
      </c>
      <c r="G41" s="86">
        <f t="shared" si="13"/>
        <v>33.533128564586391</v>
      </c>
      <c r="H41" s="81"/>
      <c r="I41" s="81"/>
    </row>
    <row r="42" spans="1:9" x14ac:dyDescent="0.25">
      <c r="A42" s="111" t="s">
        <v>26</v>
      </c>
      <c r="B42" s="85">
        <f t="shared" ref="B42:G42" si="14">C18-B18</f>
        <v>-1.0372416463577459</v>
      </c>
      <c r="C42" s="81">
        <f t="shared" si="14"/>
        <v>-1.5475339259505922</v>
      </c>
      <c r="D42" s="81">
        <f t="shared" si="14"/>
        <v>7.986606379654738</v>
      </c>
      <c r="E42" s="81">
        <f t="shared" si="14"/>
        <v>7.9045814460091677</v>
      </c>
      <c r="F42" s="81">
        <f t="shared" si="14"/>
        <v>-0.70706659174057052</v>
      </c>
      <c r="G42" s="86">
        <f t="shared" si="14"/>
        <v>8.6441123589247226</v>
      </c>
      <c r="H42" s="81"/>
      <c r="I42" s="81"/>
    </row>
    <row r="43" spans="1:9" x14ac:dyDescent="0.25">
      <c r="A43" s="111" t="s">
        <v>27</v>
      </c>
      <c r="B43" s="85">
        <f t="shared" ref="B43:G43" si="15">C19-B19</f>
        <v>0</v>
      </c>
      <c r="C43" s="81">
        <f t="shared" si="15"/>
        <v>0</v>
      </c>
      <c r="D43" s="81">
        <f t="shared" si="15"/>
        <v>0</v>
      </c>
      <c r="E43" s="81">
        <f t="shared" si="15"/>
        <v>0</v>
      </c>
      <c r="F43" s="81">
        <f t="shared" si="15"/>
        <v>0</v>
      </c>
      <c r="G43" s="86">
        <f t="shared" si="15"/>
        <v>0</v>
      </c>
      <c r="H43" s="81"/>
      <c r="I43" s="81"/>
    </row>
    <row r="44" spans="1:9" ht="15.75" thickBot="1" x14ac:dyDescent="0.3">
      <c r="A44" s="112" t="s">
        <v>28</v>
      </c>
      <c r="B44" s="87">
        <f t="shared" ref="B44:G44" si="16">C20-B20</f>
        <v>-3.9287140538594159</v>
      </c>
      <c r="C44" s="88">
        <f t="shared" si="16"/>
        <v>4.0911107298823595</v>
      </c>
      <c r="D44" s="88">
        <f t="shared" si="16"/>
        <v>12.028613938571745</v>
      </c>
      <c r="E44" s="88">
        <f t="shared" si="16"/>
        <v>1.5416317280474559</v>
      </c>
      <c r="F44" s="88">
        <f t="shared" si="16"/>
        <v>7.4944044662634681</v>
      </c>
      <c r="G44" s="89">
        <f t="shared" si="16"/>
        <v>11.322707622852306</v>
      </c>
      <c r="H44" s="81"/>
      <c r="I44" s="81"/>
    </row>
  </sheetData>
  <mergeCells count="2">
    <mergeCell ref="A21:B21"/>
    <mergeCell ref="C22:D22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4"/>
  <sheetViews>
    <sheetView showGridLines="0" workbookViewId="0">
      <selection activeCell="AY3" sqref="AY3"/>
    </sheetView>
  </sheetViews>
  <sheetFormatPr defaultRowHeight="15" x14ac:dyDescent="0.25"/>
  <cols>
    <col min="1" max="4" width="23.5703125" customWidth="1"/>
    <col min="5" max="50" width="0" hidden="1" customWidth="1"/>
    <col min="51" max="51" width="23" customWidth="1"/>
    <col min="52" max="52" width="9.140625" customWidth="1"/>
  </cols>
  <sheetData>
    <row r="1" spans="1:61" s="223" customFormat="1" x14ac:dyDescent="0.25"/>
    <row r="2" spans="1:61" s="223" customFormat="1" ht="31.5" x14ac:dyDescent="0.5">
      <c r="A2" s="237" t="s">
        <v>660</v>
      </c>
      <c r="B2" s="237"/>
    </row>
    <row r="3" spans="1:61" s="223" customFormat="1" x14ac:dyDescent="0.25">
      <c r="A3" s="1" t="s">
        <v>657</v>
      </c>
    </row>
    <row r="4" spans="1:61" s="223" customFormat="1" ht="15.75" thickBot="1" x14ac:dyDescent="0.3"/>
    <row r="5" spans="1:61" ht="15.75" thickBot="1" x14ac:dyDescent="0.3">
      <c r="A5" s="170" t="s">
        <v>31</v>
      </c>
      <c r="B5" s="229" t="s">
        <v>32</v>
      </c>
      <c r="C5" s="229" t="s">
        <v>33</v>
      </c>
      <c r="D5" s="229" t="s">
        <v>34</v>
      </c>
      <c r="E5" s="229" t="s">
        <v>35</v>
      </c>
      <c r="F5" s="229" t="s">
        <v>36</v>
      </c>
      <c r="G5" s="229" t="s">
        <v>37</v>
      </c>
      <c r="H5" s="229" t="s">
        <v>38</v>
      </c>
      <c r="I5" s="229" t="s">
        <v>39</v>
      </c>
      <c r="J5" s="229" t="s">
        <v>40</v>
      </c>
      <c r="K5" s="229" t="s">
        <v>41</v>
      </c>
      <c r="L5" s="229" t="s">
        <v>42</v>
      </c>
      <c r="M5" s="229" t="s">
        <v>43</v>
      </c>
      <c r="N5" s="229" t="s">
        <v>44</v>
      </c>
      <c r="O5" s="229" t="s">
        <v>45</v>
      </c>
      <c r="P5" s="229" t="s">
        <v>46</v>
      </c>
      <c r="Q5" s="229" t="s">
        <v>47</v>
      </c>
      <c r="R5" s="229" t="s">
        <v>48</v>
      </c>
      <c r="S5" s="229" t="s">
        <v>49</v>
      </c>
      <c r="T5" s="229" t="s">
        <v>50</v>
      </c>
      <c r="U5" s="229" t="s">
        <v>51</v>
      </c>
      <c r="V5" s="229" t="s">
        <v>52</v>
      </c>
      <c r="W5" s="229" t="s">
        <v>53</v>
      </c>
      <c r="X5" s="229" t="s">
        <v>54</v>
      </c>
      <c r="Y5" s="229" t="s">
        <v>55</v>
      </c>
      <c r="Z5" s="229" t="s">
        <v>56</v>
      </c>
      <c r="AA5" s="229" t="s">
        <v>57</v>
      </c>
      <c r="AB5" s="229" t="s">
        <v>58</v>
      </c>
      <c r="AC5" s="229" t="s">
        <v>59</v>
      </c>
      <c r="AD5" s="229" t="s">
        <v>60</v>
      </c>
      <c r="AE5" s="229" t="s">
        <v>61</v>
      </c>
      <c r="AF5" s="229" t="s">
        <v>62</v>
      </c>
      <c r="AG5" s="229" t="s">
        <v>63</v>
      </c>
      <c r="AH5" s="229" t="s">
        <v>64</v>
      </c>
      <c r="AI5" s="229" t="s">
        <v>65</v>
      </c>
      <c r="AJ5" s="229" t="s">
        <v>66</v>
      </c>
      <c r="AK5" s="229" t="s">
        <v>67</v>
      </c>
      <c r="AL5" s="229" t="s">
        <v>68</v>
      </c>
      <c r="AM5" s="229" t="s">
        <v>69</v>
      </c>
      <c r="AN5" s="229" t="s">
        <v>70</v>
      </c>
      <c r="AO5" s="229" t="s">
        <v>71</v>
      </c>
      <c r="AP5" s="229" t="s">
        <v>72</v>
      </c>
      <c r="AQ5" s="229" t="s">
        <v>73</v>
      </c>
      <c r="AR5" s="229" t="s">
        <v>74</v>
      </c>
      <c r="AS5" s="229" t="s">
        <v>75</v>
      </c>
      <c r="AT5" s="229" t="s">
        <v>76</v>
      </c>
      <c r="AU5" s="229" t="s">
        <v>77</v>
      </c>
      <c r="AV5" s="229" t="s">
        <v>78</v>
      </c>
      <c r="AW5" s="229" t="s">
        <v>79</v>
      </c>
      <c r="AX5" s="229" t="s">
        <v>80</v>
      </c>
      <c r="AY5" s="233" t="s">
        <v>12</v>
      </c>
      <c r="AZ5" s="229" t="s">
        <v>81</v>
      </c>
      <c r="BA5" s="229" t="s">
        <v>82</v>
      </c>
      <c r="BB5" s="229" t="s">
        <v>83</v>
      </c>
      <c r="BC5" s="229" t="s">
        <v>84</v>
      </c>
      <c r="BD5" s="229" t="s">
        <v>85</v>
      </c>
      <c r="BE5" s="229" t="s">
        <v>86</v>
      </c>
      <c r="BF5" s="229" t="s">
        <v>87</v>
      </c>
      <c r="BG5" s="229" t="s">
        <v>88</v>
      </c>
      <c r="BH5" s="231" t="s">
        <v>89</v>
      </c>
      <c r="BI5" s="163"/>
    </row>
    <row r="6" spans="1:61" x14ac:dyDescent="0.25">
      <c r="A6" s="85" t="s">
        <v>90</v>
      </c>
      <c r="B6" s="81" t="s">
        <v>91</v>
      </c>
      <c r="C6" s="81" t="s">
        <v>92</v>
      </c>
      <c r="D6" s="81" t="s">
        <v>93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>
        <v>1.2450859116620308</v>
      </c>
      <c r="AO6" s="81">
        <v>7.8144317188921804</v>
      </c>
      <c r="AP6" s="81">
        <v>6.666621830202061</v>
      </c>
      <c r="AQ6" s="81">
        <v>1.1544693917440583</v>
      </c>
      <c r="AR6" s="81">
        <v>4.5140620325122143</v>
      </c>
      <c r="AS6" s="81">
        <v>-0.36469577871345393</v>
      </c>
      <c r="AT6" s="81">
        <v>-2.164459408903852</v>
      </c>
      <c r="AU6" s="81">
        <v>0.46528986549114393</v>
      </c>
      <c r="AV6" s="81">
        <v>7.5194723732849411</v>
      </c>
      <c r="AW6" s="81">
        <v>1.1766904836750172</v>
      </c>
      <c r="AX6" s="81">
        <v>0.38039097138251066</v>
      </c>
      <c r="AY6" s="234" t="s">
        <v>90</v>
      </c>
      <c r="AZ6" s="81">
        <v>2.3551194429805093</v>
      </c>
      <c r="BA6" s="81">
        <v>-3.6546262419327178</v>
      </c>
      <c r="BB6" s="81">
        <v>-6.8813020635988806</v>
      </c>
      <c r="BC6" s="81">
        <v>-5.6535020861295209</v>
      </c>
      <c r="BD6" s="81"/>
      <c r="BE6" s="81"/>
      <c r="BF6" s="81"/>
      <c r="BG6" s="81"/>
      <c r="BH6" s="86"/>
      <c r="BI6" s="163"/>
    </row>
    <row r="7" spans="1:61" x14ac:dyDescent="0.25">
      <c r="A7" s="85" t="s">
        <v>94</v>
      </c>
      <c r="B7" s="81" t="s">
        <v>95</v>
      </c>
      <c r="C7" s="81" t="s">
        <v>92</v>
      </c>
      <c r="D7" s="81" t="s">
        <v>93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>
        <v>4.6494735251137342</v>
      </c>
      <c r="Q7" s="81">
        <v>8.1497457091161039</v>
      </c>
      <c r="R7" s="81">
        <v>7.7884654137903055</v>
      </c>
      <c r="S7" s="81">
        <v>5.6187857841955662</v>
      </c>
      <c r="T7" s="81">
        <v>0.54220324460099789</v>
      </c>
      <c r="U7" s="81">
        <v>3.3037914566979225</v>
      </c>
      <c r="V7" s="81">
        <v>2.8385743071822418</v>
      </c>
      <c r="W7" s="81">
        <v>1.463003413377038</v>
      </c>
      <c r="X7" s="81">
        <v>4.154651759623107E-2</v>
      </c>
      <c r="Y7" s="81">
        <v>2.2087281444600251</v>
      </c>
      <c r="Z7" s="81">
        <v>-0.13246870403719413</v>
      </c>
      <c r="AA7" s="81">
        <v>1.2464617331128238</v>
      </c>
      <c r="AB7" s="81">
        <v>1.7701158071454586</v>
      </c>
      <c r="AC7" s="81">
        <v>1.7846875691681703</v>
      </c>
      <c r="AD7" s="81">
        <v>2.321435853642555</v>
      </c>
      <c r="AE7" s="81">
        <v>3.2533216810712418</v>
      </c>
      <c r="AF7" s="81">
        <v>5.5471225934861508</v>
      </c>
      <c r="AG7" s="81">
        <v>5.0943242315230037</v>
      </c>
      <c r="AH7" s="81">
        <v>4.8270302776809046</v>
      </c>
      <c r="AI7" s="81">
        <v>3.7813934778656773</v>
      </c>
      <c r="AJ7" s="81">
        <v>2.5460006409022924</v>
      </c>
      <c r="AK7" s="81">
        <v>0.92921538280140226</v>
      </c>
      <c r="AL7" s="81">
        <v>-1.0314917138827155</v>
      </c>
      <c r="AM7" s="81">
        <v>2.3831952774847451</v>
      </c>
      <c r="AN7" s="81">
        <v>2.7574939772791964</v>
      </c>
      <c r="AO7" s="81">
        <v>4.6497419587525428</v>
      </c>
      <c r="AP7" s="81">
        <v>9.0676739640209547</v>
      </c>
      <c r="AQ7" s="81">
        <v>3.1947879647540276</v>
      </c>
      <c r="AR7" s="81">
        <v>4.0990811479487945</v>
      </c>
      <c r="AS7" s="81">
        <v>1.1657870643787476</v>
      </c>
      <c r="AT7" s="81">
        <v>6.0667805968187167</v>
      </c>
      <c r="AU7" s="81">
        <v>6.426845138501605</v>
      </c>
      <c r="AV7" s="81">
        <v>12.023919739607905</v>
      </c>
      <c r="AW7" s="81">
        <v>8.06950429074125</v>
      </c>
      <c r="AX7" s="81">
        <v>7.8397044960464797</v>
      </c>
      <c r="AY7" s="234" t="s">
        <v>94</v>
      </c>
      <c r="AZ7" s="81">
        <v>4.5853105933564109</v>
      </c>
      <c r="BA7" s="81">
        <v>7.8039377902499041E-2</v>
      </c>
      <c r="BB7" s="81">
        <v>-8.594256008181361</v>
      </c>
      <c r="BC7" s="81">
        <v>-3.8179860240267374</v>
      </c>
      <c r="BD7" s="81">
        <v>-5.3479771811885399</v>
      </c>
      <c r="BE7" s="81">
        <v>-4.8026750372528682</v>
      </c>
      <c r="BF7" s="81">
        <v>-1.7600103276889598</v>
      </c>
      <c r="BG7" s="81">
        <v>-6.3514312621819613E-2</v>
      </c>
      <c r="BH7" s="86"/>
      <c r="BI7" s="163"/>
    </row>
    <row r="8" spans="1:61" x14ac:dyDescent="0.25">
      <c r="A8" s="85" t="s">
        <v>96</v>
      </c>
      <c r="B8" s="81" t="s">
        <v>97</v>
      </c>
      <c r="C8" s="81" t="s">
        <v>92</v>
      </c>
      <c r="D8" s="81" t="s">
        <v>93</v>
      </c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>
        <v>8.4441632267921847</v>
      </c>
      <c r="AW8" s="81">
        <v>1.0555557874655506</v>
      </c>
      <c r="AX8" s="81">
        <v>11.175270241658723</v>
      </c>
      <c r="AY8" s="234" t="s">
        <v>96</v>
      </c>
      <c r="AZ8" s="81">
        <v>5.5541376225750128</v>
      </c>
      <c r="BA8" s="81">
        <v>13.740204989851335</v>
      </c>
      <c r="BB8" s="81">
        <v>3.6113683922616815</v>
      </c>
      <c r="BC8" s="81">
        <v>21.020648736367804</v>
      </c>
      <c r="BD8" s="81">
        <v>8.4332904816179166</v>
      </c>
      <c r="BE8" s="81">
        <v>6.1136851694229932</v>
      </c>
      <c r="BF8" s="81">
        <v>14.43474128795242</v>
      </c>
      <c r="BG8" s="81">
        <v>1.9341428277080581</v>
      </c>
      <c r="BH8" s="86">
        <v>1.9985332024500195</v>
      </c>
      <c r="BI8" s="163"/>
    </row>
    <row r="9" spans="1:61" x14ac:dyDescent="0.25">
      <c r="A9" s="85" t="s">
        <v>98</v>
      </c>
      <c r="B9" s="81" t="s">
        <v>99</v>
      </c>
      <c r="C9" s="81" t="s">
        <v>92</v>
      </c>
      <c r="D9" s="81" t="s">
        <v>93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>
        <v>2.800000007942117</v>
      </c>
      <c r="AF9" s="81">
        <v>7.9000000036750748</v>
      </c>
      <c r="AG9" s="81">
        <v>5.5999999807074659</v>
      </c>
      <c r="AH9" s="81">
        <v>0.40000001892863679</v>
      </c>
      <c r="AI9" s="81">
        <v>-0.3000000186890901</v>
      </c>
      <c r="AJ9" s="81">
        <v>-1.199999994167058</v>
      </c>
      <c r="AK9" s="81">
        <v>-6.899999994096234</v>
      </c>
      <c r="AL9" s="81">
        <v>-24.699999998210103</v>
      </c>
      <c r="AM9" s="81">
        <v>3.5000000064518986</v>
      </c>
      <c r="AN9" s="81">
        <v>10.400000001049875</v>
      </c>
      <c r="AO9" s="81">
        <v>11.199999970757204</v>
      </c>
      <c r="AP9" s="81">
        <v>7.9000000221550977</v>
      </c>
      <c r="AQ9" s="81">
        <v>6.8047621054319336</v>
      </c>
      <c r="AR9" s="81">
        <v>3.2397996771383504</v>
      </c>
      <c r="AS9" s="81">
        <v>3.0120761657512531</v>
      </c>
      <c r="AT9" s="81">
        <v>4.2209651555631353</v>
      </c>
      <c r="AU9" s="81">
        <v>13.821792512288297</v>
      </c>
      <c r="AV9" s="81">
        <v>5.2475696237143836</v>
      </c>
      <c r="AW9" s="81">
        <v>10.879465059387812</v>
      </c>
      <c r="AX9" s="81">
        <v>18.261473684358691</v>
      </c>
      <c r="AY9" s="234" t="s">
        <v>98</v>
      </c>
      <c r="AZ9" s="81">
        <v>20.735124882789194</v>
      </c>
      <c r="BA9" s="81">
        <v>22.593054299141713</v>
      </c>
      <c r="BB9" s="81">
        <v>13.817145808755299</v>
      </c>
      <c r="BC9" s="81">
        <v>2.4128696925445325</v>
      </c>
      <c r="BD9" s="81">
        <v>3.4076547939156256</v>
      </c>
      <c r="BE9" s="81">
        <v>3.9185969857979899</v>
      </c>
      <c r="BF9" s="81">
        <v>5.1554405447908636</v>
      </c>
      <c r="BG9" s="81">
        <v>6.8000584816097103</v>
      </c>
      <c r="BH9" s="86">
        <v>3.9012651280256847</v>
      </c>
      <c r="BI9" s="163"/>
    </row>
    <row r="10" spans="1:61" x14ac:dyDescent="0.25">
      <c r="A10" s="85" t="s">
        <v>100</v>
      </c>
      <c r="B10" s="81" t="s">
        <v>101</v>
      </c>
      <c r="C10" s="81" t="s">
        <v>92</v>
      </c>
      <c r="D10" s="81" t="s">
        <v>93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>
        <v>5.7456352661004644</v>
      </c>
      <c r="AA10" s="81">
        <v>2.9485968023292628</v>
      </c>
      <c r="AB10" s="81">
        <v>1.1049382660020797</v>
      </c>
      <c r="AC10" s="81">
        <v>-1.2515966439428041</v>
      </c>
      <c r="AD10" s="81">
        <v>1.7806439579165101</v>
      </c>
      <c r="AE10" s="81">
        <v>5.6372431955996802</v>
      </c>
      <c r="AF10" s="81">
        <v>-0.78784264870857612</v>
      </c>
      <c r="AG10" s="81">
        <v>-1.420039678166674</v>
      </c>
      <c r="AH10" s="81">
        <v>9.8365489926035394</v>
      </c>
      <c r="AI10" s="81">
        <v>-9.5756401874169796</v>
      </c>
      <c r="AJ10" s="81">
        <v>-29.588997681769541</v>
      </c>
      <c r="AK10" s="81">
        <v>-7.1999999865087005</v>
      </c>
      <c r="AL10" s="81">
        <v>9.6000000119286426</v>
      </c>
      <c r="AM10" s="81">
        <v>8.299999996726342</v>
      </c>
      <c r="AN10" s="81">
        <v>13.299999986338705</v>
      </c>
      <c r="AO10" s="81">
        <v>9.0999999963619302</v>
      </c>
      <c r="AP10" s="81">
        <v>-10.200000000000003</v>
      </c>
      <c r="AQ10" s="81">
        <v>12.700000004243876</v>
      </c>
      <c r="AR10" s="81">
        <v>10.099999981046295</v>
      </c>
      <c r="AS10" s="81">
        <v>7.3000000233143396</v>
      </c>
      <c r="AT10" s="81">
        <v>6.999999984593714</v>
      </c>
      <c r="AU10" s="81">
        <v>2.9000000000248178</v>
      </c>
      <c r="AV10" s="81">
        <v>5.7000000019541375</v>
      </c>
      <c r="AW10" s="81">
        <v>5.9000000134206516</v>
      </c>
      <c r="AX10" s="81">
        <v>5.4999119326101464</v>
      </c>
      <c r="AY10" s="234" t="s">
        <v>100</v>
      </c>
      <c r="AZ10" s="81">
        <v>5.0000102145254743</v>
      </c>
      <c r="BA10" s="81">
        <v>5.9001038963060353</v>
      </c>
      <c r="BB10" s="81">
        <v>7.5362989827282547</v>
      </c>
      <c r="BC10" s="81">
        <v>3.3542393122382776</v>
      </c>
      <c r="BD10" s="81">
        <v>3.7069056718549831</v>
      </c>
      <c r="BE10" s="81">
        <v>2.5453594887922009</v>
      </c>
      <c r="BF10" s="81">
        <v>1.623698600752931</v>
      </c>
      <c r="BG10" s="81">
        <v>1.4174232783515208</v>
      </c>
      <c r="BH10" s="86">
        <v>1.8999999999999915</v>
      </c>
      <c r="BI10" s="163"/>
    </row>
    <row r="11" spans="1:61" x14ac:dyDescent="0.25">
      <c r="A11" s="85" t="s">
        <v>102</v>
      </c>
      <c r="B11" s="81" t="s">
        <v>103</v>
      </c>
      <c r="C11" s="81" t="s">
        <v>92</v>
      </c>
      <c r="D11" s="81" t="s">
        <v>93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>
        <v>12.602760861269459</v>
      </c>
      <c r="V11" s="81">
        <v>8.3005162461090407</v>
      </c>
      <c r="W11" s="81">
        <v>1.6731361823053987</v>
      </c>
      <c r="X11" s="81">
        <v>10.285137579451813</v>
      </c>
      <c r="Y11" s="81">
        <v>9.5867091694040738</v>
      </c>
      <c r="Z11" s="81">
        <v>4.2001374269001559</v>
      </c>
      <c r="AA11" s="81">
        <v>-3.6416341984613467</v>
      </c>
      <c r="AB11" s="81">
        <v>-2.8588830352527737</v>
      </c>
      <c r="AC11" s="81">
        <v>1.3716997722363402</v>
      </c>
      <c r="AD11" s="81">
        <v>-0.71187415669422194</v>
      </c>
      <c r="AE11" s="81">
        <v>0.41407320297568617</v>
      </c>
      <c r="AF11" s="81">
        <v>0.1200155382928898</v>
      </c>
      <c r="AG11" s="81">
        <v>4.3596709468836252</v>
      </c>
      <c r="AH11" s="81">
        <v>1.9012480970629326</v>
      </c>
      <c r="AI11" s="81">
        <v>9.7369966602731921</v>
      </c>
      <c r="AJ11" s="81">
        <v>1.396384631976602</v>
      </c>
      <c r="AK11" s="81">
        <v>4.894686397912082</v>
      </c>
      <c r="AL11" s="81">
        <v>3.6145036695925796</v>
      </c>
      <c r="AM11" s="81">
        <v>3.5332836400487224</v>
      </c>
      <c r="AN11" s="81">
        <v>2.7363038327092823</v>
      </c>
      <c r="AO11" s="81">
        <v>4.7929957181430183</v>
      </c>
      <c r="AP11" s="81">
        <v>4.2500828919743014</v>
      </c>
      <c r="AQ11" s="81">
        <v>4.7152577820917401</v>
      </c>
      <c r="AR11" s="81">
        <v>2.2221931436524898</v>
      </c>
      <c r="AS11" s="81">
        <v>4.9629849394836327</v>
      </c>
      <c r="AT11" s="81">
        <v>2.3517261097999267</v>
      </c>
      <c r="AU11" s="81">
        <v>1.7964786951275755</v>
      </c>
      <c r="AV11" s="81">
        <v>5.2219558653172413</v>
      </c>
      <c r="AW11" s="81">
        <v>9.1158274650354372</v>
      </c>
      <c r="AX11" s="81">
        <v>6.2339987468842821</v>
      </c>
      <c r="AY11" s="234" t="s">
        <v>102</v>
      </c>
      <c r="AZ11" s="81">
        <v>7.23921570580859</v>
      </c>
      <c r="BA11" s="81">
        <v>5.7255371932127872</v>
      </c>
      <c r="BB11" s="81">
        <v>6.2650416869251728</v>
      </c>
      <c r="BC11" s="81">
        <v>1.6294493881826781</v>
      </c>
      <c r="BD11" s="81">
        <v>4.4672953190324733</v>
      </c>
      <c r="BE11" s="81">
        <v>3.6049953658875182</v>
      </c>
      <c r="BF11" s="81">
        <v>6.259918587935303</v>
      </c>
      <c r="BG11" s="81">
        <v>3.1555725494988707</v>
      </c>
      <c r="BH11" s="86">
        <v>2.247171809441511</v>
      </c>
      <c r="BI11" s="163"/>
    </row>
    <row r="12" spans="1:61" x14ac:dyDescent="0.25">
      <c r="A12" s="85" t="s">
        <v>104</v>
      </c>
      <c r="B12" s="81" t="s">
        <v>105</v>
      </c>
      <c r="C12" s="81" t="s">
        <v>92</v>
      </c>
      <c r="D12" s="81" t="s">
        <v>93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>
        <v>16.526856487528136</v>
      </c>
      <c r="V12" s="81">
        <v>21.439330162272284</v>
      </c>
      <c r="W12" s="81">
        <v>-1.5896033001477718</v>
      </c>
      <c r="X12" s="81">
        <v>20.923573076452513</v>
      </c>
      <c r="Y12" s="81">
        <v>23.874774893048837</v>
      </c>
      <c r="Z12" s="81">
        <v>4.659176669889959</v>
      </c>
      <c r="AA12" s="81">
        <v>-6.7193161877593326</v>
      </c>
      <c r="AB12" s="81">
        <v>-4.7458206944620116</v>
      </c>
      <c r="AC12" s="81">
        <v>4.0169512859421985</v>
      </c>
      <c r="AD12" s="81">
        <v>-3.5944765268539101</v>
      </c>
      <c r="AE12" s="81">
        <v>-14.958136551710368</v>
      </c>
      <c r="AF12" s="81">
        <v>3.3819817143591564</v>
      </c>
      <c r="AG12" s="81">
        <v>-2.6189077195027721</v>
      </c>
      <c r="AH12" s="81">
        <v>12.337891297125324</v>
      </c>
      <c r="AI12" s="81">
        <v>18.327985512101108</v>
      </c>
      <c r="AJ12" s="81">
        <v>0.86008194463053655</v>
      </c>
      <c r="AK12" s="81">
        <v>3.3449448725229871</v>
      </c>
      <c r="AL12" s="81">
        <v>1.2611909522047995</v>
      </c>
      <c r="AM12" s="81">
        <v>6.8961485450716822</v>
      </c>
      <c r="AN12" s="81">
        <v>6.6878864712709429</v>
      </c>
      <c r="AO12" s="81">
        <v>5.7984040513874078</v>
      </c>
      <c r="AP12" s="81">
        <v>8.1903986522030578</v>
      </c>
      <c r="AQ12" s="81">
        <v>0.29199434387791712</v>
      </c>
      <c r="AR12" s="81">
        <v>2.9022136497889477</v>
      </c>
      <c r="AS12" s="81">
        <v>10.852704203778615</v>
      </c>
      <c r="AT12" s="81">
        <v>1.399085027818316</v>
      </c>
      <c r="AU12" s="81">
        <v>2.4334568139548338</v>
      </c>
      <c r="AV12" s="81">
        <v>8.8005408170285619</v>
      </c>
      <c r="AW12" s="81">
        <v>9.5664366425645397</v>
      </c>
      <c r="AX12" s="81">
        <v>4.8551411953046966</v>
      </c>
      <c r="AY12" s="234" t="s">
        <v>104</v>
      </c>
      <c r="AZ12" s="81">
        <v>9.8373197726592991</v>
      </c>
      <c r="BA12" s="81">
        <v>3.1843901741830365</v>
      </c>
      <c r="BB12" s="81">
        <v>3.1918362722419715</v>
      </c>
      <c r="BC12" s="81">
        <v>-5.2429219073677871</v>
      </c>
      <c r="BD12" s="81">
        <v>1.6354490566973965</v>
      </c>
      <c r="BE12" s="81">
        <v>4.8852706615453769</v>
      </c>
      <c r="BF12" s="81">
        <v>4.6778917171069025</v>
      </c>
      <c r="BG12" s="81">
        <v>5.1999999999999176</v>
      </c>
      <c r="BH12" s="86">
        <v>3.6054677506247828</v>
      </c>
      <c r="BI12" s="163"/>
    </row>
    <row r="13" spans="1:61" x14ac:dyDescent="0.25">
      <c r="A13" s="85" t="s">
        <v>106</v>
      </c>
      <c r="B13" s="81" t="s">
        <v>107</v>
      </c>
      <c r="C13" s="81" t="s">
        <v>92</v>
      </c>
      <c r="D13" s="81" t="s">
        <v>93</v>
      </c>
      <c r="E13" s="81"/>
      <c r="F13" s="81">
        <v>5.4278428795125677</v>
      </c>
      <c r="G13" s="81">
        <v>-0.8520215234819517</v>
      </c>
      <c r="H13" s="81">
        <v>-5.308196826517559</v>
      </c>
      <c r="I13" s="81">
        <v>10.1302976614339</v>
      </c>
      <c r="J13" s="81">
        <v>10.569433340342997</v>
      </c>
      <c r="K13" s="81">
        <v>-0.65972617159394531</v>
      </c>
      <c r="L13" s="81">
        <v>3.1919966233705708</v>
      </c>
      <c r="M13" s="81">
        <v>4.8225007815864416</v>
      </c>
      <c r="N13" s="81">
        <v>9.6795260080688053</v>
      </c>
      <c r="O13" s="81">
        <v>3.045643319003517</v>
      </c>
      <c r="P13" s="81">
        <v>5.6581310831803222</v>
      </c>
      <c r="Q13" s="81">
        <v>1.6284165162548874</v>
      </c>
      <c r="R13" s="81">
        <v>2.8117540409577231</v>
      </c>
      <c r="S13" s="81">
        <v>5.533804394832373</v>
      </c>
      <c r="T13" s="81">
        <v>-2.8412102766949943E-2</v>
      </c>
      <c r="U13" s="81">
        <v>-2.0182515166759316</v>
      </c>
      <c r="V13" s="81">
        <v>6.9341477553799535</v>
      </c>
      <c r="W13" s="81">
        <v>-4.5061248024769327</v>
      </c>
      <c r="X13" s="81">
        <v>10.222763464872742</v>
      </c>
      <c r="Y13" s="81">
        <v>4.151762342445565</v>
      </c>
      <c r="Z13" s="81">
        <v>-5.6895280001945707</v>
      </c>
      <c r="AA13" s="81">
        <v>-4.9571785190403119</v>
      </c>
      <c r="AB13" s="81">
        <v>3.8751234240092032</v>
      </c>
      <c r="AC13" s="81">
        <v>2.2117735037722639</v>
      </c>
      <c r="AD13" s="81">
        <v>-7.5866771841352261</v>
      </c>
      <c r="AE13" s="81">
        <v>7.8757798304149418</v>
      </c>
      <c r="AF13" s="81">
        <v>2.9099931305709674</v>
      </c>
      <c r="AG13" s="81">
        <v>-2.5569048769462768</v>
      </c>
      <c r="AH13" s="81">
        <v>-7.4961895837245294</v>
      </c>
      <c r="AI13" s="81">
        <v>-2.3989592189011404</v>
      </c>
      <c r="AJ13" s="81">
        <v>12.669710086610777</v>
      </c>
      <c r="AK13" s="81">
        <v>11.940774735058099</v>
      </c>
      <c r="AL13" s="81">
        <v>5.9069195011039426</v>
      </c>
      <c r="AM13" s="81">
        <v>5.836200697924653</v>
      </c>
      <c r="AN13" s="81">
        <v>-2.8452096151704467</v>
      </c>
      <c r="AO13" s="81">
        <v>5.5266898226924894</v>
      </c>
      <c r="AP13" s="81">
        <v>8.111046773970898</v>
      </c>
      <c r="AQ13" s="81">
        <v>3.8501788655090081</v>
      </c>
      <c r="AR13" s="81">
        <v>-3.3854570544034459</v>
      </c>
      <c r="AS13" s="81">
        <v>-0.78899892900857083</v>
      </c>
      <c r="AT13" s="81">
        <v>-4.4088396959569849</v>
      </c>
      <c r="AU13" s="81">
        <v>-10.894484811485128</v>
      </c>
      <c r="AV13" s="81">
        <v>8.8370407756695357</v>
      </c>
      <c r="AW13" s="81">
        <v>9.0295733212589795</v>
      </c>
      <c r="AX13" s="81">
        <v>9.1984889828610363</v>
      </c>
      <c r="AY13" s="234" t="s">
        <v>106</v>
      </c>
      <c r="AZ13" s="81">
        <v>8.4028685660924651</v>
      </c>
      <c r="BA13" s="81">
        <v>7.9655732479784689</v>
      </c>
      <c r="BB13" s="81">
        <v>3.0749455031722448</v>
      </c>
      <c r="BC13" s="81">
        <v>5.0024456385131089E-2</v>
      </c>
      <c r="BD13" s="81">
        <v>9.4515783314663508</v>
      </c>
      <c r="BE13" s="81">
        <v>8.386451455637328</v>
      </c>
      <c r="BF13" s="81">
        <v>0.8017601792299871</v>
      </c>
      <c r="BG13" s="81">
        <v>2.885351882974561</v>
      </c>
      <c r="BH13" s="86">
        <v>0.46925706022575753</v>
      </c>
      <c r="BI13" s="163"/>
    </row>
    <row r="14" spans="1:61" x14ac:dyDescent="0.25">
      <c r="A14" s="85" t="s">
        <v>108</v>
      </c>
      <c r="B14" s="81" t="s">
        <v>109</v>
      </c>
      <c r="C14" s="81" t="s">
        <v>92</v>
      </c>
      <c r="D14" s="81" t="s">
        <v>93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>
        <v>-11.699998481752388</v>
      </c>
      <c r="AK14" s="81">
        <v>-41.800002748561418</v>
      </c>
      <c r="AL14" s="81">
        <v>-8.799998792390852</v>
      </c>
      <c r="AM14" s="81">
        <v>5.4000027901370089</v>
      </c>
      <c r="AN14" s="81">
        <v>6.8999984071999876</v>
      </c>
      <c r="AO14" s="81">
        <v>5.8654007482061559</v>
      </c>
      <c r="AP14" s="81">
        <v>3.3210796958227604</v>
      </c>
      <c r="AQ14" s="81">
        <v>7.2999999999999972</v>
      </c>
      <c r="AR14" s="81">
        <v>3.3000000000000114</v>
      </c>
      <c r="AS14" s="81">
        <v>5.8999999999997783</v>
      </c>
      <c r="AT14" s="81">
        <v>9.5566414955344499</v>
      </c>
      <c r="AU14" s="81">
        <v>13.186300532066952</v>
      </c>
      <c r="AV14" s="81">
        <v>14.040795055964878</v>
      </c>
      <c r="AW14" s="81">
        <v>10.467841863996853</v>
      </c>
      <c r="AX14" s="81">
        <v>13.865711249815476</v>
      </c>
      <c r="AY14" s="234" t="s">
        <v>108</v>
      </c>
      <c r="AZ14" s="81">
        <v>13.198003515475818</v>
      </c>
      <c r="BA14" s="81">
        <v>13.749201958621612</v>
      </c>
      <c r="BB14" s="81">
        <v>6.9000000016823861</v>
      </c>
      <c r="BC14" s="81">
        <v>-14.149988640087017</v>
      </c>
      <c r="BD14" s="81">
        <v>2.1999999991457031</v>
      </c>
      <c r="BE14" s="81">
        <v>4.6999999986184378</v>
      </c>
      <c r="BF14" s="81">
        <v>7.2000000032822697</v>
      </c>
      <c r="BG14" s="81">
        <v>3.4999999972071407</v>
      </c>
      <c r="BH14" s="86">
        <v>3.4000000011193237</v>
      </c>
      <c r="BI14" s="163"/>
    </row>
    <row r="15" spans="1:61" x14ac:dyDescent="0.25">
      <c r="A15" s="85" t="s">
        <v>110</v>
      </c>
      <c r="B15" s="81" t="s">
        <v>111</v>
      </c>
      <c r="C15" s="81" t="s">
        <v>92</v>
      </c>
      <c r="D15" s="81" t="s">
        <v>93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234" t="s">
        <v>110</v>
      </c>
      <c r="AZ15" s="81"/>
      <c r="BA15" s="81"/>
      <c r="BB15" s="81"/>
      <c r="BC15" s="81"/>
      <c r="BD15" s="81"/>
      <c r="BE15" s="81"/>
      <c r="BF15" s="81"/>
      <c r="BG15" s="81"/>
      <c r="BH15" s="86"/>
      <c r="BI15" s="163"/>
    </row>
    <row r="16" spans="1:61" x14ac:dyDescent="0.25">
      <c r="A16" s="85" t="s">
        <v>112</v>
      </c>
      <c r="B16" s="81" t="s">
        <v>113</v>
      </c>
      <c r="C16" s="81" t="s">
        <v>92</v>
      </c>
      <c r="D16" s="81" t="s">
        <v>93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>
        <v>4.1841236924107221</v>
      </c>
      <c r="X16" s="81">
        <v>7.3435710853440952</v>
      </c>
      <c r="Y16" s="81">
        <v>8.5950642898335587</v>
      </c>
      <c r="Z16" s="81">
        <v>4.0837187751033639</v>
      </c>
      <c r="AA16" s="81">
        <v>0.16730307843431547</v>
      </c>
      <c r="AB16" s="81">
        <v>4.6783893862361055</v>
      </c>
      <c r="AC16" s="81">
        <v>9.7536158202852192</v>
      </c>
      <c r="AD16" s="81">
        <v>7.9903116463129038</v>
      </c>
      <c r="AE16" s="81">
        <v>12.719426369744554</v>
      </c>
      <c r="AF16" s="81">
        <v>8.2631751383231915</v>
      </c>
      <c r="AG16" s="81">
        <v>5.4217995139737951</v>
      </c>
      <c r="AH16" s="81">
        <v>5.7728834248285636</v>
      </c>
      <c r="AI16" s="81">
        <v>2.5451019614689159</v>
      </c>
      <c r="AJ16" s="81">
        <v>2.0364360939450847</v>
      </c>
      <c r="AK16" s="81">
        <v>0.84818789911031445</v>
      </c>
      <c r="AL16" s="81">
        <v>5.3901015875273259</v>
      </c>
      <c r="AM16" s="81">
        <v>6.3276220743972544</v>
      </c>
      <c r="AN16" s="81">
        <v>-4.1768186769071178</v>
      </c>
      <c r="AO16" s="81">
        <v>6.7395611559254007</v>
      </c>
      <c r="AP16" s="81">
        <v>4.8858415154120536</v>
      </c>
      <c r="AQ16" s="81">
        <v>4.4076739554745217</v>
      </c>
      <c r="AR16" s="81">
        <v>4.1216045541550415</v>
      </c>
      <c r="AS16" s="81">
        <v>5.0417692974355646</v>
      </c>
      <c r="AT16" s="81">
        <v>-3.194241892889778</v>
      </c>
      <c r="AU16" s="81">
        <v>2.9242514301609503</v>
      </c>
      <c r="AV16" s="81">
        <v>5.9136314247042634</v>
      </c>
      <c r="AW16" s="81">
        <v>5.2864201486059414</v>
      </c>
      <c r="AX16" s="81">
        <v>6.0832284320420484</v>
      </c>
      <c r="AY16" s="234" t="s">
        <v>112</v>
      </c>
      <c r="AZ16" s="81">
        <v>13.376400185019293</v>
      </c>
      <c r="BA16" s="81">
        <v>9.4989444801553873</v>
      </c>
      <c r="BB16" s="81">
        <v>7.111102052760998E-2</v>
      </c>
      <c r="BC16" s="81">
        <v>-12.036015057617803</v>
      </c>
      <c r="BD16" s="81">
        <v>-7.1429913349119545</v>
      </c>
      <c r="BE16" s="81">
        <v>-1.7934356035517567</v>
      </c>
      <c r="BF16" s="81">
        <v>4.0195418388828443</v>
      </c>
      <c r="BG16" s="81">
        <v>-7.136385068746165E-2</v>
      </c>
      <c r="BH16" s="86">
        <v>3.2215052370328578</v>
      </c>
      <c r="BI16" s="163"/>
    </row>
    <row r="17" spans="1:61" x14ac:dyDescent="0.25">
      <c r="A17" s="85" t="s">
        <v>114</v>
      </c>
      <c r="B17" s="81" t="s">
        <v>115</v>
      </c>
      <c r="C17" s="81" t="s">
        <v>92</v>
      </c>
      <c r="D17" s="81" t="s">
        <v>93</v>
      </c>
      <c r="E17" s="81"/>
      <c r="F17" s="81">
        <v>2.3509266141318363</v>
      </c>
      <c r="G17" s="81">
        <v>1.2770515875881756</v>
      </c>
      <c r="H17" s="81">
        <v>6.2124399336050971</v>
      </c>
      <c r="I17" s="81">
        <v>6.9762150750994891</v>
      </c>
      <c r="J17" s="81">
        <v>5.9798127712985831</v>
      </c>
      <c r="K17" s="81">
        <v>2.3653961298303159</v>
      </c>
      <c r="L17" s="81">
        <v>6.296841455732789</v>
      </c>
      <c r="M17" s="81">
        <v>5.0929859198365079</v>
      </c>
      <c r="N17" s="81">
        <v>7.0496038481676919</v>
      </c>
      <c r="O17" s="81">
        <v>7.1663916495116951</v>
      </c>
      <c r="P17" s="81">
        <v>4.0081351375750955</v>
      </c>
      <c r="Q17" s="81">
        <v>3.9122645853978355</v>
      </c>
      <c r="R17" s="81">
        <v>2.5983066224566329</v>
      </c>
      <c r="S17" s="81">
        <v>4.0954743752982523</v>
      </c>
      <c r="T17" s="81">
        <v>1.3374467715303808</v>
      </c>
      <c r="U17" s="81">
        <v>2.5898515551972849</v>
      </c>
      <c r="V17" s="81">
        <v>3.6069849284036621</v>
      </c>
      <c r="W17" s="81">
        <v>0.89677596333828546</v>
      </c>
      <c r="X17" s="81">
        <v>4.0534002902711279</v>
      </c>
      <c r="Y17" s="81">
        <v>3.0513085544997267</v>
      </c>
      <c r="Z17" s="81">
        <v>3.3582534770125676</v>
      </c>
      <c r="AA17" s="81">
        <v>3.3205686218981754</v>
      </c>
      <c r="AB17" s="81">
        <v>-2.2306137199241505</v>
      </c>
      <c r="AC17" s="81">
        <v>4.6285433685996082</v>
      </c>
      <c r="AD17" s="81">
        <v>5.2496305120267124</v>
      </c>
      <c r="AE17" s="81">
        <v>4.0891445842913754</v>
      </c>
      <c r="AF17" s="81">
        <v>2.585041219832874</v>
      </c>
      <c r="AG17" s="81">
        <v>5.7966524833034043</v>
      </c>
      <c r="AH17" s="81">
        <v>3.8959939140794404</v>
      </c>
      <c r="AI17" s="81">
        <v>3.5291289565410722</v>
      </c>
      <c r="AJ17" s="81">
        <v>-0.42595325723465294</v>
      </c>
      <c r="AK17" s="81">
        <v>0.40405475310446093</v>
      </c>
      <c r="AL17" s="81">
        <v>4.0156112979026943</v>
      </c>
      <c r="AM17" s="81">
        <v>4.0447281229227769</v>
      </c>
      <c r="AN17" s="81">
        <v>3.8811996951181982</v>
      </c>
      <c r="AO17" s="81">
        <v>3.9472856252411646</v>
      </c>
      <c r="AP17" s="81">
        <v>3.9434760063139436</v>
      </c>
      <c r="AQ17" s="81">
        <v>4.4308651851330723</v>
      </c>
      <c r="AR17" s="81">
        <v>5.0042562325660356</v>
      </c>
      <c r="AS17" s="81">
        <v>3.8720150711973815</v>
      </c>
      <c r="AT17" s="81">
        <v>1.9286685896755529</v>
      </c>
      <c r="AU17" s="81">
        <v>3.8630955873862689</v>
      </c>
      <c r="AV17" s="81">
        <v>3.0792489005611543</v>
      </c>
      <c r="AW17" s="81">
        <v>4.1565849134833144</v>
      </c>
      <c r="AX17" s="81">
        <v>3.2164673349816155</v>
      </c>
      <c r="AY17" s="234" t="s">
        <v>114</v>
      </c>
      <c r="AZ17" s="81">
        <v>2.9906675777886988</v>
      </c>
      <c r="BA17" s="81">
        <v>3.7601441013308374</v>
      </c>
      <c r="BB17" s="81">
        <v>3.7022929546164534</v>
      </c>
      <c r="BC17" s="81">
        <v>1.7318179153628535</v>
      </c>
      <c r="BD17" s="81">
        <v>1.9623661011905114</v>
      </c>
      <c r="BE17" s="81">
        <v>2.3214789019545066</v>
      </c>
      <c r="BF17" s="81">
        <v>3.7278184281653353</v>
      </c>
      <c r="BG17" s="81">
        <v>2.5119382614117001</v>
      </c>
      <c r="BH17" s="86">
        <v>2.4749103188546115</v>
      </c>
      <c r="BI17" s="163"/>
    </row>
    <row r="18" spans="1:61" x14ac:dyDescent="0.25">
      <c r="A18" s="85" t="s">
        <v>13</v>
      </c>
      <c r="B18" s="81" t="s">
        <v>116</v>
      </c>
      <c r="C18" s="81" t="s">
        <v>92</v>
      </c>
      <c r="D18" s="81" t="s">
        <v>93</v>
      </c>
      <c r="E18" s="81"/>
      <c r="F18" s="81">
        <v>5.5379793168451812</v>
      </c>
      <c r="G18" s="81">
        <v>2.6486751129526738</v>
      </c>
      <c r="H18" s="81">
        <v>4.138267581570318</v>
      </c>
      <c r="I18" s="81">
        <v>6.1243537376284252</v>
      </c>
      <c r="J18" s="81">
        <v>3.4801749179956118</v>
      </c>
      <c r="K18" s="81">
        <v>5.6428614109326389</v>
      </c>
      <c r="L18" s="81">
        <v>3.0080477977549265</v>
      </c>
      <c r="M18" s="81">
        <v>4.47231278246079</v>
      </c>
      <c r="N18" s="81">
        <v>6.2758671660692897</v>
      </c>
      <c r="O18" s="81">
        <v>9.3488646698703661</v>
      </c>
      <c r="P18" s="81">
        <v>5.1149537088501091</v>
      </c>
      <c r="Q18" s="81">
        <v>6.2078935217752189</v>
      </c>
      <c r="R18" s="81">
        <v>4.8903955043353591</v>
      </c>
      <c r="S18" s="81">
        <v>3.9421100586951354</v>
      </c>
      <c r="T18" s="81">
        <v>-0.36368528990854543</v>
      </c>
      <c r="U18" s="81">
        <v>4.5784552429667542</v>
      </c>
      <c r="V18" s="81">
        <v>5.0799096584959642</v>
      </c>
      <c r="W18" s="81">
        <v>-0.2106156859532291</v>
      </c>
      <c r="X18" s="81">
        <v>5.3566604124779076</v>
      </c>
      <c r="Y18" s="81">
        <v>1.731487961826943</v>
      </c>
      <c r="Z18" s="81">
        <v>-0.14427773742983163</v>
      </c>
      <c r="AA18" s="81">
        <v>2.0113008848384908</v>
      </c>
      <c r="AB18" s="81">
        <v>2.9730875185420587</v>
      </c>
      <c r="AC18" s="81">
        <v>5.1248586846782018E-2</v>
      </c>
      <c r="AD18" s="81">
        <v>2.4986812902455284</v>
      </c>
      <c r="AE18" s="81">
        <v>2.3013773826493065</v>
      </c>
      <c r="AF18" s="81">
        <v>1.3571539757246001</v>
      </c>
      <c r="AG18" s="81">
        <v>3.2958882866550141</v>
      </c>
      <c r="AH18" s="81">
        <v>3.8870838289190033</v>
      </c>
      <c r="AI18" s="81">
        <v>4.3456255192201496</v>
      </c>
      <c r="AJ18" s="81">
        <v>3.4416393197674893</v>
      </c>
      <c r="AK18" s="81">
        <v>2.093511096546635</v>
      </c>
      <c r="AL18" s="81">
        <v>0.52682037848288132</v>
      </c>
      <c r="AM18" s="81">
        <v>2.4021451832370246</v>
      </c>
      <c r="AN18" s="81">
        <v>2.6679638178914473</v>
      </c>
      <c r="AO18" s="81">
        <v>2.3983272200873529</v>
      </c>
      <c r="AP18" s="81">
        <v>2.2050293909607461</v>
      </c>
      <c r="AQ18" s="81">
        <v>3.5599326445050252</v>
      </c>
      <c r="AR18" s="81">
        <v>3.5900187027189503</v>
      </c>
      <c r="AS18" s="81">
        <v>3.368389487247029</v>
      </c>
      <c r="AT18" s="81">
        <v>1.3505120427866615</v>
      </c>
      <c r="AU18" s="81">
        <v>1.6558670719805946</v>
      </c>
      <c r="AV18" s="81">
        <v>0.75614872150291035</v>
      </c>
      <c r="AW18" s="81">
        <v>2.7057283557694802</v>
      </c>
      <c r="AX18" s="81">
        <v>2.1407180914840467</v>
      </c>
      <c r="AY18" s="234" t="s">
        <v>13</v>
      </c>
      <c r="AZ18" s="81">
        <v>3.3508254439659027</v>
      </c>
      <c r="BA18" s="81">
        <v>3.6214774566403491</v>
      </c>
      <c r="BB18" s="81">
        <v>1.5472940530394226</v>
      </c>
      <c r="BC18" s="81">
        <v>-3.7990996891143425</v>
      </c>
      <c r="BD18" s="81">
        <v>1.8801176594148217</v>
      </c>
      <c r="BE18" s="81">
        <v>3.0714258167675865</v>
      </c>
      <c r="BF18" s="81">
        <v>0.88384619701851364</v>
      </c>
      <c r="BG18" s="81">
        <v>0.22802138137308248</v>
      </c>
      <c r="BH18" s="86">
        <v>0.30072758855399684</v>
      </c>
      <c r="BI18" s="163"/>
    </row>
    <row r="19" spans="1:61" x14ac:dyDescent="0.25">
      <c r="A19" s="85" t="s">
        <v>117</v>
      </c>
      <c r="B19" s="81" t="s">
        <v>118</v>
      </c>
      <c r="C19" s="81" t="s">
        <v>92</v>
      </c>
      <c r="D19" s="81" t="s">
        <v>93</v>
      </c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>
        <v>-0.69999996006168885</v>
      </c>
      <c r="AK19" s="81">
        <v>-22.600000394657243</v>
      </c>
      <c r="AL19" s="81">
        <v>-23.099999548566004</v>
      </c>
      <c r="AM19" s="81">
        <v>-19.700000019004904</v>
      </c>
      <c r="AN19" s="81">
        <v>-11.800000899360256</v>
      </c>
      <c r="AO19" s="81">
        <v>1.3000001997624224</v>
      </c>
      <c r="AP19" s="81">
        <v>5.8000005239013888</v>
      </c>
      <c r="AQ19" s="81">
        <v>10.000000278191521</v>
      </c>
      <c r="AR19" s="81">
        <v>7.4000005816731829</v>
      </c>
      <c r="AS19" s="81">
        <v>11.099999253540616</v>
      </c>
      <c r="AT19" s="81">
        <v>9.8999999999999915</v>
      </c>
      <c r="AU19" s="81">
        <v>10.599999201572459</v>
      </c>
      <c r="AV19" s="81">
        <v>11.200000237147705</v>
      </c>
      <c r="AW19" s="81">
        <v>10.200000398298783</v>
      </c>
      <c r="AX19" s="81">
        <v>26.400000808243078</v>
      </c>
      <c r="AY19" s="234" t="s">
        <v>117</v>
      </c>
      <c r="AZ19" s="81">
        <v>34.499999510293549</v>
      </c>
      <c r="BA19" s="81">
        <v>25.04899952317912</v>
      </c>
      <c r="BB19" s="81">
        <v>10.772420782631372</v>
      </c>
      <c r="BC19" s="81">
        <v>9.4106537639761854</v>
      </c>
      <c r="BD19" s="81">
        <v>4.8543393238395822</v>
      </c>
      <c r="BE19" s="81">
        <v>6.5922767849286856E-2</v>
      </c>
      <c r="BF19" s="81">
        <v>2.200000188435709</v>
      </c>
      <c r="BG19" s="81">
        <v>5.7966783963192796</v>
      </c>
      <c r="BH19" s="86">
        <v>2</v>
      </c>
      <c r="BI19" s="163"/>
    </row>
    <row r="20" spans="1:61" x14ac:dyDescent="0.25">
      <c r="A20" s="85" t="s">
        <v>119</v>
      </c>
      <c r="B20" s="81" t="s">
        <v>120</v>
      </c>
      <c r="C20" s="81" t="s">
        <v>92</v>
      </c>
      <c r="D20" s="81" t="s">
        <v>93</v>
      </c>
      <c r="E20" s="81"/>
      <c r="F20" s="81">
        <v>-13.746135054725912</v>
      </c>
      <c r="G20" s="81">
        <v>9.0631579345967737</v>
      </c>
      <c r="H20" s="81">
        <v>4.1354074197749213</v>
      </c>
      <c r="I20" s="81">
        <v>6.2730379030558652</v>
      </c>
      <c r="J20" s="81">
        <v>3.9672256086622752</v>
      </c>
      <c r="K20" s="81">
        <v>4.6129928959304891</v>
      </c>
      <c r="L20" s="81">
        <v>13.821518602032469</v>
      </c>
      <c r="M20" s="81">
        <v>-0.29788367324385945</v>
      </c>
      <c r="N20" s="81">
        <v>-1.4595411432062662</v>
      </c>
      <c r="O20" s="81">
        <v>21.325670732819702</v>
      </c>
      <c r="P20" s="81">
        <v>2.7468287113683516</v>
      </c>
      <c r="Q20" s="81">
        <v>-6.4039649229125928</v>
      </c>
      <c r="R20" s="81">
        <v>6.8890507178803944</v>
      </c>
      <c r="S20" s="81">
        <v>-0.72683956211648137</v>
      </c>
      <c r="T20" s="81">
        <v>0.6979202361705461</v>
      </c>
      <c r="U20" s="81">
        <v>7.9426609759666462</v>
      </c>
      <c r="V20" s="81">
        <v>11.469453044272655</v>
      </c>
      <c r="W20" s="81">
        <v>-0.94057598916845109</v>
      </c>
      <c r="X20" s="81">
        <v>1.66495495026507</v>
      </c>
      <c r="Y20" s="81">
        <v>0.99105572513178686</v>
      </c>
      <c r="Z20" s="81">
        <v>12.163275570246611</v>
      </c>
      <c r="AA20" s="81">
        <v>-1.0535998202034165</v>
      </c>
      <c r="AB20" s="81">
        <v>3.7153269914313398</v>
      </c>
      <c r="AC20" s="81">
        <v>0.15554400481792641</v>
      </c>
      <c r="AD20" s="81">
        <v>11.783180183147152</v>
      </c>
      <c r="AE20" s="81">
        <v>3.2501804582992406</v>
      </c>
      <c r="AF20" s="81">
        <v>5.5030961188439136</v>
      </c>
      <c r="AG20" s="81">
        <v>5.0310243682899767</v>
      </c>
      <c r="AH20" s="81">
        <v>1.3495022299200912</v>
      </c>
      <c r="AI20" s="81">
        <v>3.499822140036926</v>
      </c>
      <c r="AJ20" s="81">
        <v>4.9968364514422206</v>
      </c>
      <c r="AK20" s="81">
        <v>1.0099983658612359</v>
      </c>
      <c r="AL20" s="81">
        <v>-6.239999999202297</v>
      </c>
      <c r="AM20" s="81">
        <v>-3.8299999966925498</v>
      </c>
      <c r="AN20" s="81">
        <v>-7.9200000006571969</v>
      </c>
      <c r="AO20" s="81">
        <v>-8.000000001372527</v>
      </c>
      <c r="AP20" s="81">
        <v>-1.5899999971999392</v>
      </c>
      <c r="AQ20" s="81">
        <v>4.7499999920648008</v>
      </c>
      <c r="AR20" s="81">
        <v>-1.0099999961991983</v>
      </c>
      <c r="AS20" s="81">
        <v>-0.85686405922355391</v>
      </c>
      <c r="AT20" s="81">
        <v>2.0558071093132639</v>
      </c>
      <c r="AU20" s="81">
        <v>4.4465194189146331</v>
      </c>
      <c r="AV20" s="81">
        <v>-1.2237279592396249</v>
      </c>
      <c r="AW20" s="81">
        <v>4.8336577616482401</v>
      </c>
      <c r="AX20" s="81">
        <v>0.90000000286399029</v>
      </c>
      <c r="AY20" s="234" t="s">
        <v>119</v>
      </c>
      <c r="AZ20" s="81">
        <v>5.3846573982124966</v>
      </c>
      <c r="BA20" s="81">
        <v>4.785831950888138</v>
      </c>
      <c r="BB20" s="81">
        <v>5.0481187832760952</v>
      </c>
      <c r="BC20" s="81">
        <v>3.4684254250000066</v>
      </c>
      <c r="BD20" s="81">
        <v>3.7859025431217219</v>
      </c>
      <c r="BE20" s="81">
        <v>4.1916256809539902</v>
      </c>
      <c r="BF20" s="81">
        <v>4.0193655295110773</v>
      </c>
      <c r="BG20" s="81">
        <v>4.5940542182263187</v>
      </c>
      <c r="BH20" s="86">
        <v>4.6609181844736725</v>
      </c>
      <c r="BI20" s="163"/>
    </row>
    <row r="21" spans="1:61" x14ac:dyDescent="0.25">
      <c r="A21" s="85" t="s">
        <v>14</v>
      </c>
      <c r="B21" s="81" t="s">
        <v>121</v>
      </c>
      <c r="C21" s="81" t="s">
        <v>92</v>
      </c>
      <c r="D21" s="81" t="s">
        <v>93</v>
      </c>
      <c r="E21" s="81"/>
      <c r="F21" s="81">
        <v>4.9784230631919826</v>
      </c>
      <c r="G21" s="81">
        <v>5.2120035092560641</v>
      </c>
      <c r="H21" s="81">
        <v>4.3515842816706822</v>
      </c>
      <c r="I21" s="81">
        <v>6.9566847334401984</v>
      </c>
      <c r="J21" s="81">
        <v>3.5606598398606195</v>
      </c>
      <c r="K21" s="81">
        <v>3.1558949817340931</v>
      </c>
      <c r="L21" s="81">
        <v>3.8681469469010068</v>
      </c>
      <c r="M21" s="81">
        <v>4.1941296249471804</v>
      </c>
      <c r="N21" s="81">
        <v>6.6297997952943035</v>
      </c>
      <c r="O21" s="81">
        <v>7.4339899496310267</v>
      </c>
      <c r="P21" s="81">
        <v>3.9858575955826581</v>
      </c>
      <c r="Q21" s="81">
        <v>5.2956263208797481</v>
      </c>
      <c r="R21" s="81">
        <v>6.3816831080258254</v>
      </c>
      <c r="S21" s="81">
        <v>4.565272310393226</v>
      </c>
      <c r="T21" s="81">
        <v>-1.9659976537451485</v>
      </c>
      <c r="U21" s="81">
        <v>5.6527845281048315</v>
      </c>
      <c r="V21" s="81">
        <v>0.62613454776941069</v>
      </c>
      <c r="W21" s="81">
        <v>2.8418863984873326</v>
      </c>
      <c r="X21" s="81">
        <v>2.3410854040235307</v>
      </c>
      <c r="Y21" s="81">
        <v>4.4440888315943283</v>
      </c>
      <c r="Z21" s="81">
        <v>-0.27931350378290176</v>
      </c>
      <c r="AA21" s="81">
        <v>0.59498953923376519</v>
      </c>
      <c r="AB21" s="81">
        <v>0.31186038021422746</v>
      </c>
      <c r="AC21" s="81">
        <v>2.4663829389900656</v>
      </c>
      <c r="AD21" s="81">
        <v>1.6517594795471666</v>
      </c>
      <c r="AE21" s="81">
        <v>1.8228011350294793</v>
      </c>
      <c r="AF21" s="81">
        <v>2.3066564486534844</v>
      </c>
      <c r="AG21" s="81">
        <v>4.723214792127493</v>
      </c>
      <c r="AH21" s="81">
        <v>3.4691462068031598</v>
      </c>
      <c r="AI21" s="81">
        <v>3.1374077939729119</v>
      </c>
      <c r="AJ21" s="81">
        <v>1.8330653541154049</v>
      </c>
      <c r="AK21" s="81">
        <v>1.5306407415268239</v>
      </c>
      <c r="AL21" s="81">
        <v>-0.96185257969455051</v>
      </c>
      <c r="AM21" s="81">
        <v>3.2269876577602759</v>
      </c>
      <c r="AN21" s="81">
        <v>2.3847416929952487</v>
      </c>
      <c r="AO21" s="81">
        <v>1.5511670036308089</v>
      </c>
      <c r="AP21" s="81">
        <v>3.7433825677985766</v>
      </c>
      <c r="AQ21" s="81">
        <v>2.0062879011434092</v>
      </c>
      <c r="AR21" s="81">
        <v>3.7160301552907242</v>
      </c>
      <c r="AS21" s="81">
        <v>3.550426347858803</v>
      </c>
      <c r="AT21" s="81">
        <v>0.92419823132591716</v>
      </c>
      <c r="AU21" s="81">
        <v>1.5595434270459236</v>
      </c>
      <c r="AV21" s="81">
        <v>0.88978059460185932</v>
      </c>
      <c r="AW21" s="81">
        <v>3.4347876748149986</v>
      </c>
      <c r="AX21" s="81">
        <v>1.8938535557893061</v>
      </c>
      <c r="AY21" s="234" t="s">
        <v>14</v>
      </c>
      <c r="AZ21" s="81">
        <v>2.6301462317210422</v>
      </c>
      <c r="BA21" s="81">
        <v>3.0003410225729397</v>
      </c>
      <c r="BB21" s="81">
        <v>0.95346880103906528</v>
      </c>
      <c r="BC21" s="81">
        <v>-2.6186647890428816</v>
      </c>
      <c r="BD21" s="81">
        <v>2.5010545665515025</v>
      </c>
      <c r="BE21" s="81">
        <v>1.618317966684458</v>
      </c>
      <c r="BF21" s="81">
        <v>9.2812880503871042E-2</v>
      </c>
      <c r="BG21" s="81">
        <v>0.2911135612823017</v>
      </c>
      <c r="BH21" s="86">
        <v>1.0665461503037506</v>
      </c>
      <c r="BI21" s="163"/>
    </row>
    <row r="22" spans="1:61" x14ac:dyDescent="0.25">
      <c r="A22" s="85" t="s">
        <v>122</v>
      </c>
      <c r="B22" s="81" t="s">
        <v>123</v>
      </c>
      <c r="C22" s="81" t="s">
        <v>92</v>
      </c>
      <c r="D22" s="81" t="s">
        <v>93</v>
      </c>
      <c r="E22" s="81"/>
      <c r="F22" s="81">
        <v>3.1412804615409442</v>
      </c>
      <c r="G22" s="81">
        <v>-3.4264098207391953</v>
      </c>
      <c r="H22" s="81">
        <v>4.7300279707011867</v>
      </c>
      <c r="I22" s="81">
        <v>6.6507591113470994</v>
      </c>
      <c r="J22" s="81">
        <v>5.2938628402394272</v>
      </c>
      <c r="K22" s="81">
        <v>3.5758627272870882</v>
      </c>
      <c r="L22" s="81">
        <v>1.0783986722899215</v>
      </c>
      <c r="M22" s="81">
        <v>3.8423356320550681</v>
      </c>
      <c r="N22" s="81">
        <v>2.8774979761075627</v>
      </c>
      <c r="O22" s="81">
        <v>2.0977575859448194</v>
      </c>
      <c r="P22" s="81">
        <v>-1.4968418325412358</v>
      </c>
      <c r="Q22" s="81">
        <v>6.4263675487420358</v>
      </c>
      <c r="R22" s="81">
        <v>3.7061653126233125</v>
      </c>
      <c r="S22" s="81">
        <v>3.3393121635433118</v>
      </c>
      <c r="T22" s="81">
        <v>-4.8953454453375826</v>
      </c>
      <c r="U22" s="81">
        <v>0.88435633137082448</v>
      </c>
      <c r="V22" s="81">
        <v>4.9836637208063195</v>
      </c>
      <c r="W22" s="81">
        <v>1.2550780336403164</v>
      </c>
      <c r="X22" s="81">
        <v>6.535747407284731</v>
      </c>
      <c r="Y22" s="81">
        <v>6.7817638746607116</v>
      </c>
      <c r="Z22" s="81">
        <v>9.9542311712027924</v>
      </c>
      <c r="AA22" s="81">
        <v>2.2350663404930913</v>
      </c>
      <c r="AB22" s="81">
        <v>-4.3478227284868751</v>
      </c>
      <c r="AC22" s="81">
        <v>7.9298395564796778</v>
      </c>
      <c r="AD22" s="81">
        <v>7.5303248372276386</v>
      </c>
      <c r="AE22" s="81">
        <v>2.1711416018447238</v>
      </c>
      <c r="AF22" s="81">
        <v>-1.5000029487498949</v>
      </c>
      <c r="AG22" s="81">
        <v>3.4052452901639469</v>
      </c>
      <c r="AH22" s="81">
        <v>-2.854160492662146</v>
      </c>
      <c r="AI22" s="81">
        <v>8.9761343613061513</v>
      </c>
      <c r="AJ22" s="81">
        <v>4.2257994189036623</v>
      </c>
      <c r="AK22" s="81">
        <v>2.957710824378907</v>
      </c>
      <c r="AL22" s="81">
        <v>5.8361720906792129</v>
      </c>
      <c r="AM22" s="81">
        <v>2.0204004454180193</v>
      </c>
      <c r="AN22" s="81">
        <v>6.0451986448562707</v>
      </c>
      <c r="AO22" s="81">
        <v>4.3242840345552196</v>
      </c>
      <c r="AP22" s="81">
        <v>5.7346883736110641</v>
      </c>
      <c r="AQ22" s="81">
        <v>3.9610121390149402</v>
      </c>
      <c r="AR22" s="81">
        <v>5.3414493728287056</v>
      </c>
      <c r="AS22" s="81">
        <v>4.8616675639887177</v>
      </c>
      <c r="AT22" s="81">
        <v>6.2484105471235125</v>
      </c>
      <c r="AU22" s="81">
        <v>4.4211143428887283</v>
      </c>
      <c r="AV22" s="81">
        <v>3.8825083452849611</v>
      </c>
      <c r="AW22" s="81">
        <v>3.1198571040379761</v>
      </c>
      <c r="AX22" s="81">
        <v>2.8652368175336989</v>
      </c>
      <c r="AY22" s="234" t="s">
        <v>122</v>
      </c>
      <c r="AZ22" s="81">
        <v>3.7521544780822609</v>
      </c>
      <c r="BA22" s="81">
        <v>4.6263964707976584</v>
      </c>
      <c r="BB22" s="81">
        <v>5.0146384068768413</v>
      </c>
      <c r="BC22" s="81">
        <v>2.6632225884029452</v>
      </c>
      <c r="BD22" s="81">
        <v>2.6114870727052022</v>
      </c>
      <c r="BE22" s="81">
        <v>3.2637186099602644</v>
      </c>
      <c r="BF22" s="81">
        <v>5.3958896258085645</v>
      </c>
      <c r="BG22" s="81">
        <v>5.6401491609695569</v>
      </c>
      <c r="BH22" s="86">
        <v>5.3690983968230626</v>
      </c>
      <c r="BI22" s="163"/>
    </row>
    <row r="23" spans="1:61" x14ac:dyDescent="0.25">
      <c r="A23" s="85" t="s">
        <v>124</v>
      </c>
      <c r="B23" s="81" t="s">
        <v>125</v>
      </c>
      <c r="C23" s="81" t="s">
        <v>92</v>
      </c>
      <c r="D23" s="81" t="s">
        <v>93</v>
      </c>
      <c r="E23" s="81"/>
      <c r="F23" s="81">
        <v>4.0439279765331406</v>
      </c>
      <c r="G23" s="81">
        <v>6.1287987814270934</v>
      </c>
      <c r="H23" s="81">
        <v>-1.2680163726301572</v>
      </c>
      <c r="I23" s="81">
        <v>2.2828192231782367</v>
      </c>
      <c r="J23" s="81">
        <v>3.764545380578781</v>
      </c>
      <c r="K23" s="81">
        <v>0.53761308310483003</v>
      </c>
      <c r="L23" s="81">
        <v>8.8233149751142861</v>
      </c>
      <c r="M23" s="81">
        <v>3.0707739377245531</v>
      </c>
      <c r="N23" s="81">
        <v>2.0260810406548018</v>
      </c>
      <c r="O23" s="81">
        <v>0.11701961089994484</v>
      </c>
      <c r="P23" s="81">
        <v>1.4133398819330409</v>
      </c>
      <c r="Q23" s="81">
        <v>2.3114987412474477</v>
      </c>
      <c r="R23" s="81">
        <v>0.44932740497370105</v>
      </c>
      <c r="S23" s="81">
        <v>8.2864264823430744</v>
      </c>
      <c r="T23" s="81">
        <v>2.9983828904240397</v>
      </c>
      <c r="U23" s="81">
        <v>8.5348949695254817</v>
      </c>
      <c r="V23" s="81">
        <v>0.37035355800752257</v>
      </c>
      <c r="W23" s="81">
        <v>4.607825005251371</v>
      </c>
      <c r="X23" s="81">
        <v>3.6646215118314842</v>
      </c>
      <c r="Y23" s="81">
        <v>0.79687887235064636</v>
      </c>
      <c r="Z23" s="81">
        <v>4.2553033944953427</v>
      </c>
      <c r="AA23" s="81">
        <v>9.562196622766848</v>
      </c>
      <c r="AB23" s="81">
        <v>0.34598473969286658</v>
      </c>
      <c r="AC23" s="81">
        <v>-1.7786966865442366</v>
      </c>
      <c r="AD23" s="81">
        <v>8.5173649953510733</v>
      </c>
      <c r="AE23" s="81">
        <v>7.9553627280345864</v>
      </c>
      <c r="AF23" s="81">
        <v>-0.23633679362529847</v>
      </c>
      <c r="AG23" s="81">
        <v>5.7955929648024522</v>
      </c>
      <c r="AH23" s="81">
        <v>2.1502672757651737</v>
      </c>
      <c r="AI23" s="81">
        <v>-0.60292848001004984</v>
      </c>
      <c r="AJ23" s="81">
        <v>9.0699844608345614</v>
      </c>
      <c r="AK23" s="81">
        <v>0.23271076254273737</v>
      </c>
      <c r="AL23" s="81">
        <v>3.4613849351404582</v>
      </c>
      <c r="AM23" s="81">
        <v>1.3150072721408463</v>
      </c>
      <c r="AN23" s="81">
        <v>5.7163738667934467</v>
      </c>
      <c r="AO23" s="81">
        <v>11.014743869211955</v>
      </c>
      <c r="AP23" s="81">
        <v>6.3168347349840133</v>
      </c>
      <c r="AQ23" s="81">
        <v>7.3077196331449557</v>
      </c>
      <c r="AR23" s="81">
        <v>7.4041789663249631</v>
      </c>
      <c r="AS23" s="81">
        <v>1.8202418927615582</v>
      </c>
      <c r="AT23" s="81">
        <v>6.6133995551281259</v>
      </c>
      <c r="AU23" s="81">
        <v>4.3530043228737725</v>
      </c>
      <c r="AV23" s="81">
        <v>7.8024398982150132</v>
      </c>
      <c r="AW23" s="81">
        <v>4.4784743486678167</v>
      </c>
      <c r="AX23" s="81">
        <v>8.6618616051674024</v>
      </c>
      <c r="AY23" s="234" t="s">
        <v>124</v>
      </c>
      <c r="AZ23" s="81">
        <v>6.2531586035815536</v>
      </c>
      <c r="BA23" s="81">
        <v>5.6550051182827445</v>
      </c>
      <c r="BB23" s="81">
        <v>7.2944981500729682</v>
      </c>
      <c r="BC23" s="81">
        <v>2.9620143713861182</v>
      </c>
      <c r="BD23" s="81">
        <v>8.4463251832323465</v>
      </c>
      <c r="BE23" s="81">
        <v>6.5217694482790449</v>
      </c>
      <c r="BF23" s="81">
        <v>6.4526747535860665</v>
      </c>
      <c r="BG23" s="81">
        <v>6.6693577479101549</v>
      </c>
      <c r="BH23" s="86">
        <v>4.0497608978743216</v>
      </c>
      <c r="BI23" s="163"/>
    </row>
    <row r="24" spans="1:61" x14ac:dyDescent="0.25">
      <c r="A24" s="85" t="s">
        <v>126</v>
      </c>
      <c r="B24" s="81" t="s">
        <v>127</v>
      </c>
      <c r="C24" s="81" t="s">
        <v>92</v>
      </c>
      <c r="D24" s="81" t="s">
        <v>93</v>
      </c>
      <c r="E24" s="81"/>
      <c r="F24" s="81">
        <v>6.0581608254808543</v>
      </c>
      <c r="G24" s="81">
        <v>5.4530309698718895</v>
      </c>
      <c r="H24" s="81">
        <v>-0.45589428993871195</v>
      </c>
      <c r="I24" s="81">
        <v>10.952788546041731</v>
      </c>
      <c r="J24" s="81">
        <v>1.6062582289157632</v>
      </c>
      <c r="K24" s="81">
        <v>2.5668120012805247</v>
      </c>
      <c r="L24" s="81">
        <v>-1.8758639196477418</v>
      </c>
      <c r="M24" s="81">
        <v>9.4894540154795095</v>
      </c>
      <c r="N24" s="81">
        <v>1.2208579090968499</v>
      </c>
      <c r="O24" s="81">
        <v>5.619852292801113</v>
      </c>
      <c r="P24" s="81">
        <v>-5.4794830272195583</v>
      </c>
      <c r="Q24" s="81">
        <v>-13.973728702043914</v>
      </c>
      <c r="R24" s="81">
        <v>3.3256801987839424</v>
      </c>
      <c r="S24" s="81">
        <v>9.5919563004184312</v>
      </c>
      <c r="T24" s="81">
        <v>-4.0882140918165817</v>
      </c>
      <c r="U24" s="81">
        <v>5.6613612011966694</v>
      </c>
      <c r="V24" s="81">
        <v>2.6730560500198379</v>
      </c>
      <c r="W24" s="81">
        <v>7.0738377326069184</v>
      </c>
      <c r="X24" s="81">
        <v>4.8016346005566106</v>
      </c>
      <c r="Y24" s="81">
        <v>0.81914186889891027</v>
      </c>
      <c r="Z24" s="81">
        <v>7.2339436949072393</v>
      </c>
      <c r="AA24" s="81">
        <v>2.1343278357707192</v>
      </c>
      <c r="AB24" s="81">
        <v>3.8810463998171514</v>
      </c>
      <c r="AC24" s="81">
        <v>4.8033100152543824</v>
      </c>
      <c r="AD24" s="81">
        <v>3.3420146541541413</v>
      </c>
      <c r="AE24" s="81">
        <v>4.173382559003997</v>
      </c>
      <c r="AF24" s="81">
        <v>3.7724018525270537</v>
      </c>
      <c r="AG24" s="81">
        <v>2.4162568556622261</v>
      </c>
      <c r="AH24" s="81">
        <v>2.836582129079261</v>
      </c>
      <c r="AI24" s="81">
        <v>5.6222581616070215</v>
      </c>
      <c r="AJ24" s="81">
        <v>3.4852278153552021</v>
      </c>
      <c r="AK24" s="81">
        <v>5.4426855507212935</v>
      </c>
      <c r="AL24" s="81">
        <v>4.7115617244945014</v>
      </c>
      <c r="AM24" s="81">
        <v>3.8901264406563882</v>
      </c>
      <c r="AN24" s="81">
        <v>5.1212778971616189</v>
      </c>
      <c r="AO24" s="81">
        <v>4.5229192176234676</v>
      </c>
      <c r="AP24" s="81">
        <v>4.4898964973563125</v>
      </c>
      <c r="AQ24" s="81">
        <v>5.1770268734525615</v>
      </c>
      <c r="AR24" s="81">
        <v>4.6701563682786542</v>
      </c>
      <c r="AS24" s="81">
        <v>5.2932947184604018</v>
      </c>
      <c r="AT24" s="81">
        <v>5.0772877759731188</v>
      </c>
      <c r="AU24" s="81">
        <v>3.8331239400560833</v>
      </c>
      <c r="AV24" s="81">
        <v>4.7395673991644571</v>
      </c>
      <c r="AW24" s="81">
        <v>5.2395329104526951</v>
      </c>
      <c r="AX24" s="81">
        <v>6.535944940523521</v>
      </c>
      <c r="AY24" s="234" t="s">
        <v>126</v>
      </c>
      <c r="AZ24" s="81">
        <v>6.6718682650966201</v>
      </c>
      <c r="BA24" s="81">
        <v>7.0586362060701191</v>
      </c>
      <c r="BB24" s="81">
        <v>6.0137897592330631</v>
      </c>
      <c r="BC24" s="81">
        <v>5.0451247941773829</v>
      </c>
      <c r="BD24" s="81">
        <v>5.5718022739686575</v>
      </c>
      <c r="BE24" s="81">
        <v>6.4643838804751681</v>
      </c>
      <c r="BF24" s="81">
        <v>6.5214350783733295</v>
      </c>
      <c r="BG24" s="81">
        <v>6.013596067470246</v>
      </c>
      <c r="BH24" s="86">
        <v>6.1162241655116958</v>
      </c>
      <c r="BI24" s="163"/>
    </row>
    <row r="25" spans="1:61" x14ac:dyDescent="0.25">
      <c r="A25" s="85" t="s">
        <v>128</v>
      </c>
      <c r="B25" s="81" t="s">
        <v>129</v>
      </c>
      <c r="C25" s="81" t="s">
        <v>92</v>
      </c>
      <c r="D25" s="81" t="s">
        <v>93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>
        <v>4.900161721755893</v>
      </c>
      <c r="AA25" s="81">
        <v>2.3345658534352367</v>
      </c>
      <c r="AB25" s="81">
        <v>3.4303058906240267</v>
      </c>
      <c r="AC25" s="81">
        <v>3.3964435879506567</v>
      </c>
      <c r="AD25" s="81">
        <v>2.6834407649627678</v>
      </c>
      <c r="AE25" s="81">
        <v>4.2076018698151927</v>
      </c>
      <c r="AF25" s="81">
        <v>6.0545138860301932</v>
      </c>
      <c r="AG25" s="81">
        <v>10.944691983368273</v>
      </c>
      <c r="AH25" s="81">
        <v>-3.2898819289186321</v>
      </c>
      <c r="AI25" s="81">
        <v>-9.1173771683163665</v>
      </c>
      <c r="AJ25" s="81">
        <v>-8.4453552183292686</v>
      </c>
      <c r="AK25" s="81">
        <v>-7.2723878673285611</v>
      </c>
      <c r="AL25" s="81">
        <v>-1.4802147835131905</v>
      </c>
      <c r="AM25" s="81">
        <v>1.8180110575343633</v>
      </c>
      <c r="AN25" s="81">
        <v>2.8601894657920326</v>
      </c>
      <c r="AO25" s="81">
        <v>1.5999999896894082</v>
      </c>
      <c r="AP25" s="81">
        <v>-1.088875746458001</v>
      </c>
      <c r="AQ25" s="81">
        <v>3.4628166886048035</v>
      </c>
      <c r="AR25" s="81">
        <v>-5.6462218222543754</v>
      </c>
      <c r="AS25" s="81">
        <v>6.0383396438068928</v>
      </c>
      <c r="AT25" s="81">
        <v>3.7988721679142827</v>
      </c>
      <c r="AU25" s="81">
        <v>4.4802236219703957</v>
      </c>
      <c r="AV25" s="81">
        <v>5.3571723354040728</v>
      </c>
      <c r="AW25" s="81">
        <v>6.5597147685934658</v>
      </c>
      <c r="AX25" s="81">
        <v>5.9552907623750002</v>
      </c>
      <c r="AY25" s="234" t="s">
        <v>128</v>
      </c>
      <c r="AZ25" s="81">
        <v>6.4704000670984243</v>
      </c>
      <c r="BA25" s="81">
        <v>6.9073823740089608</v>
      </c>
      <c r="BB25" s="81">
        <v>5.7547004221849107</v>
      </c>
      <c r="BC25" s="81">
        <v>-5.0119374108683274</v>
      </c>
      <c r="BD25" s="81">
        <v>0.65532511235480229</v>
      </c>
      <c r="BE25" s="81">
        <v>1.9820031439285373</v>
      </c>
      <c r="BF25" s="81">
        <v>0.49218995160742907</v>
      </c>
      <c r="BG25" s="81">
        <v>1.0658650894588959</v>
      </c>
      <c r="BH25" s="86">
        <v>1.7054735020147973</v>
      </c>
      <c r="BI25" s="163"/>
    </row>
    <row r="26" spans="1:61" x14ac:dyDescent="0.25">
      <c r="A26" s="85" t="s">
        <v>130</v>
      </c>
      <c r="B26" s="81" t="s">
        <v>131</v>
      </c>
      <c r="C26" s="81" t="s">
        <v>92</v>
      </c>
      <c r="D26" s="81" t="s">
        <v>93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>
        <v>-5.3166973528296495</v>
      </c>
      <c r="AA26" s="81">
        <v>-7.5562177121594232</v>
      </c>
      <c r="AB26" s="81">
        <v>6.3763767996439356</v>
      </c>
      <c r="AC26" s="81">
        <v>5.0036460450077556</v>
      </c>
      <c r="AD26" s="81">
        <v>-4.7582685380568677</v>
      </c>
      <c r="AE26" s="81">
        <v>1.1829939159841985</v>
      </c>
      <c r="AF26" s="81">
        <v>10.399009332546811</v>
      </c>
      <c r="AG26" s="81">
        <v>6.9999916494533068</v>
      </c>
      <c r="AH26" s="81">
        <v>0.36400713816182417</v>
      </c>
      <c r="AI26" s="81">
        <v>4.4379971764263644</v>
      </c>
      <c r="AJ26" s="81">
        <v>11.229998780012323</v>
      </c>
      <c r="AK26" s="81">
        <v>6.6899983666053799</v>
      </c>
      <c r="AL26" s="81">
        <v>12.870006669658409</v>
      </c>
      <c r="AM26" s="81">
        <v>-0.25000148454287796</v>
      </c>
      <c r="AN26" s="81">
        <v>3.9299915453202061</v>
      </c>
      <c r="AO26" s="81">
        <v>4.1100061151211378</v>
      </c>
      <c r="AP26" s="81">
        <v>3.0929997867320367</v>
      </c>
      <c r="AQ26" s="81">
        <v>4.7900027885549861</v>
      </c>
      <c r="AR26" s="81">
        <v>4.2999989603775788</v>
      </c>
      <c r="AS26" s="81">
        <v>5.2999947940771222</v>
      </c>
      <c r="AT26" s="81">
        <v>2.4910335653449209</v>
      </c>
      <c r="AU26" s="81">
        <v>3.6141482890867564</v>
      </c>
      <c r="AV26" s="81">
        <v>6.0239511959945702</v>
      </c>
      <c r="AW26" s="81">
        <v>6.980946983884408</v>
      </c>
      <c r="AX26" s="81">
        <v>6.7689397088289951</v>
      </c>
      <c r="AY26" s="234" t="s">
        <v>130</v>
      </c>
      <c r="AZ26" s="81">
        <v>6.4685676715612317</v>
      </c>
      <c r="BA26" s="81">
        <v>8.2924438220128565</v>
      </c>
      <c r="BB26" s="81">
        <v>6.245128341384671</v>
      </c>
      <c r="BC26" s="81">
        <v>2.5397724694949204</v>
      </c>
      <c r="BD26" s="81">
        <v>4.3344070878590628</v>
      </c>
      <c r="BE26" s="81">
        <v>2.1001841087275608</v>
      </c>
      <c r="BF26" s="81">
        <v>3.5887045713562031</v>
      </c>
      <c r="BG26" s="81">
        <v>5.3375385066745054</v>
      </c>
      <c r="BH26" s="86">
        <v>4.5067953791978255</v>
      </c>
      <c r="BI26" s="163"/>
    </row>
    <row r="27" spans="1:61" x14ac:dyDescent="0.25">
      <c r="A27" s="85" t="s">
        <v>132</v>
      </c>
      <c r="B27" s="81" t="s">
        <v>133</v>
      </c>
      <c r="C27" s="81" t="s">
        <v>92</v>
      </c>
      <c r="D27" s="81" t="s">
        <v>93</v>
      </c>
      <c r="E27" s="81"/>
      <c r="F27" s="81">
        <v>10.66709742918286</v>
      </c>
      <c r="G27" s="81">
        <v>10.451971890697848</v>
      </c>
      <c r="H27" s="81">
        <v>10.524055203987118</v>
      </c>
      <c r="I27" s="81">
        <v>10.501567201834035</v>
      </c>
      <c r="J27" s="81">
        <v>10.425596488082704</v>
      </c>
      <c r="K27" s="81">
        <v>9.0719287114877147</v>
      </c>
      <c r="L27" s="81">
        <v>9.5981138667654591</v>
      </c>
      <c r="M27" s="81">
        <v>8.421763563799729</v>
      </c>
      <c r="N27" s="81">
        <v>8.9816625781347739</v>
      </c>
      <c r="O27" s="81">
        <v>-5.6496495193160712</v>
      </c>
      <c r="P27" s="81">
        <v>1.6265087407437022</v>
      </c>
      <c r="Q27" s="81">
        <v>-3.4973359333690013</v>
      </c>
      <c r="R27" s="81">
        <v>7.5675688239271324</v>
      </c>
      <c r="S27" s="81">
        <v>-16.754229074963177</v>
      </c>
      <c r="T27" s="81">
        <v>-14.803126312501192</v>
      </c>
      <c r="U27" s="81">
        <v>5.1851849717082104</v>
      </c>
      <c r="V27" s="81">
        <v>9.1549292191314606</v>
      </c>
      <c r="W27" s="81">
        <v>14.179520138716867</v>
      </c>
      <c r="X27" s="81">
        <v>26.139295769423995</v>
      </c>
      <c r="Y27" s="81">
        <v>6.4952819213953745</v>
      </c>
      <c r="Z27" s="81">
        <v>-9.2264050798864474</v>
      </c>
      <c r="AA27" s="81">
        <v>6.6988977560813652</v>
      </c>
      <c r="AB27" s="81">
        <v>3.5970518679660017</v>
      </c>
      <c r="AC27" s="81">
        <v>14.171148624479784</v>
      </c>
      <c r="AD27" s="81">
        <v>4.8291801139748429</v>
      </c>
      <c r="AE27" s="81">
        <v>1.7970002274410035</v>
      </c>
      <c r="AF27" s="81">
        <v>2.9845193449047542</v>
      </c>
      <c r="AG27" s="81">
        <v>2.3097076608329843</v>
      </c>
      <c r="AH27" s="81">
        <v>6.7273297993173458</v>
      </c>
      <c r="AI27" s="81">
        <v>-1.5962490864956891</v>
      </c>
      <c r="AJ27" s="81">
        <v>-4.1817846383036965</v>
      </c>
      <c r="AK27" s="81">
        <v>-3.8255827277521348</v>
      </c>
      <c r="AL27" s="81">
        <v>0.30780693839014361</v>
      </c>
      <c r="AM27" s="81">
        <v>3.1489161911812005</v>
      </c>
      <c r="AN27" s="81">
        <v>4.3787513987652176</v>
      </c>
      <c r="AO27" s="81">
        <v>4.2235306802544272</v>
      </c>
      <c r="AP27" s="81">
        <v>2.0622394896331571</v>
      </c>
      <c r="AQ27" s="81">
        <v>4.7164738248117999</v>
      </c>
      <c r="AR27" s="81">
        <v>7.144129932217453</v>
      </c>
      <c r="AS27" s="81">
        <v>4.1492463997630153</v>
      </c>
      <c r="AT27" s="81">
        <v>2.6256271209930162</v>
      </c>
      <c r="AU27" s="81">
        <v>2.704629512531497</v>
      </c>
      <c r="AV27" s="81">
        <v>-1.2647446287885344</v>
      </c>
      <c r="AW27" s="81">
        <v>0.88288423258194371</v>
      </c>
      <c r="AX27" s="81">
        <v>3.3952926695387333</v>
      </c>
      <c r="AY27" s="234" t="s">
        <v>132</v>
      </c>
      <c r="AZ27" s="81">
        <v>2.5168638410136879</v>
      </c>
      <c r="BA27" s="81">
        <v>1.4465222153091446</v>
      </c>
      <c r="BB27" s="81">
        <v>-2.3239372478904414</v>
      </c>
      <c r="BC27" s="81">
        <v>-4.1752591752281347</v>
      </c>
      <c r="BD27" s="81">
        <v>1.5387788533430182</v>
      </c>
      <c r="BE27" s="81">
        <v>0.61290259575382322</v>
      </c>
      <c r="BF27" s="81">
        <v>2.2173129785218322</v>
      </c>
      <c r="BG27" s="81">
        <v>2.2030196562525362E-2</v>
      </c>
      <c r="BH27" s="86">
        <v>1.0227861047925444</v>
      </c>
      <c r="BI27" s="163"/>
    </row>
    <row r="28" spans="1:61" x14ac:dyDescent="0.25">
      <c r="A28" s="85" t="s">
        <v>134</v>
      </c>
      <c r="B28" s="81" t="s">
        <v>135</v>
      </c>
      <c r="C28" s="81" t="s">
        <v>92</v>
      </c>
      <c r="D28" s="81" t="s">
        <v>93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>
        <v>20.800000549898414</v>
      </c>
      <c r="AO28" s="81">
        <v>88.957664801407333</v>
      </c>
      <c r="AP28" s="81">
        <v>34.389574590877658</v>
      </c>
      <c r="AQ28" s="81">
        <v>15.599996363565765</v>
      </c>
      <c r="AR28" s="81">
        <v>9.5999997950861484</v>
      </c>
      <c r="AS28" s="81">
        <v>5.5000004358310122</v>
      </c>
      <c r="AT28" s="81">
        <v>4.3999995066628799</v>
      </c>
      <c r="AU28" s="81">
        <v>5.3000002672403355</v>
      </c>
      <c r="AV28" s="81">
        <v>4.0000000653535324</v>
      </c>
      <c r="AW28" s="81">
        <v>6.0999997711579539</v>
      </c>
      <c r="AX28" s="81">
        <v>4.9999999259661649</v>
      </c>
      <c r="AY28" s="234" t="s">
        <v>134</v>
      </c>
      <c r="AZ28" s="81">
        <v>6.2000004268109308</v>
      </c>
      <c r="BA28" s="81">
        <v>6.8379998410307508</v>
      </c>
      <c r="BB28" s="81">
        <v>5.4200001020798823</v>
      </c>
      <c r="BC28" s="81">
        <v>-2.9100002572875354</v>
      </c>
      <c r="BD28" s="81">
        <v>0.70000012588160132</v>
      </c>
      <c r="BE28" s="81">
        <v>0.95776333587944862</v>
      </c>
      <c r="BF28" s="81">
        <v>-1.2090231258768114</v>
      </c>
      <c r="BG28" s="81">
        <v>2.4800000419130015</v>
      </c>
      <c r="BH28" s="86">
        <v>1.2460229981574429</v>
      </c>
      <c r="BI28" s="163"/>
    </row>
    <row r="29" spans="1:61" x14ac:dyDescent="0.25">
      <c r="A29" s="85" t="s">
        <v>136</v>
      </c>
      <c r="B29" s="81" t="s">
        <v>137</v>
      </c>
      <c r="C29" s="81" t="s">
        <v>92</v>
      </c>
      <c r="D29" s="81" t="s">
        <v>93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>
        <v>-1.199999999999207</v>
      </c>
      <c r="AK29" s="81">
        <v>-9.6000000000003354</v>
      </c>
      <c r="AL29" s="81">
        <v>-7.6000000000000512</v>
      </c>
      <c r="AM29" s="81">
        <v>-11.69999999999996</v>
      </c>
      <c r="AN29" s="81">
        <v>-10.400000000000063</v>
      </c>
      <c r="AO29" s="81">
        <v>2.8000000000001393</v>
      </c>
      <c r="AP29" s="81">
        <v>11.399999999999949</v>
      </c>
      <c r="AQ29" s="81">
        <v>8.3999999999999915</v>
      </c>
      <c r="AR29" s="81">
        <v>3.3999999999999346</v>
      </c>
      <c r="AS29" s="81">
        <v>5.800000000000054</v>
      </c>
      <c r="AT29" s="81">
        <v>4.725306006262457</v>
      </c>
      <c r="AU29" s="81">
        <v>5.0452673176239387</v>
      </c>
      <c r="AV29" s="81">
        <v>7.0431926751592329</v>
      </c>
      <c r="AW29" s="81">
        <v>11.449742927006128</v>
      </c>
      <c r="AX29" s="81">
        <v>9.4000000000000057</v>
      </c>
      <c r="AY29" s="234" t="s">
        <v>136</v>
      </c>
      <c r="AZ29" s="81">
        <v>10.000000000000014</v>
      </c>
      <c r="BA29" s="81">
        <v>8.6000000001386496</v>
      </c>
      <c r="BB29" s="81">
        <v>10.200000000098314</v>
      </c>
      <c r="BC29" s="81">
        <v>0.20000000004401386</v>
      </c>
      <c r="BD29" s="81">
        <v>7.7407812155639846</v>
      </c>
      <c r="BE29" s="81">
        <v>5.5437114609954818</v>
      </c>
      <c r="BF29" s="81">
        <v>1.7313912233863249</v>
      </c>
      <c r="BG29" s="81">
        <v>1.0736008012804064</v>
      </c>
      <c r="BH29" s="86">
        <v>1.5878016191854556</v>
      </c>
      <c r="BI29" s="163"/>
    </row>
    <row r="30" spans="1:61" x14ac:dyDescent="0.25">
      <c r="A30" s="85" t="s">
        <v>138</v>
      </c>
      <c r="B30" s="81" t="s">
        <v>139</v>
      </c>
      <c r="C30" s="81" t="s">
        <v>92</v>
      </c>
      <c r="D30" s="81" t="s">
        <v>93</v>
      </c>
      <c r="E30" s="81"/>
      <c r="F30" s="81">
        <v>4.8922772190268802</v>
      </c>
      <c r="G30" s="81">
        <v>4.8926521802839886</v>
      </c>
      <c r="H30" s="81">
        <v>4.9564341949161985</v>
      </c>
      <c r="I30" s="81">
        <v>4.9998799104131706</v>
      </c>
      <c r="J30" s="81">
        <v>4.9305409613182434</v>
      </c>
      <c r="K30" s="81">
        <v>4.7708451129595062</v>
      </c>
      <c r="L30" s="81">
        <v>4.9131231620707041</v>
      </c>
      <c r="M30" s="81">
        <v>7.3672254571461906</v>
      </c>
      <c r="N30" s="81">
        <v>5.1063747909928026</v>
      </c>
      <c r="O30" s="81">
        <v>4.8076933638293156</v>
      </c>
      <c r="P30" s="81">
        <v>3.9594410817295227</v>
      </c>
      <c r="Q30" s="81">
        <v>10.218303839050733</v>
      </c>
      <c r="R30" s="81">
        <v>5.3518941108860076</v>
      </c>
      <c r="S30" s="81">
        <v>13.559985171804783</v>
      </c>
      <c r="T30" s="81">
        <v>3.5928244424595874</v>
      </c>
      <c r="U30" s="81">
        <v>-3.4020943420685512E-2</v>
      </c>
      <c r="V30" s="81">
        <v>6.4965942870642124</v>
      </c>
      <c r="W30" s="81">
        <v>7.9208071785766379</v>
      </c>
      <c r="X30" s="81">
        <v>7.5170215134801879</v>
      </c>
      <c r="Y30" s="81">
        <v>15.166518076639008</v>
      </c>
      <c r="Z30" s="81">
        <v>1.2906397365082967</v>
      </c>
      <c r="AA30" s="81">
        <v>-0.28315622483631842</v>
      </c>
      <c r="AB30" s="81">
        <v>-2.1060173146092183</v>
      </c>
      <c r="AC30" s="81">
        <v>1.9579451273116462</v>
      </c>
      <c r="AD30" s="81">
        <v>1.0668492545433708</v>
      </c>
      <c r="AE30" s="81">
        <v>4.5742587296425938</v>
      </c>
      <c r="AF30" s="81">
        <v>11.215779712651198</v>
      </c>
      <c r="AG30" s="81">
        <v>9.2375964581299854</v>
      </c>
      <c r="AH30" s="81">
        <v>13.090841572420601</v>
      </c>
      <c r="AI30" s="81">
        <v>10.628576072265062</v>
      </c>
      <c r="AJ30" s="81">
        <v>10.497042494127712</v>
      </c>
      <c r="AK30" s="81">
        <v>12.03575790212011</v>
      </c>
      <c r="AL30" s="81">
        <v>6.2765637419411604</v>
      </c>
      <c r="AM30" s="81">
        <v>0.15793867869713551</v>
      </c>
      <c r="AN30" s="81">
        <v>0.64397357762938157</v>
      </c>
      <c r="AO30" s="81">
        <v>1.4287226647141154</v>
      </c>
      <c r="AP30" s="81">
        <v>3.5451788578903631</v>
      </c>
      <c r="AQ30" s="81">
        <v>3.7409566023462162</v>
      </c>
      <c r="AR30" s="81">
        <v>8.7803714548594343</v>
      </c>
      <c r="AS30" s="81">
        <v>13.038762126834769</v>
      </c>
      <c r="AT30" s="81">
        <v>5.0156629990573549</v>
      </c>
      <c r="AU30" s="81">
        <v>5.1185594429155117</v>
      </c>
      <c r="AV30" s="81">
        <v>9.3292487028496538</v>
      </c>
      <c r="AW30" s="81">
        <v>4.6480872959832027</v>
      </c>
      <c r="AX30" s="81">
        <v>2.5780088089076685</v>
      </c>
      <c r="AY30" s="234" t="s">
        <v>138</v>
      </c>
      <c r="AZ30" s="81">
        <v>4.5816003699462442</v>
      </c>
      <c r="BA30" s="81">
        <v>1.1055861273165277</v>
      </c>
      <c r="BB30" s="81">
        <v>3.2291013162192286</v>
      </c>
      <c r="BC30" s="81">
        <v>0.71325072826149949</v>
      </c>
      <c r="BD30" s="81">
        <v>3.3238711243165824</v>
      </c>
      <c r="BE30" s="81">
        <v>2.103950803834806</v>
      </c>
      <c r="BF30" s="81">
        <v>3.8247487828832334</v>
      </c>
      <c r="BG30" s="81">
        <v>1.5256752731901457</v>
      </c>
      <c r="BH30" s="86"/>
      <c r="BI30" s="163"/>
    </row>
    <row r="31" spans="1:61" x14ac:dyDescent="0.25">
      <c r="A31" s="85" t="s">
        <v>140</v>
      </c>
      <c r="B31" s="81" t="s">
        <v>141</v>
      </c>
      <c r="C31" s="81" t="s">
        <v>92</v>
      </c>
      <c r="D31" s="81" t="s">
        <v>93</v>
      </c>
      <c r="E31" s="81"/>
      <c r="F31" s="81">
        <v>4.6799999999973068</v>
      </c>
      <c r="G31" s="81">
        <v>4.4700000000036795</v>
      </c>
      <c r="H31" s="81">
        <v>1.069999999998501</v>
      </c>
      <c r="I31" s="81">
        <v>11.109999999997171</v>
      </c>
      <c r="J31" s="81">
        <v>4.7600000000046947</v>
      </c>
      <c r="K31" s="81">
        <v>14.363636363633077</v>
      </c>
      <c r="L31" s="81">
        <v>13.275039745625335</v>
      </c>
      <c r="M31" s="81">
        <v>2.1052631578962462</v>
      </c>
      <c r="N31" s="81">
        <v>3.4364261168374384</v>
      </c>
      <c r="O31" s="81">
        <v>6.3122923588076532</v>
      </c>
      <c r="P31" s="81">
        <v>3.43749999999838</v>
      </c>
      <c r="Q31" s="81">
        <v>1.8126888217535111</v>
      </c>
      <c r="R31" s="81">
        <v>1.4836795252198129</v>
      </c>
      <c r="S31" s="81">
        <v>0.87719298245897903</v>
      </c>
      <c r="T31" s="81">
        <v>3.7681159420264123</v>
      </c>
      <c r="U31" s="81">
        <v>8.9385474860341958</v>
      </c>
      <c r="V31" s="81">
        <v>5.8974358974367647</v>
      </c>
      <c r="W31" s="81">
        <v>1.4527845036329694</v>
      </c>
      <c r="X31" s="81">
        <v>2.1479713603815185</v>
      </c>
      <c r="Y31" s="81">
        <v>7.9439252336443928</v>
      </c>
      <c r="Z31" s="81">
        <v>2.3809523809512854</v>
      </c>
      <c r="AA31" s="81">
        <v>-5.285412262156413</v>
      </c>
      <c r="AB31" s="81">
        <v>2.0089285714282994</v>
      </c>
      <c r="AC31" s="81">
        <v>0.48140043763854123</v>
      </c>
      <c r="AD31" s="81">
        <v>-2.0034843205597497</v>
      </c>
      <c r="AE31" s="81">
        <v>6.6666666666680214</v>
      </c>
      <c r="AF31" s="81">
        <v>3.7499999999994316</v>
      </c>
      <c r="AG31" s="81">
        <v>4.0562248995995134</v>
      </c>
      <c r="AH31" s="81">
        <v>0.44384407564477613</v>
      </c>
      <c r="AI31" s="81">
        <v>1.9212295871938068E-2</v>
      </c>
      <c r="AJ31" s="81">
        <v>-3.5343834037659292</v>
      </c>
      <c r="AK31" s="81">
        <v>-5.9737156510323075E-2</v>
      </c>
      <c r="AL31" s="81">
        <v>3.008567443714071</v>
      </c>
      <c r="AM31" s="81">
        <v>0.59961315280322935</v>
      </c>
      <c r="AN31" s="81">
        <v>4.3991478561822248</v>
      </c>
      <c r="AO31" s="81">
        <v>2.6004760455528668</v>
      </c>
      <c r="AP31" s="81">
        <v>4.6000000000019838</v>
      </c>
      <c r="AQ31" s="81">
        <v>3.9000000000001052</v>
      </c>
      <c r="AR31" s="81">
        <v>3.3826487140116654</v>
      </c>
      <c r="AS31" s="81">
        <v>9.3171555765358534</v>
      </c>
      <c r="AT31" s="81">
        <v>7.2224360086321013</v>
      </c>
      <c r="AU31" s="81">
        <v>-1.4777903745582677</v>
      </c>
      <c r="AV31" s="81">
        <v>3.410706204132353</v>
      </c>
      <c r="AW31" s="81">
        <v>2.3212664764675139</v>
      </c>
      <c r="AX31" s="81">
        <v>1.674207149317013</v>
      </c>
      <c r="AY31" s="234" t="s">
        <v>140</v>
      </c>
      <c r="AZ31" s="81">
        <v>5.5438659280953431</v>
      </c>
      <c r="BA31" s="81">
        <v>2.8458901143065845</v>
      </c>
      <c r="BB31" s="81">
        <v>1.5278939096154289</v>
      </c>
      <c r="BC31" s="81">
        <v>-5.2841771494745728</v>
      </c>
      <c r="BD31" s="81">
        <v>-2.0941135341429344</v>
      </c>
      <c r="BE31" s="81">
        <v>-3.3394944102056456</v>
      </c>
      <c r="BF31" s="81">
        <v>-4.8345401709792952</v>
      </c>
      <c r="BG31" s="81">
        <v>-2.5111544309897482</v>
      </c>
      <c r="BH31" s="86"/>
      <c r="BI31" s="163"/>
    </row>
    <row r="32" spans="1:61" x14ac:dyDescent="0.25">
      <c r="A32" s="85" t="s">
        <v>142</v>
      </c>
      <c r="B32" s="81" t="s">
        <v>143</v>
      </c>
      <c r="C32" s="81" t="s">
        <v>92</v>
      </c>
      <c r="D32" s="81" t="s">
        <v>93</v>
      </c>
      <c r="E32" s="81"/>
      <c r="F32" s="81">
        <v>2.0799836698197396</v>
      </c>
      <c r="G32" s="81">
        <v>5.5702246840164236</v>
      </c>
      <c r="H32" s="81">
        <v>6.4207012210202805</v>
      </c>
      <c r="I32" s="81">
        <v>4.7945597306278813</v>
      </c>
      <c r="J32" s="81">
        <v>5.6250185696008543</v>
      </c>
      <c r="K32" s="81">
        <v>6.4972957894456016</v>
      </c>
      <c r="L32" s="81">
        <v>6.9088677931699891</v>
      </c>
      <c r="M32" s="81">
        <v>-12.169027877498195</v>
      </c>
      <c r="N32" s="81">
        <v>3.0960131437860952</v>
      </c>
      <c r="O32" s="81">
        <v>-0.49482108940431146</v>
      </c>
      <c r="P32" s="81">
        <v>5.0633364345524114</v>
      </c>
      <c r="Q32" s="81">
        <v>7.9674852128101179</v>
      </c>
      <c r="R32" s="81">
        <v>5.7391615230121289</v>
      </c>
      <c r="S32" s="81">
        <v>2.9395678159091574</v>
      </c>
      <c r="T32" s="81">
        <v>7.3110177268994221</v>
      </c>
      <c r="U32" s="81">
        <v>4.6145674855738719</v>
      </c>
      <c r="V32" s="81">
        <v>4.9712156545537596</v>
      </c>
      <c r="W32" s="81">
        <v>2.0526945715082263</v>
      </c>
      <c r="X32" s="81">
        <v>0.13334404369817321</v>
      </c>
      <c r="Y32" s="81">
        <v>-1.3717729076587801</v>
      </c>
      <c r="Z32" s="81">
        <v>0.27561637420984653</v>
      </c>
      <c r="AA32" s="81">
        <v>-3.9387379275232774</v>
      </c>
      <c r="AB32" s="81">
        <v>-4.0421213998237278</v>
      </c>
      <c r="AC32" s="81">
        <v>-0.20067185087539485</v>
      </c>
      <c r="AD32" s="81">
        <v>-1.676387516691463</v>
      </c>
      <c r="AE32" s="81">
        <v>-2.5738773790552614</v>
      </c>
      <c r="AF32" s="81">
        <v>2.463479558735628</v>
      </c>
      <c r="AG32" s="81">
        <v>2.9095054353015684</v>
      </c>
      <c r="AH32" s="81">
        <v>3.7901283988827288</v>
      </c>
      <c r="AI32" s="81">
        <v>4.6357879024524493</v>
      </c>
      <c r="AJ32" s="81">
        <v>5.2665220727987787</v>
      </c>
      <c r="AK32" s="81">
        <v>1.6465000411568269</v>
      </c>
      <c r="AL32" s="81">
        <v>4.2692953332374799</v>
      </c>
      <c r="AM32" s="81">
        <v>4.6672662675528045</v>
      </c>
      <c r="AN32" s="81">
        <v>4.678276904653103</v>
      </c>
      <c r="AO32" s="81">
        <v>4.3613403108683002</v>
      </c>
      <c r="AP32" s="81">
        <v>4.9542087761461175</v>
      </c>
      <c r="AQ32" s="81">
        <v>5.0293546362003951</v>
      </c>
      <c r="AR32" s="81">
        <v>0.42688536357864848</v>
      </c>
      <c r="AS32" s="81">
        <v>2.5078109881267352</v>
      </c>
      <c r="AT32" s="81">
        <v>1.6837990341339122</v>
      </c>
      <c r="AU32" s="81">
        <v>2.4855658152765869</v>
      </c>
      <c r="AV32" s="81">
        <v>2.7113398321478854</v>
      </c>
      <c r="AW32" s="81">
        <v>4.1732955610207796</v>
      </c>
      <c r="AX32" s="81">
        <v>4.4214330999063662</v>
      </c>
      <c r="AY32" s="234" t="s">
        <v>142</v>
      </c>
      <c r="AZ32" s="81">
        <v>4.7970088691668735</v>
      </c>
      <c r="BA32" s="81">
        <v>4.5643842688788681</v>
      </c>
      <c r="BB32" s="81">
        <v>6.1484978746216541</v>
      </c>
      <c r="BC32" s="81">
        <v>3.3569995743056182</v>
      </c>
      <c r="BD32" s="81">
        <v>4.1267225910567475</v>
      </c>
      <c r="BE32" s="81">
        <v>5.17393042081018</v>
      </c>
      <c r="BF32" s="81">
        <v>5.1764309780539577</v>
      </c>
      <c r="BG32" s="81">
        <v>6.7756010094744283</v>
      </c>
      <c r="BH32" s="86">
        <v>5.3990854292246979</v>
      </c>
      <c r="BI32" s="163"/>
    </row>
    <row r="33" spans="1:61" x14ac:dyDescent="0.25">
      <c r="A33" s="85" t="s">
        <v>144</v>
      </c>
      <c r="B33" s="81" t="s">
        <v>145</v>
      </c>
      <c r="C33" s="81" t="s">
        <v>92</v>
      </c>
      <c r="D33" s="81" t="s">
        <v>93</v>
      </c>
      <c r="E33" s="81"/>
      <c r="F33" s="81">
        <v>10.275911554300947</v>
      </c>
      <c r="G33" s="81">
        <v>5.2160594201788797</v>
      </c>
      <c r="H33" s="81">
        <v>0.87467259240843021</v>
      </c>
      <c r="I33" s="81">
        <v>3.4855823042772442</v>
      </c>
      <c r="J33" s="81">
        <v>3.0534878936691001</v>
      </c>
      <c r="K33" s="81">
        <v>4.1503602330334388</v>
      </c>
      <c r="L33" s="81">
        <v>4.9152656750112129</v>
      </c>
      <c r="M33" s="81">
        <v>11.42728238326734</v>
      </c>
      <c r="N33" s="81">
        <v>9.7358268899127012</v>
      </c>
      <c r="O33" s="81">
        <v>8.7699474717260557</v>
      </c>
      <c r="P33" s="81">
        <v>11.295086843350276</v>
      </c>
      <c r="Q33" s="81">
        <v>12.052802250038752</v>
      </c>
      <c r="R33" s="81">
        <v>13.978691651075792</v>
      </c>
      <c r="S33" s="81">
        <v>9.0421203131695762</v>
      </c>
      <c r="T33" s="81">
        <v>5.209075901144061</v>
      </c>
      <c r="U33" s="81">
        <v>9.7904101614760748</v>
      </c>
      <c r="V33" s="81">
        <v>4.6063180611379124</v>
      </c>
      <c r="W33" s="81">
        <v>3.2317095633354427</v>
      </c>
      <c r="X33" s="81">
        <v>6.7662849653268751</v>
      </c>
      <c r="Y33" s="81">
        <v>9.1109601551715258</v>
      </c>
      <c r="Z33" s="81">
        <v>-4.3933572003483192</v>
      </c>
      <c r="AA33" s="81">
        <v>0.58024555339424921</v>
      </c>
      <c r="AB33" s="81">
        <v>-3.4097934737164337</v>
      </c>
      <c r="AC33" s="81">
        <v>5.2691431497686949</v>
      </c>
      <c r="AD33" s="81">
        <v>7.9458617487128151</v>
      </c>
      <c r="AE33" s="81">
        <v>7.988295104862317</v>
      </c>
      <c r="AF33" s="81">
        <v>3.5996294668090343</v>
      </c>
      <c r="AG33" s="81">
        <v>-0.10267271838365843</v>
      </c>
      <c r="AH33" s="81">
        <v>3.2794588579641868</v>
      </c>
      <c r="AI33" s="81">
        <v>-3.1023559487504144</v>
      </c>
      <c r="AJ33" s="81">
        <v>1.5119372378999287</v>
      </c>
      <c r="AK33" s="81">
        <v>-0.46691320980055195</v>
      </c>
      <c r="AL33" s="81">
        <v>4.6651689887785182</v>
      </c>
      <c r="AM33" s="81">
        <v>5.334551702473675</v>
      </c>
      <c r="AN33" s="81">
        <v>4.416731353885055</v>
      </c>
      <c r="AO33" s="81">
        <v>2.190059433225727</v>
      </c>
      <c r="AP33" s="81">
        <v>3.3882800089722451</v>
      </c>
      <c r="AQ33" s="81">
        <v>0.35484594604338326</v>
      </c>
      <c r="AR33" s="81">
        <v>0.49042308355771524</v>
      </c>
      <c r="AS33" s="81">
        <v>4.3830245325302144</v>
      </c>
      <c r="AT33" s="81">
        <v>1.2790246653088104</v>
      </c>
      <c r="AU33" s="81">
        <v>3.0717248910555384</v>
      </c>
      <c r="AV33" s="81">
        <v>1.2232054193837172</v>
      </c>
      <c r="AW33" s="81">
        <v>5.6606735304683014</v>
      </c>
      <c r="AX33" s="81">
        <v>3.1489000434874868</v>
      </c>
      <c r="AY33" s="234" t="s">
        <v>144</v>
      </c>
      <c r="AZ33" s="81">
        <v>3.9993242762259626</v>
      </c>
      <c r="BA33" s="81">
        <v>6.0058018269664188</v>
      </c>
      <c r="BB33" s="81">
        <v>5.0193160134372761</v>
      </c>
      <c r="BC33" s="81">
        <v>-0.2359781022993559</v>
      </c>
      <c r="BD33" s="81">
        <v>7.5720671552290071</v>
      </c>
      <c r="BE33" s="81">
        <v>3.916382188414417</v>
      </c>
      <c r="BF33" s="81">
        <v>1.7624888050684859</v>
      </c>
      <c r="BG33" s="81">
        <v>2.7436966495031072</v>
      </c>
      <c r="BH33" s="86">
        <v>0.1447073541494035</v>
      </c>
      <c r="BI33" s="163"/>
    </row>
    <row r="34" spans="1:61" x14ac:dyDescent="0.25">
      <c r="A34" s="85" t="s">
        <v>146</v>
      </c>
      <c r="B34" s="81" t="s">
        <v>147</v>
      </c>
      <c r="C34" s="81" t="s">
        <v>92</v>
      </c>
      <c r="D34" s="81" t="s">
        <v>93</v>
      </c>
      <c r="E34" s="81"/>
      <c r="F34" s="81">
        <v>7.6965297983047236</v>
      </c>
      <c r="G34" s="81">
        <v>9.0607585987671087</v>
      </c>
      <c r="H34" s="81">
        <v>-5.0784210745858616</v>
      </c>
      <c r="I34" s="81">
        <v>5.0048757473384597</v>
      </c>
      <c r="J34" s="81">
        <v>11.434843497581056</v>
      </c>
      <c r="K34" s="81">
        <v>4.0033712600084215</v>
      </c>
      <c r="L34" s="81">
        <v>10.636136142625617</v>
      </c>
      <c r="M34" s="81">
        <v>6.9218213175211218</v>
      </c>
      <c r="N34" s="81">
        <v>7.5184047943330086</v>
      </c>
      <c r="O34" s="81">
        <v>9.5094029945842635</v>
      </c>
      <c r="P34" s="81">
        <v>3.9127224360623813</v>
      </c>
      <c r="Q34" s="81">
        <v>1.2738006718924879</v>
      </c>
      <c r="R34" s="81">
        <v>1.3407004244610903</v>
      </c>
      <c r="S34" s="81">
        <v>-4.65084124386253</v>
      </c>
      <c r="T34" s="81">
        <v>4.0051492945719218</v>
      </c>
      <c r="U34" s="81">
        <v>-8.2528396862997511E-2</v>
      </c>
      <c r="V34" s="81">
        <v>4.3771597248026382</v>
      </c>
      <c r="W34" s="81">
        <v>6.1321331976417355</v>
      </c>
      <c r="X34" s="81">
        <v>7.6664970178926382</v>
      </c>
      <c r="Y34" s="81">
        <v>4.7316867298487892</v>
      </c>
      <c r="Z34" s="81">
        <v>-3.206614983348004</v>
      </c>
      <c r="AA34" s="81">
        <v>-5.0091074681238581</v>
      </c>
      <c r="AB34" s="81">
        <v>0.17977372962607774</v>
      </c>
      <c r="AC34" s="81">
        <v>3.3616421730200443</v>
      </c>
      <c r="AD34" s="81">
        <v>0.50925925925926663</v>
      </c>
      <c r="AE34" s="81">
        <v>9.4311414094887027</v>
      </c>
      <c r="AF34" s="81">
        <v>1.0207268939668808</v>
      </c>
      <c r="AG34" s="81">
        <v>6.25</v>
      </c>
      <c r="AH34" s="81">
        <v>5.0392156862745026</v>
      </c>
      <c r="AI34" s="81">
        <v>-4.8067918611162952</v>
      </c>
      <c r="AJ34" s="81">
        <v>-2.9120532471951179</v>
      </c>
      <c r="AK34" s="81">
        <v>-4.978795394869735</v>
      </c>
      <c r="AL34" s="81">
        <v>0.98841878162335206</v>
      </c>
      <c r="AM34" s="81">
        <v>3.9748162492107042</v>
      </c>
      <c r="AN34" s="81">
        <v>1.4901330315823458</v>
      </c>
      <c r="AO34" s="81">
        <v>1.834015519074029</v>
      </c>
      <c r="AP34" s="81">
        <v>6.3947271153581084</v>
      </c>
      <c r="AQ34" s="81">
        <v>4.1123635300658918</v>
      </c>
      <c r="AR34" s="81">
        <v>2.5926563130563807</v>
      </c>
      <c r="AS34" s="81">
        <v>2.3000000000000114</v>
      </c>
      <c r="AT34" s="81">
        <v>-2.5501843506766591</v>
      </c>
      <c r="AU34" s="81">
        <v>0.67262217551682113</v>
      </c>
      <c r="AV34" s="81">
        <v>1.9730660820493853</v>
      </c>
      <c r="AW34" s="81">
        <v>1.433251433256217</v>
      </c>
      <c r="AX34" s="81">
        <v>3.9967702866338328</v>
      </c>
      <c r="AY34" s="234" t="s">
        <v>146</v>
      </c>
      <c r="AZ34" s="81">
        <v>5.7065255825758783</v>
      </c>
      <c r="BA34" s="81">
        <v>1.6709466044253958</v>
      </c>
      <c r="BB34" s="81">
        <v>0.34314812688319307</v>
      </c>
      <c r="BC34" s="81">
        <v>-4.139670502515969</v>
      </c>
      <c r="BD34" s="81">
        <v>0.25347034296603965</v>
      </c>
      <c r="BE34" s="81">
        <v>0.75850389022372156</v>
      </c>
      <c r="BF34" s="81">
        <v>9.2879008464876733E-3</v>
      </c>
      <c r="BG34" s="81">
        <v>-15.262463931512869</v>
      </c>
      <c r="BH34" s="86">
        <v>0.20746887966805616</v>
      </c>
      <c r="BI34" s="163"/>
    </row>
    <row r="35" spans="1:61" x14ac:dyDescent="0.25">
      <c r="A35" s="85" t="s">
        <v>148</v>
      </c>
      <c r="B35" s="81" t="s">
        <v>149</v>
      </c>
      <c r="C35" s="81" t="s">
        <v>92</v>
      </c>
      <c r="D35" s="81" t="s">
        <v>93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>
        <v>0.35546341121388991</v>
      </c>
      <c r="U35" s="81">
        <v>20.155393493868345</v>
      </c>
      <c r="V35" s="81">
        <v>10.916697228597343</v>
      </c>
      <c r="W35" s="81">
        <v>6.7758349558834823</v>
      </c>
      <c r="X35" s="81">
        <v>22.562428041100986</v>
      </c>
      <c r="Y35" s="81">
        <v>-6.996702690293759</v>
      </c>
      <c r="Z35" s="81">
        <v>-19.826715713398457</v>
      </c>
      <c r="AA35" s="81">
        <v>3.9566549381373903</v>
      </c>
      <c r="AB35" s="81">
        <v>0.50146563572522496</v>
      </c>
      <c r="AC35" s="81">
        <v>0.59987698748442142</v>
      </c>
      <c r="AD35" s="81">
        <v>-1.4907492076684434</v>
      </c>
      <c r="AE35" s="81">
        <v>-2.7154699906966187</v>
      </c>
      <c r="AF35" s="81">
        <v>2.0091296710702551</v>
      </c>
      <c r="AG35" s="81">
        <v>1.0973668018170741</v>
      </c>
      <c r="AH35" s="81">
        <v>-1.0741779603038424</v>
      </c>
      <c r="AI35" s="81">
        <v>1.0894202956667698</v>
      </c>
      <c r="AJ35" s="81">
        <v>3.1459411386353082</v>
      </c>
      <c r="AK35" s="81">
        <v>4.7585807975671486</v>
      </c>
      <c r="AL35" s="81">
        <v>0.30457329980220038</v>
      </c>
      <c r="AM35" s="81">
        <v>3.14539738052882</v>
      </c>
      <c r="AN35" s="81">
        <v>4.4787071893717041</v>
      </c>
      <c r="AO35" s="81">
        <v>2.8783179736115301</v>
      </c>
      <c r="AP35" s="81">
        <v>-1.4711717294099742</v>
      </c>
      <c r="AQ35" s="81">
        <v>-0.55850869758018007</v>
      </c>
      <c r="AR35" s="81">
        <v>3.0521566883327438</v>
      </c>
      <c r="AS35" s="81">
        <v>2.8494217592344455</v>
      </c>
      <c r="AT35" s="81">
        <v>2.7440408161931913</v>
      </c>
      <c r="AU35" s="81">
        <v>3.8720972492805288</v>
      </c>
      <c r="AV35" s="81">
        <v>2.9039551332156179</v>
      </c>
      <c r="AW35" s="81">
        <v>0.5043183843673944</v>
      </c>
      <c r="AX35" s="81">
        <v>0.38750690896070239</v>
      </c>
      <c r="AY35" s="234" t="s">
        <v>148</v>
      </c>
      <c r="AZ35" s="81">
        <v>4.397720159240933</v>
      </c>
      <c r="BA35" s="81">
        <v>0.15458146025166286</v>
      </c>
      <c r="BB35" s="81">
        <v>-1.9397145073959621</v>
      </c>
      <c r="BC35" s="81">
        <v>-1.7645357246167208</v>
      </c>
      <c r="BD35" s="81">
        <v>2.5989659114529218</v>
      </c>
      <c r="BE35" s="81">
        <v>3.4298184769881743</v>
      </c>
      <c r="BF35" s="81">
        <v>0.94835466179159766</v>
      </c>
      <c r="BG35" s="81">
        <v>-1.7519605465276129</v>
      </c>
      <c r="BH35" s="86">
        <v>5.3000000000000114</v>
      </c>
      <c r="BI35" s="163"/>
    </row>
    <row r="36" spans="1:61" x14ac:dyDescent="0.25">
      <c r="A36" s="85" t="s">
        <v>150</v>
      </c>
      <c r="B36" s="81" t="s">
        <v>151</v>
      </c>
      <c r="C36" s="81" t="s">
        <v>92</v>
      </c>
      <c r="D36" s="81" t="s">
        <v>93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>
        <v>13.907729035639505</v>
      </c>
      <c r="AA36" s="81">
        <v>3.413941475066423</v>
      </c>
      <c r="AB36" s="81">
        <v>11.310713618464646</v>
      </c>
      <c r="AC36" s="81">
        <v>4.482105129223541</v>
      </c>
      <c r="AD36" s="81">
        <v>4.2117750363337052</v>
      </c>
      <c r="AE36" s="81">
        <v>11.730576631160659</v>
      </c>
      <c r="AF36" s="81">
        <v>28.696265361600126</v>
      </c>
      <c r="AG36" s="81">
        <v>4.9872896986683912</v>
      </c>
      <c r="AH36" s="81">
        <v>7.4326264462580838</v>
      </c>
      <c r="AI36" s="81">
        <v>10.876434690959115</v>
      </c>
      <c r="AJ36" s="81">
        <v>-0.40787608886435578</v>
      </c>
      <c r="AK36" s="81">
        <v>4.6008914318462928</v>
      </c>
      <c r="AL36" s="81">
        <v>1.9863665899686964</v>
      </c>
      <c r="AM36" s="81">
        <v>4.9515036702048292</v>
      </c>
      <c r="AN36" s="81">
        <v>7.0741172779451347</v>
      </c>
      <c r="AO36" s="81">
        <v>5.5651728621204626</v>
      </c>
      <c r="AP36" s="81">
        <v>5.3738385191448117</v>
      </c>
      <c r="AQ36" s="81">
        <v>5.9140308346198509</v>
      </c>
      <c r="AR36" s="81">
        <v>7.9839720218331678</v>
      </c>
      <c r="AS36" s="81">
        <v>6.9330242397750936</v>
      </c>
      <c r="AT36" s="81">
        <v>8.2037738613120297</v>
      </c>
      <c r="AU36" s="81">
        <v>10.72784061178784</v>
      </c>
      <c r="AV36" s="81">
        <v>7.6643340421409079</v>
      </c>
      <c r="AW36" s="81">
        <v>5.8964081920556737</v>
      </c>
      <c r="AX36" s="81">
        <v>7.1225596499714214</v>
      </c>
      <c r="AY36" s="234" t="s">
        <v>150</v>
      </c>
      <c r="AZ36" s="81">
        <v>6.8493659319624385</v>
      </c>
      <c r="BA36" s="81">
        <v>17.925824944825848</v>
      </c>
      <c r="BB36" s="81">
        <v>4.7683542255979887</v>
      </c>
      <c r="BC36" s="81">
        <v>6.6572237960339891</v>
      </c>
      <c r="BD36" s="81">
        <v>11.730854360336423</v>
      </c>
      <c r="BE36" s="81">
        <v>7.8909138932910849</v>
      </c>
      <c r="BF36" s="81">
        <v>5.0717098149621478</v>
      </c>
      <c r="BG36" s="81">
        <v>2.0445410946935141</v>
      </c>
      <c r="BH36" s="86">
        <v>6.2561838800517648</v>
      </c>
      <c r="BI36" s="163"/>
    </row>
    <row r="37" spans="1:61" x14ac:dyDescent="0.25">
      <c r="A37" s="85" t="s">
        <v>152</v>
      </c>
      <c r="B37" s="81" t="s">
        <v>153</v>
      </c>
      <c r="C37" s="81" t="s">
        <v>92</v>
      </c>
      <c r="D37" s="81" t="s">
        <v>93</v>
      </c>
      <c r="E37" s="81"/>
      <c r="F37" s="81">
        <v>6.3432837186458926</v>
      </c>
      <c r="G37" s="81">
        <v>6.6666678138038122</v>
      </c>
      <c r="H37" s="81">
        <v>5.9210450964162504</v>
      </c>
      <c r="I37" s="81">
        <v>6.8323009272084789</v>
      </c>
      <c r="J37" s="81">
        <v>5.8139550631459258</v>
      </c>
      <c r="K37" s="81">
        <v>6.3440190933102656</v>
      </c>
      <c r="L37" s="81">
        <v>5.9245599429243185</v>
      </c>
      <c r="M37" s="81">
        <v>10.567056501129784</v>
      </c>
      <c r="N37" s="81">
        <v>15.123404707339745</v>
      </c>
      <c r="O37" s="81">
        <v>17.120267670641411</v>
      </c>
      <c r="P37" s="81">
        <v>25.821107219091118</v>
      </c>
      <c r="Q37" s="81">
        <v>26.36194094743378</v>
      </c>
      <c r="R37" s="81">
        <v>21.303184092779375</v>
      </c>
      <c r="S37" s="81">
        <v>8.7977952167173044</v>
      </c>
      <c r="T37" s="81">
        <v>8.4462503762287042</v>
      </c>
      <c r="U37" s="81">
        <v>10.647376710842678</v>
      </c>
      <c r="V37" s="81">
        <v>12.012040091620648</v>
      </c>
      <c r="W37" s="81">
        <v>14.332801587797704</v>
      </c>
      <c r="X37" s="81">
        <v>12.148588922953167</v>
      </c>
      <c r="Y37" s="81">
        <v>11.986901381038948</v>
      </c>
      <c r="Z37" s="81">
        <v>9.0648574650590774</v>
      </c>
      <c r="AA37" s="81">
        <v>12.165531856787041</v>
      </c>
      <c r="AB37" s="81">
        <v>13.14672904921818</v>
      </c>
      <c r="AC37" s="81">
        <v>8.5453836395685556</v>
      </c>
      <c r="AD37" s="81">
        <v>7.1252712692872393</v>
      </c>
      <c r="AE37" s="81">
        <v>8.1729243326648771</v>
      </c>
      <c r="AF37" s="81">
        <v>11.881928135108069</v>
      </c>
      <c r="AG37" s="81">
        <v>19.44996950899349</v>
      </c>
      <c r="AH37" s="81">
        <v>13.059405888032828</v>
      </c>
      <c r="AI37" s="81">
        <v>6.7728219493255324</v>
      </c>
      <c r="AJ37" s="81">
        <v>7.4587091123187861</v>
      </c>
      <c r="AK37" s="81">
        <v>2.9170703069254529</v>
      </c>
      <c r="AL37" s="81">
        <v>1.9161071417014313</v>
      </c>
      <c r="AM37" s="81">
        <v>3.6279160209385708</v>
      </c>
      <c r="AN37" s="81">
        <v>7.03041026074564</v>
      </c>
      <c r="AO37" s="81">
        <v>5.8298000784227497</v>
      </c>
      <c r="AP37" s="81">
        <v>8.0265490264024066</v>
      </c>
      <c r="AQ37" s="81">
        <v>0.72199315512983731</v>
      </c>
      <c r="AR37" s="81">
        <v>9.667240741511975</v>
      </c>
      <c r="AS37" s="81">
        <v>1.9876958543875389</v>
      </c>
      <c r="AT37" s="81">
        <v>0.25057386672271775</v>
      </c>
      <c r="AU37" s="81">
        <v>6.0695308676501583</v>
      </c>
      <c r="AV37" s="81">
        <v>4.625894791915556</v>
      </c>
      <c r="AW37" s="81">
        <v>2.70582173663567</v>
      </c>
      <c r="AX37" s="81">
        <v>4.5566456573284455</v>
      </c>
      <c r="AY37" s="234" t="s">
        <v>152</v>
      </c>
      <c r="AZ37" s="81">
        <v>7.9595310630101892</v>
      </c>
      <c r="BA37" s="81">
        <v>8.682340666685235</v>
      </c>
      <c r="BB37" s="81">
        <v>6.2453028415043548</v>
      </c>
      <c r="BC37" s="81">
        <v>-7.6521705688569881</v>
      </c>
      <c r="BD37" s="81">
        <v>8.5632571289377353</v>
      </c>
      <c r="BE37" s="81">
        <v>6.0485492626562376</v>
      </c>
      <c r="BF37" s="81">
        <v>4.8313869803757967</v>
      </c>
      <c r="BG37" s="81">
        <v>9.3224342226796608</v>
      </c>
      <c r="BH37" s="86">
        <v>4.4210638120676862</v>
      </c>
      <c r="BI37" s="163"/>
    </row>
    <row r="38" spans="1:61" x14ac:dyDescent="0.25">
      <c r="A38" s="85" t="s">
        <v>154</v>
      </c>
      <c r="B38" s="81" t="s">
        <v>155</v>
      </c>
      <c r="C38" s="81" t="s">
        <v>92</v>
      </c>
      <c r="D38" s="81" t="s">
        <v>93</v>
      </c>
      <c r="E38" s="81"/>
      <c r="F38" s="81">
        <v>4.9534527420999126</v>
      </c>
      <c r="G38" s="81">
        <v>-3.7136401289793497</v>
      </c>
      <c r="H38" s="81">
        <v>-0.7072438737397988</v>
      </c>
      <c r="I38" s="81">
        <v>2.0803611357270029</v>
      </c>
      <c r="J38" s="81">
        <v>0.94756897175538768</v>
      </c>
      <c r="K38" s="81">
        <v>0.64499927935217727</v>
      </c>
      <c r="L38" s="81">
        <v>4.6765146209102397</v>
      </c>
      <c r="M38" s="81">
        <v>1.4041967470299141</v>
      </c>
      <c r="N38" s="81">
        <v>7.0914065069156464</v>
      </c>
      <c r="O38" s="81">
        <v>2.3329660443293534</v>
      </c>
      <c r="P38" s="81">
        <v>1.1301270229008225</v>
      </c>
      <c r="Q38" s="81">
        <v>-7.8287812456778738E-4</v>
      </c>
      <c r="R38" s="81">
        <v>1.8887689078950842</v>
      </c>
      <c r="S38" s="81">
        <v>6.3391405624175547</v>
      </c>
      <c r="T38" s="81">
        <v>0.40500386776867003</v>
      </c>
      <c r="U38" s="81">
        <v>5.4324426368669094</v>
      </c>
      <c r="V38" s="81">
        <v>3.8062810660391904</v>
      </c>
      <c r="W38" s="81">
        <v>1.2092234719879258</v>
      </c>
      <c r="X38" s="81">
        <v>-2.4650712712148817</v>
      </c>
      <c r="Y38" s="81">
        <v>-4.4785998299642813</v>
      </c>
      <c r="Z38" s="81">
        <v>-1.5445074592181243</v>
      </c>
      <c r="AA38" s="81">
        <v>7.7157246166020172</v>
      </c>
      <c r="AB38" s="81">
        <v>-8.1264477545149418</v>
      </c>
      <c r="AC38" s="81">
        <v>9.4815550606323029</v>
      </c>
      <c r="AD38" s="81">
        <v>3.9272788141734054</v>
      </c>
      <c r="AE38" s="81">
        <v>3.5779668260652358</v>
      </c>
      <c r="AF38" s="81">
        <v>-4.9390331731111559</v>
      </c>
      <c r="AG38" s="81">
        <v>1.7102729569616599</v>
      </c>
      <c r="AH38" s="81">
        <v>1.9773145892702644</v>
      </c>
      <c r="AI38" s="81">
        <v>-2.1476424365498303</v>
      </c>
      <c r="AJ38" s="81">
        <v>-0.55242692220637934</v>
      </c>
      <c r="AK38" s="81">
        <v>-6.4240943878119481</v>
      </c>
      <c r="AL38" s="81">
        <v>0.33514580080795042</v>
      </c>
      <c r="AM38" s="81">
        <v>4.8999990885011613</v>
      </c>
      <c r="AN38" s="81">
        <v>7.2000023171243868</v>
      </c>
      <c r="AO38" s="81">
        <v>-4.0000013509353209</v>
      </c>
      <c r="AP38" s="81">
        <v>5.3000026385455783</v>
      </c>
      <c r="AQ38" s="81">
        <v>4.6999938609338443</v>
      </c>
      <c r="AR38" s="81">
        <v>3.6000029357301457</v>
      </c>
      <c r="AS38" s="81">
        <v>-2.4894500994895878</v>
      </c>
      <c r="AT38" s="81">
        <v>4.4647826413622482</v>
      </c>
      <c r="AU38" s="81">
        <v>3.6164880165763265</v>
      </c>
      <c r="AV38" s="81">
        <v>-5.3974692346058788</v>
      </c>
      <c r="AW38" s="81">
        <v>5.9949917220708784</v>
      </c>
      <c r="AX38" s="81">
        <v>0.908086101554332</v>
      </c>
      <c r="AY38" s="234" t="s">
        <v>154</v>
      </c>
      <c r="AZ38" s="81">
        <v>3.6393111934767859</v>
      </c>
      <c r="BA38" s="81">
        <v>4.6075619831356107</v>
      </c>
      <c r="BB38" s="81">
        <v>2.0541265618724083</v>
      </c>
      <c r="BC38" s="81">
        <v>1.7092209671496903</v>
      </c>
      <c r="BD38" s="81">
        <v>3.0466568515619343</v>
      </c>
      <c r="BE38" s="81">
        <v>3.3007397066733972</v>
      </c>
      <c r="BF38" s="81">
        <v>4.1127562147025998</v>
      </c>
      <c r="BG38" s="81">
        <v>-36.047078848819304</v>
      </c>
      <c r="BH38" s="86">
        <v>1.0103291291696763</v>
      </c>
      <c r="BI38" s="163"/>
    </row>
    <row r="39" spans="1:61" x14ac:dyDescent="0.25">
      <c r="A39" s="85" t="s">
        <v>156</v>
      </c>
      <c r="B39" s="81" t="s">
        <v>157</v>
      </c>
      <c r="C39" s="81" t="s">
        <v>92</v>
      </c>
      <c r="D39" s="81" t="s">
        <v>93</v>
      </c>
      <c r="E39" s="81"/>
      <c r="F39" s="81">
        <v>3.1632916837128704</v>
      </c>
      <c r="G39" s="81">
        <v>7.1167792667913119</v>
      </c>
      <c r="H39" s="81">
        <v>5.1817760822734868</v>
      </c>
      <c r="I39" s="81">
        <v>6.6994566819369936</v>
      </c>
      <c r="J39" s="81">
        <v>6.6365451388981285</v>
      </c>
      <c r="K39" s="81">
        <v>6.5849654075069424</v>
      </c>
      <c r="L39" s="81">
        <v>2.915310360362227</v>
      </c>
      <c r="M39" s="81">
        <v>5.295341863528165</v>
      </c>
      <c r="N39" s="81">
        <v>5.2600008259456388</v>
      </c>
      <c r="O39" s="81">
        <v>7.6583016808850317</v>
      </c>
      <c r="P39" s="81">
        <v>4.117650691699609</v>
      </c>
      <c r="Q39" s="81">
        <v>5.4458629643711731</v>
      </c>
      <c r="R39" s="81">
        <v>6.9641949728579391</v>
      </c>
      <c r="S39" s="81">
        <v>3.6909930380716531</v>
      </c>
      <c r="T39" s="81">
        <v>1.8229739450769813</v>
      </c>
      <c r="U39" s="81">
        <v>5.1993131472658973</v>
      </c>
      <c r="V39" s="81">
        <v>3.4582179867991982</v>
      </c>
      <c r="W39" s="81">
        <v>3.9535982103683551</v>
      </c>
      <c r="X39" s="81">
        <v>3.8049212723799286</v>
      </c>
      <c r="Y39" s="81">
        <v>2.1626115726360666</v>
      </c>
      <c r="Z39" s="81">
        <v>3.5031185203799851</v>
      </c>
      <c r="AA39" s="81">
        <v>-3.0202588166810358</v>
      </c>
      <c r="AB39" s="81">
        <v>2.5660651205059253</v>
      </c>
      <c r="AC39" s="81">
        <v>5.5718580709817047</v>
      </c>
      <c r="AD39" s="81">
        <v>4.679245897982625</v>
      </c>
      <c r="AE39" s="81">
        <v>2.1981630648473498</v>
      </c>
      <c r="AF39" s="81">
        <v>4.0422778996435369</v>
      </c>
      <c r="AG39" s="81">
        <v>4.7376517155345539</v>
      </c>
      <c r="AH39" s="81">
        <v>2.3754850363620221</v>
      </c>
      <c r="AI39" s="81">
        <v>0.12898384709605182</v>
      </c>
      <c r="AJ39" s="81">
        <v>-2.1202448335219657</v>
      </c>
      <c r="AK39" s="81">
        <v>0.85436965910115248</v>
      </c>
      <c r="AL39" s="81">
        <v>2.6073711666876704</v>
      </c>
      <c r="AM39" s="81">
        <v>4.5540093013666905</v>
      </c>
      <c r="AN39" s="81">
        <v>2.7384960650548464</v>
      </c>
      <c r="AO39" s="81">
        <v>1.679609297543422</v>
      </c>
      <c r="AP39" s="81">
        <v>4.2533428904334016</v>
      </c>
      <c r="AQ39" s="81">
        <v>4.1381854768609827</v>
      </c>
      <c r="AR39" s="81">
        <v>4.9972555223963155</v>
      </c>
      <c r="AS39" s="81">
        <v>5.1231249761339797</v>
      </c>
      <c r="AT39" s="81">
        <v>1.6883736001342271</v>
      </c>
      <c r="AU39" s="81">
        <v>2.8018656765369343</v>
      </c>
      <c r="AV39" s="81">
        <v>1.9253214070955664</v>
      </c>
      <c r="AW39" s="81">
        <v>3.1387867754510097</v>
      </c>
      <c r="AX39" s="81">
        <v>3.1631301228354261</v>
      </c>
      <c r="AY39" s="234" t="s">
        <v>156</v>
      </c>
      <c r="AZ39" s="81">
        <v>2.6217791041390512</v>
      </c>
      <c r="BA39" s="81">
        <v>2.0083156978362098</v>
      </c>
      <c r="BB39" s="81">
        <v>1.1754233902368014</v>
      </c>
      <c r="BC39" s="81">
        <v>-2.7114672816250192</v>
      </c>
      <c r="BD39" s="81">
        <v>3.3742485547244172</v>
      </c>
      <c r="BE39" s="81">
        <v>2.9601026603350675</v>
      </c>
      <c r="BF39" s="81">
        <v>1.9228649941876768</v>
      </c>
      <c r="BG39" s="81">
        <v>2.0035081622480533</v>
      </c>
      <c r="BH39" s="86">
        <v>2.5317702248423188</v>
      </c>
      <c r="BI39" s="163"/>
    </row>
    <row r="40" spans="1:61" x14ac:dyDescent="0.25">
      <c r="A40" s="85" t="s">
        <v>158</v>
      </c>
      <c r="B40" s="81" t="s">
        <v>159</v>
      </c>
      <c r="C40" s="81" t="s">
        <v>92</v>
      </c>
      <c r="D40" s="81" t="s">
        <v>93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>
        <v>-1.6115992716535601</v>
      </c>
      <c r="AL40" s="81">
        <v>1.6008434867889321</v>
      </c>
      <c r="AM40" s="81">
        <v>4.1751546243280728</v>
      </c>
      <c r="AN40" s="81">
        <v>5.7300627074592398</v>
      </c>
      <c r="AO40" s="81">
        <v>4.4654302394212806</v>
      </c>
      <c r="AP40" s="81">
        <v>3.1535189947871913</v>
      </c>
      <c r="AQ40" s="81">
        <v>2.5110581619994576</v>
      </c>
      <c r="AR40" s="81">
        <v>2.159092572766923</v>
      </c>
      <c r="AS40" s="81">
        <v>3.926540145272071</v>
      </c>
      <c r="AT40" s="81">
        <v>2.8970351408382271</v>
      </c>
      <c r="AU40" s="81">
        <v>3.0656336484412066</v>
      </c>
      <c r="AV40" s="81">
        <v>4.189573326220696</v>
      </c>
      <c r="AW40" s="81">
        <v>5.5640359535283181</v>
      </c>
      <c r="AX40" s="81">
        <v>4.7468686807614802</v>
      </c>
      <c r="AY40" s="234" t="s">
        <v>158</v>
      </c>
      <c r="AZ40" s="81">
        <v>6.5709946268767965</v>
      </c>
      <c r="BA40" s="81">
        <v>6.2988813249554454</v>
      </c>
      <c r="BB40" s="81">
        <v>3.5256450950593461</v>
      </c>
      <c r="BC40" s="81">
        <v>-3.6041203215380335</v>
      </c>
      <c r="BD40" s="81">
        <v>2.0764596362371464</v>
      </c>
      <c r="BE40" s="81">
        <v>3.1917912772813963</v>
      </c>
      <c r="BF40" s="81">
        <v>0.65294359041988059</v>
      </c>
      <c r="BG40" s="81">
        <v>1.3682534777765767</v>
      </c>
      <c r="BH40" s="86">
        <v>2.6549049993712401</v>
      </c>
      <c r="BI40" s="163"/>
    </row>
    <row r="41" spans="1:61" x14ac:dyDescent="0.25">
      <c r="A41" s="85" t="s">
        <v>160</v>
      </c>
      <c r="B41" s="81" t="s">
        <v>161</v>
      </c>
      <c r="C41" s="81" t="s">
        <v>92</v>
      </c>
      <c r="D41" s="81" t="s">
        <v>93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>
        <v>1.6013458801041622</v>
      </c>
      <c r="AA41" s="81">
        <v>-1.3094199594471547</v>
      </c>
      <c r="AB41" s="81">
        <v>0.63906297306155579</v>
      </c>
      <c r="AC41" s="81">
        <v>3.0084570877929764</v>
      </c>
      <c r="AD41" s="81">
        <v>3.6736186563893938</v>
      </c>
      <c r="AE41" s="81">
        <v>1.8586248630884086</v>
      </c>
      <c r="AF41" s="81">
        <v>1.5854668030929275</v>
      </c>
      <c r="AG41" s="81">
        <v>3.2776045185785421</v>
      </c>
      <c r="AH41" s="81">
        <v>4.3307862685112184</v>
      </c>
      <c r="AI41" s="81">
        <v>3.6746244394424252</v>
      </c>
      <c r="AJ41" s="81">
        <v>-0.91580553793052388</v>
      </c>
      <c r="AK41" s="81">
        <v>-4.3737003508368844E-2</v>
      </c>
      <c r="AL41" s="81">
        <v>-0.12598001561407557</v>
      </c>
      <c r="AM41" s="81">
        <v>1.269754995024087</v>
      </c>
      <c r="AN41" s="81">
        <v>0.48087207814285193</v>
      </c>
      <c r="AO41" s="81">
        <v>0.60108259973155498</v>
      </c>
      <c r="AP41" s="81">
        <v>2.3120454808484965</v>
      </c>
      <c r="AQ41" s="81">
        <v>2.9447852477480865</v>
      </c>
      <c r="AR41" s="81">
        <v>1.6433671501484497</v>
      </c>
      <c r="AS41" s="81">
        <v>3.946098963443319</v>
      </c>
      <c r="AT41" s="81">
        <v>1.4465991887022938</v>
      </c>
      <c r="AU41" s="81">
        <v>0.1434005213803573</v>
      </c>
      <c r="AV41" s="81">
        <v>4.9702557665625591E-2</v>
      </c>
      <c r="AW41" s="81">
        <v>2.842956340484875</v>
      </c>
      <c r="AX41" s="81">
        <v>3.0382956500693012</v>
      </c>
      <c r="AY41" s="234" t="s">
        <v>160</v>
      </c>
      <c r="AZ41" s="81">
        <v>4.0127820055594299</v>
      </c>
      <c r="BA41" s="81">
        <v>4.1403543738210828</v>
      </c>
      <c r="BB41" s="81">
        <v>2.2772311270888821</v>
      </c>
      <c r="BC41" s="81">
        <v>-2.1296048261983032</v>
      </c>
      <c r="BD41" s="81">
        <v>2.9538065840629741</v>
      </c>
      <c r="BE41" s="81">
        <v>1.8045531143122417</v>
      </c>
      <c r="BF41" s="81">
        <v>1.1091717261955409</v>
      </c>
      <c r="BG41" s="81">
        <v>1.9156154411305693</v>
      </c>
      <c r="BH41" s="86"/>
      <c r="BI41" s="163"/>
    </row>
    <row r="42" spans="1:61" x14ac:dyDescent="0.25">
      <c r="A42" s="85" t="s">
        <v>162</v>
      </c>
      <c r="B42" s="81" t="s">
        <v>163</v>
      </c>
      <c r="C42" s="81" t="s">
        <v>92</v>
      </c>
      <c r="D42" s="81" t="s">
        <v>93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>
        <v>3.7702636746968778</v>
      </c>
      <c r="AS42" s="81">
        <v>5.8266414687751364</v>
      </c>
      <c r="AT42" s="81">
        <v>-1.5129612602754321</v>
      </c>
      <c r="AU42" s="81">
        <v>-1.6322065976114004</v>
      </c>
      <c r="AV42" s="81">
        <v>-3.2021569420483047</v>
      </c>
      <c r="AW42" s="81">
        <v>0.22419739629644653</v>
      </c>
      <c r="AX42" s="81">
        <v>1.37773415696212</v>
      </c>
      <c r="AY42" s="234" t="s">
        <v>162</v>
      </c>
      <c r="AZ42" s="81">
        <v>4.8822993641169887</v>
      </c>
      <c r="BA42" s="81">
        <v>5.8983296614694183</v>
      </c>
      <c r="BB42" s="81"/>
      <c r="BC42" s="81"/>
      <c r="BD42" s="81"/>
      <c r="BE42" s="81"/>
      <c r="BF42" s="81"/>
      <c r="BG42" s="81"/>
      <c r="BH42" s="86"/>
      <c r="BI42" s="163"/>
    </row>
    <row r="43" spans="1:61" x14ac:dyDescent="0.25">
      <c r="A43" s="85" t="s">
        <v>164</v>
      </c>
      <c r="B43" s="81" t="s">
        <v>165</v>
      </c>
      <c r="C43" s="81" t="s">
        <v>92</v>
      </c>
      <c r="D43" s="81" t="s">
        <v>93</v>
      </c>
      <c r="E43" s="81"/>
      <c r="F43" s="81">
        <v>4.0499309467799662</v>
      </c>
      <c r="G43" s="81">
        <v>5.1930795422692881</v>
      </c>
      <c r="H43" s="81">
        <v>6.1165648353190392</v>
      </c>
      <c r="I43" s="81">
        <v>2.6678716662981827</v>
      </c>
      <c r="J43" s="81">
        <v>0.41717501551488567</v>
      </c>
      <c r="K43" s="81">
        <v>10.001606064882978</v>
      </c>
      <c r="L43" s="81">
        <v>3.6407833194486585</v>
      </c>
      <c r="M43" s="81">
        <v>3.7516790759691645</v>
      </c>
      <c r="N43" s="81">
        <v>3.471317247629969</v>
      </c>
      <c r="O43" s="81">
        <v>2.122519603063111</v>
      </c>
      <c r="P43" s="81">
        <v>9.0179648322379364</v>
      </c>
      <c r="Q43" s="81">
        <v>-0.81919551466955909</v>
      </c>
      <c r="R43" s="81">
        <v>-4.9411006985914554</v>
      </c>
      <c r="S43" s="81">
        <v>2.4938445150699522</v>
      </c>
      <c r="T43" s="81">
        <v>-11.362780133446222</v>
      </c>
      <c r="U43" s="81">
        <v>3.4063835731355852</v>
      </c>
      <c r="V43" s="81">
        <v>8.6974402966894218</v>
      </c>
      <c r="W43" s="81">
        <v>7.4629268112812639</v>
      </c>
      <c r="X43" s="81">
        <v>8.682319916120278</v>
      </c>
      <c r="Y43" s="81">
        <v>8.1486065289551561</v>
      </c>
      <c r="Z43" s="81">
        <v>4.737311068576247</v>
      </c>
      <c r="AA43" s="81">
        <v>-10.323232445642788</v>
      </c>
      <c r="AB43" s="81">
        <v>-3.7865723278880239</v>
      </c>
      <c r="AC43" s="81">
        <v>7.9733415733808926</v>
      </c>
      <c r="AD43" s="81">
        <v>7.1192284287307643</v>
      </c>
      <c r="AE43" s="81">
        <v>5.5963533001561814</v>
      </c>
      <c r="AF43" s="81">
        <v>6.5942148932044233</v>
      </c>
      <c r="AG43" s="81">
        <v>7.3112014506428551</v>
      </c>
      <c r="AH43" s="81">
        <v>10.560325225724682</v>
      </c>
      <c r="AI43" s="81">
        <v>3.697579900576045</v>
      </c>
      <c r="AJ43" s="81">
        <v>7.9699883720726348</v>
      </c>
      <c r="AK43" s="81">
        <v>12.277930631264951</v>
      </c>
      <c r="AL43" s="81">
        <v>6.9862866821294887</v>
      </c>
      <c r="AM43" s="81">
        <v>5.7081190980331513</v>
      </c>
      <c r="AN43" s="81">
        <v>10.627577221066417</v>
      </c>
      <c r="AO43" s="81">
        <v>7.4134915229514746</v>
      </c>
      <c r="AP43" s="81">
        <v>6.6055796327268155</v>
      </c>
      <c r="AQ43" s="81">
        <v>3.2308787087403488</v>
      </c>
      <c r="AR43" s="81">
        <v>-0.76085481175307734</v>
      </c>
      <c r="AS43" s="81">
        <v>4.4957929970445605</v>
      </c>
      <c r="AT43" s="81">
        <v>3.3481803906195466</v>
      </c>
      <c r="AU43" s="81">
        <v>2.1669086338574459</v>
      </c>
      <c r="AV43" s="81">
        <v>3.956748481465894</v>
      </c>
      <c r="AW43" s="81">
        <v>6.04108673916474</v>
      </c>
      <c r="AX43" s="81">
        <v>5.5594525308451779</v>
      </c>
      <c r="AY43" s="234" t="s">
        <v>164</v>
      </c>
      <c r="AZ43" s="81">
        <v>4.4049726903068915</v>
      </c>
      <c r="BA43" s="81">
        <v>5.1608255998702077</v>
      </c>
      <c r="BB43" s="81">
        <v>3.2924548972939931</v>
      </c>
      <c r="BC43" s="81">
        <v>-1.0364317788228448</v>
      </c>
      <c r="BD43" s="81">
        <v>5.753708903146304</v>
      </c>
      <c r="BE43" s="81">
        <v>5.8396405845718249</v>
      </c>
      <c r="BF43" s="81">
        <v>5.4571306175168104</v>
      </c>
      <c r="BG43" s="81">
        <v>4.2261906244871312</v>
      </c>
      <c r="BH43" s="86">
        <v>1.8940490237939684</v>
      </c>
      <c r="BI43" s="163"/>
    </row>
    <row r="44" spans="1:61" x14ac:dyDescent="0.25">
      <c r="A44" s="85" t="s">
        <v>166</v>
      </c>
      <c r="B44" s="81" t="s">
        <v>167</v>
      </c>
      <c r="C44" s="81" t="s">
        <v>92</v>
      </c>
      <c r="D44" s="81" t="s">
        <v>93</v>
      </c>
      <c r="E44" s="81"/>
      <c r="F44" s="81">
        <v>-27.299999987466506</v>
      </c>
      <c r="G44" s="81">
        <v>-5.5999999998057461</v>
      </c>
      <c r="H44" s="81">
        <v>10.199999980296838</v>
      </c>
      <c r="I44" s="81">
        <v>18.299999998879613</v>
      </c>
      <c r="J44" s="81">
        <v>17.000000002564988</v>
      </c>
      <c r="K44" s="81">
        <v>10.7000000120576</v>
      </c>
      <c r="L44" s="81">
        <v>-5.7000000005484139</v>
      </c>
      <c r="M44" s="81">
        <v>-4.1000000052017782</v>
      </c>
      <c r="N44" s="81">
        <v>16.900000004362909</v>
      </c>
      <c r="O44" s="81">
        <v>19.399999992420362</v>
      </c>
      <c r="P44" s="81">
        <v>7.0000000012068568</v>
      </c>
      <c r="Q44" s="81">
        <v>3.8000000053688439</v>
      </c>
      <c r="R44" s="81">
        <v>7.899999998011495</v>
      </c>
      <c r="S44" s="81">
        <v>2.3000000013897477</v>
      </c>
      <c r="T44" s="81">
        <v>8.6999999964068735</v>
      </c>
      <c r="U44" s="81">
        <v>-1.599999997536699</v>
      </c>
      <c r="V44" s="81">
        <v>7.5999999955455024</v>
      </c>
      <c r="W44" s="81">
        <v>11.881906168281859</v>
      </c>
      <c r="X44" s="81">
        <v>7.6000000000004064</v>
      </c>
      <c r="Y44" s="81">
        <v>7.8066914498140676</v>
      </c>
      <c r="Z44" s="81">
        <v>5.1724137931032317</v>
      </c>
      <c r="AA44" s="81">
        <v>9.0163934426233112</v>
      </c>
      <c r="AB44" s="81">
        <v>10.751879699247752</v>
      </c>
      <c r="AC44" s="81">
        <v>15.207060420909627</v>
      </c>
      <c r="AD44" s="81">
        <v>13.553329404832056</v>
      </c>
      <c r="AE44" s="81">
        <v>8.9257913855736604</v>
      </c>
      <c r="AF44" s="81">
        <v>11.719866603144254</v>
      </c>
      <c r="AG44" s="81">
        <v>11.300639658848667</v>
      </c>
      <c r="AH44" s="81">
        <v>4.2145593869730646</v>
      </c>
      <c r="AI44" s="81">
        <v>3.9338235294117823</v>
      </c>
      <c r="AJ44" s="81">
        <v>9.267775026530046</v>
      </c>
      <c r="AK44" s="81">
        <v>14.276464875364297</v>
      </c>
      <c r="AL44" s="81">
        <v>13.937677053824231</v>
      </c>
      <c r="AM44" s="81">
        <v>13.078070611636107</v>
      </c>
      <c r="AN44" s="81">
        <v>10.993843447669292</v>
      </c>
      <c r="AO44" s="81">
        <v>9.9247226624405727</v>
      </c>
      <c r="AP44" s="81">
        <v>9.2268877275184735</v>
      </c>
      <c r="AQ44" s="81">
        <v>7.8534895231809401</v>
      </c>
      <c r="AR44" s="81">
        <v>7.6181734740706162</v>
      </c>
      <c r="AS44" s="81">
        <v>8.4292821606255046</v>
      </c>
      <c r="AT44" s="81">
        <v>8.2983744100683339</v>
      </c>
      <c r="AU44" s="81">
        <v>9.0909090909087524</v>
      </c>
      <c r="AV44" s="81">
        <v>10.019973368841505</v>
      </c>
      <c r="AW44" s="81">
        <v>10.075642965204594</v>
      </c>
      <c r="AX44" s="81">
        <v>11.352391423859061</v>
      </c>
      <c r="AY44" s="234" t="s">
        <v>166</v>
      </c>
      <c r="AZ44" s="81">
        <v>12.68822510446121</v>
      </c>
      <c r="BA44" s="81">
        <v>14.194961672398534</v>
      </c>
      <c r="BB44" s="81">
        <v>9.6233774862006101</v>
      </c>
      <c r="BC44" s="81">
        <v>9.2335510947285684</v>
      </c>
      <c r="BD44" s="81">
        <v>10.631708233654606</v>
      </c>
      <c r="BE44" s="81">
        <v>9.4845062015218957</v>
      </c>
      <c r="BF44" s="81">
        <v>7.750297593174011</v>
      </c>
      <c r="BG44" s="81">
        <v>7.6838099695499977</v>
      </c>
      <c r="BH44" s="86">
        <v>7.3510000218219176</v>
      </c>
      <c r="BI44" s="163"/>
    </row>
    <row r="45" spans="1:61" x14ac:dyDescent="0.25">
      <c r="A45" s="85" t="s">
        <v>168</v>
      </c>
      <c r="B45" s="81" t="s">
        <v>169</v>
      </c>
      <c r="C45" s="81" t="s">
        <v>92</v>
      </c>
      <c r="D45" s="81" t="s">
        <v>93</v>
      </c>
      <c r="E45" s="81"/>
      <c r="F45" s="81">
        <v>9.9325551564217136</v>
      </c>
      <c r="G45" s="81">
        <v>1.2269944895619602</v>
      </c>
      <c r="H45" s="81">
        <v>14.490355864922904</v>
      </c>
      <c r="I45" s="81">
        <v>17.61308783004371</v>
      </c>
      <c r="J45" s="81">
        <v>-3.1096542731538221</v>
      </c>
      <c r="K45" s="81">
        <v>11.577359687300842</v>
      </c>
      <c r="L45" s="81">
        <v>4.5981517848125293</v>
      </c>
      <c r="M45" s="81">
        <v>12.548248640007927</v>
      </c>
      <c r="N45" s="81">
        <v>9.5392187710417602</v>
      </c>
      <c r="O45" s="81">
        <v>10.3750318434126</v>
      </c>
      <c r="P45" s="81">
        <v>9.4566376613651784</v>
      </c>
      <c r="Q45" s="81">
        <v>4.2366250123065328</v>
      </c>
      <c r="R45" s="81">
        <v>5.9391975358130935</v>
      </c>
      <c r="S45" s="81">
        <v>4.3273808573542283</v>
      </c>
      <c r="T45" s="81">
        <v>8.2528863687862497</v>
      </c>
      <c r="U45" s="81">
        <v>12.916397437944724</v>
      </c>
      <c r="V45" s="81">
        <v>7.3144591552317451</v>
      </c>
      <c r="W45" s="81">
        <v>10.909453647606824</v>
      </c>
      <c r="X45" s="81">
        <v>2.3944074643864894</v>
      </c>
      <c r="Y45" s="81">
        <v>-10.957697266020006</v>
      </c>
      <c r="Z45" s="81">
        <v>3.5004989074401465</v>
      </c>
      <c r="AA45" s="81">
        <v>0.20082235163857831</v>
      </c>
      <c r="AB45" s="81">
        <v>-3.9002404422397916</v>
      </c>
      <c r="AC45" s="81">
        <v>-2.7012614342204699</v>
      </c>
      <c r="AD45" s="81">
        <v>4.5012231752154577</v>
      </c>
      <c r="AE45" s="81">
        <v>3.2593487673454575</v>
      </c>
      <c r="AF45" s="81">
        <v>-0.34897290943465009</v>
      </c>
      <c r="AG45" s="81">
        <v>1.1364839635205044</v>
      </c>
      <c r="AH45" s="81">
        <v>2.9480049449687868</v>
      </c>
      <c r="AI45" s="81">
        <v>-1.0959084111542836</v>
      </c>
      <c r="AJ45" s="81">
        <v>4.0925168735611805E-2</v>
      </c>
      <c r="AK45" s="81">
        <v>-0.24456061217929914</v>
      </c>
      <c r="AL45" s="81">
        <v>-0.19248510004538844</v>
      </c>
      <c r="AM45" s="81">
        <v>0.81120668466003565</v>
      </c>
      <c r="AN45" s="81">
        <v>7.1257447241729324</v>
      </c>
      <c r="AO45" s="81">
        <v>7.7293274220999706</v>
      </c>
      <c r="AP45" s="81">
        <v>3.743553143653827</v>
      </c>
      <c r="AQ45" s="81">
        <v>4.9306796284514149</v>
      </c>
      <c r="AR45" s="81">
        <v>1.6175274430770656</v>
      </c>
      <c r="AS45" s="81">
        <v>-2.0684000574248103</v>
      </c>
      <c r="AT45" s="81">
        <v>0.12137191547421367</v>
      </c>
      <c r="AU45" s="81">
        <v>-1.6676421383280911</v>
      </c>
      <c r="AV45" s="81">
        <v>-1.3595359424621023</v>
      </c>
      <c r="AW45" s="81">
        <v>1.231772839689981</v>
      </c>
      <c r="AX45" s="81">
        <v>1.7212473672060895</v>
      </c>
      <c r="AY45" s="234" t="s">
        <v>168</v>
      </c>
      <c r="AZ45" s="81">
        <v>1.5158423636683125</v>
      </c>
      <c r="BA45" s="81">
        <v>1.7650367837754146</v>
      </c>
      <c r="BB45" s="81">
        <v>2.5428414762319846</v>
      </c>
      <c r="BC45" s="81">
        <v>3.2514537188285288</v>
      </c>
      <c r="BD45" s="81">
        <v>2.0176385920530322</v>
      </c>
      <c r="BE45" s="81">
        <v>-4.3872598420664275</v>
      </c>
      <c r="BF45" s="81">
        <v>10.706507830813734</v>
      </c>
      <c r="BG45" s="81">
        <v>9.2185787228571456</v>
      </c>
      <c r="BH45" s="86">
        <v>8.9954973863149519</v>
      </c>
      <c r="BI45" s="163"/>
    </row>
    <row r="46" spans="1:61" x14ac:dyDescent="0.25">
      <c r="A46" s="85" t="s">
        <v>170</v>
      </c>
      <c r="B46" s="81" t="s">
        <v>171</v>
      </c>
      <c r="C46" s="81" t="s">
        <v>92</v>
      </c>
      <c r="D46" s="81" t="s">
        <v>93</v>
      </c>
      <c r="E46" s="81"/>
      <c r="F46" s="81">
        <v>1.1836808117077879</v>
      </c>
      <c r="G46" s="81">
        <v>3.0415590510080648</v>
      </c>
      <c r="H46" s="81">
        <v>3.742550320242259</v>
      </c>
      <c r="I46" s="81">
        <v>3.5471596957654725</v>
      </c>
      <c r="J46" s="81">
        <v>2.0260537147376567</v>
      </c>
      <c r="K46" s="81">
        <v>4.6149556206906794</v>
      </c>
      <c r="L46" s="81">
        <v>-10.912065590400928</v>
      </c>
      <c r="M46" s="81">
        <v>6.3463238555250427</v>
      </c>
      <c r="N46" s="81">
        <v>4.9014795226402157</v>
      </c>
      <c r="O46" s="81">
        <v>3.0920682359673464</v>
      </c>
      <c r="P46" s="81">
        <v>3.4797078166663766</v>
      </c>
      <c r="Q46" s="81">
        <v>2.6738432924122861</v>
      </c>
      <c r="R46" s="81">
        <v>5.3556807779511644</v>
      </c>
      <c r="S46" s="81">
        <v>10.734262259411892</v>
      </c>
      <c r="T46" s="81">
        <v>11.245058774704702</v>
      </c>
      <c r="U46" s="81">
        <v>-5.4951383967508463</v>
      </c>
      <c r="V46" s="81">
        <v>13.739871523038772</v>
      </c>
      <c r="W46" s="81">
        <v>22.003004922997633</v>
      </c>
      <c r="X46" s="81">
        <v>6.0351187732672145</v>
      </c>
      <c r="Y46" s="81">
        <v>-1.9652916688370681</v>
      </c>
      <c r="Z46" s="81">
        <v>17.082682248753997</v>
      </c>
      <c r="AA46" s="81">
        <v>7.5162026055375293</v>
      </c>
      <c r="AB46" s="81">
        <v>6.8668305661142597</v>
      </c>
      <c r="AC46" s="81">
        <v>7.4745725430173309</v>
      </c>
      <c r="AD46" s="81">
        <v>8.0631616718716401</v>
      </c>
      <c r="AE46" s="81">
        <v>6.7716630804977456</v>
      </c>
      <c r="AF46" s="81">
        <v>-2.1466502119191233</v>
      </c>
      <c r="AG46" s="81">
        <v>-7.823631975064373</v>
      </c>
      <c r="AH46" s="81">
        <v>-1.8191205125231562</v>
      </c>
      <c r="AI46" s="81">
        <v>-6.1056976460825467</v>
      </c>
      <c r="AJ46" s="81">
        <v>-3.8085993719012521</v>
      </c>
      <c r="AK46" s="81">
        <v>-3.1000032107840667</v>
      </c>
      <c r="AL46" s="81">
        <v>-7.932066575098716</v>
      </c>
      <c r="AM46" s="81">
        <v>2.0634024745125146</v>
      </c>
      <c r="AN46" s="81">
        <v>4.1283709448762806</v>
      </c>
      <c r="AO46" s="81">
        <v>4.9119395425658325</v>
      </c>
      <c r="AP46" s="81">
        <v>5.3141584638383961</v>
      </c>
      <c r="AQ46" s="81">
        <v>4.8953595260483098</v>
      </c>
      <c r="AR46" s="81">
        <v>4.0622788377254722</v>
      </c>
      <c r="AS46" s="81">
        <v>4.1735810316936579</v>
      </c>
      <c r="AT46" s="81">
        <v>4.5142710868770592</v>
      </c>
      <c r="AU46" s="81">
        <v>4.0090445712939697</v>
      </c>
      <c r="AV46" s="81">
        <v>4.0309933156499511</v>
      </c>
      <c r="AW46" s="81">
        <v>3.7018540537922604</v>
      </c>
      <c r="AX46" s="81">
        <v>2.29685285606908</v>
      </c>
      <c r="AY46" s="234" t="s">
        <v>170</v>
      </c>
      <c r="AZ46" s="81">
        <v>3.2240029845407321</v>
      </c>
      <c r="BA46" s="81">
        <v>3.2556644929841809</v>
      </c>
      <c r="BB46" s="81">
        <v>2.8840462338600901</v>
      </c>
      <c r="BC46" s="81">
        <v>1.9318505907277768</v>
      </c>
      <c r="BD46" s="81">
        <v>3.2686488739705766</v>
      </c>
      <c r="BE46" s="81">
        <v>4.1405918465824243</v>
      </c>
      <c r="BF46" s="81">
        <v>4.5887387005114135</v>
      </c>
      <c r="BG46" s="81">
        <v>5.5616881285022401</v>
      </c>
      <c r="BH46" s="86">
        <v>5.8862946636404558</v>
      </c>
      <c r="BI46" s="163"/>
    </row>
    <row r="47" spans="1:61" x14ac:dyDescent="0.25">
      <c r="A47" s="85" t="s">
        <v>172</v>
      </c>
      <c r="B47" s="81" t="s">
        <v>173</v>
      </c>
      <c r="C47" s="81" t="s">
        <v>92</v>
      </c>
      <c r="D47" s="81" t="s">
        <v>93</v>
      </c>
      <c r="E47" s="81"/>
      <c r="F47" s="81">
        <v>8.3507267243314089</v>
      </c>
      <c r="G47" s="81">
        <v>5.2023087886710755</v>
      </c>
      <c r="H47" s="81">
        <v>-4.0293003979728752</v>
      </c>
      <c r="I47" s="81">
        <v>3.8167962678377592</v>
      </c>
      <c r="J47" s="81">
        <v>3.6764677363392906</v>
      </c>
      <c r="K47" s="81">
        <v>1.3589824623612543</v>
      </c>
      <c r="L47" s="81">
        <v>2.1162720578942213</v>
      </c>
      <c r="M47" s="81">
        <v>7.6313262383692688</v>
      </c>
      <c r="N47" s="81">
        <v>7.548525193949601</v>
      </c>
      <c r="O47" s="81">
        <v>6.3584701875677609</v>
      </c>
      <c r="P47" s="81">
        <v>7.753035852938865</v>
      </c>
      <c r="Q47" s="81">
        <v>8.6175508442856881</v>
      </c>
      <c r="R47" s="81">
        <v>8.2311889442951269</v>
      </c>
      <c r="S47" s="81">
        <v>7.8855208094492042</v>
      </c>
      <c r="T47" s="81">
        <v>7.7315968392065031</v>
      </c>
      <c r="U47" s="81">
        <v>0.91628675343122268</v>
      </c>
      <c r="V47" s="81">
        <v>-8.9534279805309325</v>
      </c>
      <c r="W47" s="81">
        <v>6.3597470102186264</v>
      </c>
      <c r="X47" s="81">
        <v>9.8132247390800558</v>
      </c>
      <c r="Y47" s="81">
        <v>17.636605479476913</v>
      </c>
      <c r="Z47" s="81">
        <v>17.619722467904992</v>
      </c>
      <c r="AA47" s="81">
        <v>23.597699959712386</v>
      </c>
      <c r="AB47" s="81">
        <v>5.853962839856635</v>
      </c>
      <c r="AC47" s="81">
        <v>6.9761310562537204</v>
      </c>
      <c r="AD47" s="81">
        <v>-1.1856608549338432</v>
      </c>
      <c r="AE47" s="81">
        <v>-6.8615264367511202</v>
      </c>
      <c r="AF47" s="81">
        <v>0.18937664053117942</v>
      </c>
      <c r="AG47" s="81">
        <v>1.7662634294190553</v>
      </c>
      <c r="AH47" s="81">
        <v>2.5998765171723903</v>
      </c>
      <c r="AI47" s="81">
        <v>1.0000035669436897</v>
      </c>
      <c r="AJ47" s="81">
        <v>2.3953674540682357</v>
      </c>
      <c r="AK47" s="81">
        <v>2.6119480522143874</v>
      </c>
      <c r="AL47" s="81">
        <v>-0.97968320634306849</v>
      </c>
      <c r="AM47" s="81">
        <v>-5.4930757449893406</v>
      </c>
      <c r="AN47" s="81">
        <v>3.9853243780618328</v>
      </c>
      <c r="AO47" s="81">
        <v>4.2904815556411364</v>
      </c>
      <c r="AP47" s="81">
        <v>-0.62481214950597064</v>
      </c>
      <c r="AQ47" s="81">
        <v>3.7375527698607129</v>
      </c>
      <c r="AR47" s="81">
        <v>-2.58219935747222</v>
      </c>
      <c r="AS47" s="81">
        <v>7.5759803921568505</v>
      </c>
      <c r="AT47" s="81">
        <v>3.8026019001617755</v>
      </c>
      <c r="AU47" s="81">
        <v>4.5818700614574226</v>
      </c>
      <c r="AV47" s="81">
        <v>0.81326407471536299</v>
      </c>
      <c r="AW47" s="81">
        <v>3.4766316227750735</v>
      </c>
      <c r="AX47" s="81">
        <v>7.7557589779700038</v>
      </c>
      <c r="AY47" s="234" t="s">
        <v>172</v>
      </c>
      <c r="AZ47" s="81">
        <v>6.235997012696032</v>
      </c>
      <c r="BA47" s="81">
        <v>-1.5822227504393709</v>
      </c>
      <c r="BB47" s="81">
        <v>5.5722641727564621</v>
      </c>
      <c r="BC47" s="81">
        <v>7.4688780323069182</v>
      </c>
      <c r="BD47" s="81">
        <v>8.751655799187418</v>
      </c>
      <c r="BE47" s="81">
        <v>3.4206212698529868</v>
      </c>
      <c r="BF47" s="81">
        <v>3.7999958536228888</v>
      </c>
      <c r="BG47" s="81">
        <v>3.4407052491937975</v>
      </c>
      <c r="BH47" s="86">
        <v>6.546200012120849</v>
      </c>
      <c r="BI47" s="163"/>
    </row>
    <row r="48" spans="1:61" x14ac:dyDescent="0.25">
      <c r="A48" s="85" t="s">
        <v>174</v>
      </c>
      <c r="B48" s="81" t="s">
        <v>175</v>
      </c>
      <c r="C48" s="81" t="s">
        <v>92</v>
      </c>
      <c r="D48" s="81" t="s">
        <v>93</v>
      </c>
      <c r="E48" s="81"/>
      <c r="F48" s="81">
        <v>5.2653723815326003</v>
      </c>
      <c r="G48" s="81">
        <v>5.4665002823452795</v>
      </c>
      <c r="H48" s="81">
        <v>2.9041146778493925</v>
      </c>
      <c r="I48" s="81">
        <v>6.6023415950699587</v>
      </c>
      <c r="J48" s="81">
        <v>3.0124871973123106</v>
      </c>
      <c r="K48" s="81">
        <v>5.3223681294107763</v>
      </c>
      <c r="L48" s="81">
        <v>4.1906354467973586</v>
      </c>
      <c r="M48" s="81">
        <v>6.42744433641802</v>
      </c>
      <c r="N48" s="81">
        <v>6.5209350668573194</v>
      </c>
      <c r="O48" s="81">
        <v>6.9565150987975528</v>
      </c>
      <c r="P48" s="81">
        <v>5.9512230989950297</v>
      </c>
      <c r="Q48" s="81">
        <v>7.6734146820758014</v>
      </c>
      <c r="R48" s="81">
        <v>6.7274817603883719</v>
      </c>
      <c r="S48" s="81">
        <v>5.742522108548485</v>
      </c>
      <c r="T48" s="81">
        <v>2.2480470594472735</v>
      </c>
      <c r="U48" s="81">
        <v>4.817187268778909</v>
      </c>
      <c r="V48" s="81">
        <v>4.1480134389532566</v>
      </c>
      <c r="W48" s="81">
        <v>8.4634499995103454</v>
      </c>
      <c r="X48" s="81">
        <v>5.382853372904691</v>
      </c>
      <c r="Y48" s="81">
        <v>4.0981991613251409</v>
      </c>
      <c r="Z48" s="81">
        <v>2.2632167742883524</v>
      </c>
      <c r="AA48" s="81">
        <v>0.94848031927175214</v>
      </c>
      <c r="AB48" s="81">
        <v>1.584376304128071</v>
      </c>
      <c r="AC48" s="81">
        <v>3.3551010162915702</v>
      </c>
      <c r="AD48" s="81">
        <v>3.0882646518050763</v>
      </c>
      <c r="AE48" s="81">
        <v>5.8382924096630546</v>
      </c>
      <c r="AF48" s="81">
        <v>5.371506806323282</v>
      </c>
      <c r="AG48" s="81">
        <v>4.05982100227979</v>
      </c>
      <c r="AH48" s="81">
        <v>3.4174266555166355</v>
      </c>
      <c r="AI48" s="81">
        <v>6.0420384776555238</v>
      </c>
      <c r="AJ48" s="81">
        <v>2.2772314965927194</v>
      </c>
      <c r="AK48" s="81">
        <v>5.0326774965980974</v>
      </c>
      <c r="AL48" s="81">
        <v>2.3656505743129088</v>
      </c>
      <c r="AM48" s="81">
        <v>5.8358114944453234</v>
      </c>
      <c r="AN48" s="81">
        <v>5.2024375925564073</v>
      </c>
      <c r="AO48" s="81">
        <v>2.0558547121422492</v>
      </c>
      <c r="AP48" s="81">
        <v>3.4302936782928555</v>
      </c>
      <c r="AQ48" s="81">
        <v>0.56978408985213491</v>
      </c>
      <c r="AR48" s="81">
        <v>-4.2040152437058111</v>
      </c>
      <c r="AS48" s="81">
        <v>4.4199929995813818</v>
      </c>
      <c r="AT48" s="81">
        <v>1.6778983077036571</v>
      </c>
      <c r="AU48" s="81">
        <v>2.5039804654986</v>
      </c>
      <c r="AV48" s="81">
        <v>3.9182719036083</v>
      </c>
      <c r="AW48" s="81">
        <v>5.3330220674539248</v>
      </c>
      <c r="AX48" s="81">
        <v>4.7065559338311829</v>
      </c>
      <c r="AY48" s="234" t="s">
        <v>174</v>
      </c>
      <c r="AZ48" s="81">
        <v>6.6975152577052768</v>
      </c>
      <c r="BA48" s="81">
        <v>6.9006276554122365</v>
      </c>
      <c r="BB48" s="81">
        <v>3.5468048857810572</v>
      </c>
      <c r="BC48" s="81">
        <v>1.6515492452905391</v>
      </c>
      <c r="BD48" s="81">
        <v>3.9718007047375039</v>
      </c>
      <c r="BE48" s="81">
        <v>6.5895115155711608</v>
      </c>
      <c r="BF48" s="81">
        <v>4.0439438063715016</v>
      </c>
      <c r="BG48" s="81">
        <v>4.9362895005096874</v>
      </c>
      <c r="BH48" s="86">
        <v>4.5525009916539148</v>
      </c>
      <c r="BI48" s="163"/>
    </row>
    <row r="49" spans="1:61" x14ac:dyDescent="0.25">
      <c r="A49" s="85" t="s">
        <v>176</v>
      </c>
      <c r="B49" s="81" t="s">
        <v>177</v>
      </c>
      <c r="C49" s="81" t="s">
        <v>92</v>
      </c>
      <c r="D49" s="81" t="s">
        <v>93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>
        <v>3.8649211443068481</v>
      </c>
      <c r="AA49" s="81">
        <v>6.3836233767744091</v>
      </c>
      <c r="AB49" s="81">
        <v>4.8210279345244089</v>
      </c>
      <c r="AC49" s="81">
        <v>4.1102642508020324</v>
      </c>
      <c r="AD49" s="81">
        <v>2.2803718739362182</v>
      </c>
      <c r="AE49" s="81">
        <v>1.8672117637174495</v>
      </c>
      <c r="AF49" s="81">
        <v>1.6379910967658589</v>
      </c>
      <c r="AG49" s="81">
        <v>2.6875187882754688</v>
      </c>
      <c r="AH49" s="81">
        <v>-3.1806753672577628</v>
      </c>
      <c r="AI49" s="81">
        <v>5.0913926847242266</v>
      </c>
      <c r="AJ49" s="81">
        <v>-5.3955989070717152</v>
      </c>
      <c r="AK49" s="81">
        <v>8.5309234328659471</v>
      </c>
      <c r="AL49" s="81">
        <v>3.0059374776450341</v>
      </c>
      <c r="AM49" s="81">
        <v>-5.2766820378909927</v>
      </c>
      <c r="AN49" s="81">
        <v>3.6101294778362814</v>
      </c>
      <c r="AO49" s="81">
        <v>-1.2916684357265211</v>
      </c>
      <c r="AP49" s="81">
        <v>4.0303406688696981</v>
      </c>
      <c r="AQ49" s="81">
        <v>1.2826624751014322</v>
      </c>
      <c r="AR49" s="81">
        <v>1.924123666448935</v>
      </c>
      <c r="AS49" s="81">
        <v>1.4178526608101123</v>
      </c>
      <c r="AT49" s="81">
        <v>11.848246801116318</v>
      </c>
      <c r="AU49" s="81">
        <v>2.3247792591424741</v>
      </c>
      <c r="AV49" s="81">
        <v>2.1041019529446601</v>
      </c>
      <c r="AW49" s="81">
        <v>1.9196023794612245</v>
      </c>
      <c r="AX49" s="81">
        <v>2.8374077642229025</v>
      </c>
      <c r="AY49" s="234" t="s">
        <v>176</v>
      </c>
      <c r="AZ49" s="81">
        <v>2.647596234827617</v>
      </c>
      <c r="BA49" s="81">
        <v>0.79973691395969126</v>
      </c>
      <c r="BB49" s="81">
        <v>0.3999999684215112</v>
      </c>
      <c r="BC49" s="81">
        <v>1.9499999778070247</v>
      </c>
      <c r="BD49" s="81">
        <v>2.1999999817327307</v>
      </c>
      <c r="BE49" s="81">
        <v>2.6000000881785752</v>
      </c>
      <c r="BF49" s="81">
        <v>2.9999999719326098</v>
      </c>
      <c r="BG49" s="81">
        <v>3.4999999938923736</v>
      </c>
      <c r="BH49" s="86">
        <v>3.0036603086431199</v>
      </c>
      <c r="BI49" s="163"/>
    </row>
    <row r="50" spans="1:61" x14ac:dyDescent="0.25">
      <c r="A50" s="85" t="s">
        <v>178</v>
      </c>
      <c r="B50" s="81" t="s">
        <v>179</v>
      </c>
      <c r="C50" s="81" t="s">
        <v>92</v>
      </c>
      <c r="D50" s="81" t="s">
        <v>93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>
        <v>8.4515624118241846</v>
      </c>
      <c r="AA50" s="81">
        <v>2.8250300827656503</v>
      </c>
      <c r="AB50" s="81">
        <v>9.5207497525743463</v>
      </c>
      <c r="AC50" s="81">
        <v>3.7832706814032662</v>
      </c>
      <c r="AD50" s="81">
        <v>8.6420866167090935</v>
      </c>
      <c r="AE50" s="81">
        <v>2.8714554245116801</v>
      </c>
      <c r="AF50" s="81">
        <v>4.3090637286519637</v>
      </c>
      <c r="AG50" s="81">
        <v>5.996854915465704</v>
      </c>
      <c r="AH50" s="81">
        <v>5.697949366596049</v>
      </c>
      <c r="AI50" s="81">
        <v>0.69217187434121286</v>
      </c>
      <c r="AJ50" s="81">
        <v>1.404146852470916</v>
      </c>
      <c r="AK50" s="81">
        <v>10.937647242874917</v>
      </c>
      <c r="AL50" s="81">
        <v>8.7083113763189175</v>
      </c>
      <c r="AM50" s="81">
        <v>19.182641817247955</v>
      </c>
      <c r="AN50" s="81">
        <v>14.211636258635238</v>
      </c>
      <c r="AO50" s="81">
        <v>11.346524728534632</v>
      </c>
      <c r="AP50" s="81">
        <v>11.11842603571327</v>
      </c>
      <c r="AQ50" s="81">
        <v>12.517285667710553</v>
      </c>
      <c r="AR50" s="81">
        <v>11.222648532162054</v>
      </c>
      <c r="AS50" s="81">
        <v>14.28486883212247</v>
      </c>
      <c r="AT50" s="81">
        <v>2.2316544928496143</v>
      </c>
      <c r="AU50" s="81">
        <v>5.2508912461354953</v>
      </c>
      <c r="AV50" s="81">
        <v>4.1762593017521112</v>
      </c>
      <c r="AW50" s="81">
        <v>10.197072609143291</v>
      </c>
      <c r="AX50" s="81">
        <v>6.9124579881182342</v>
      </c>
      <c r="AY50" s="234" t="s">
        <v>178</v>
      </c>
      <c r="AZ50" s="81">
        <v>7.9837504470454519</v>
      </c>
      <c r="BA50" s="81">
        <v>15.170687968540037</v>
      </c>
      <c r="BB50" s="81">
        <v>6.6505205225970059</v>
      </c>
      <c r="BC50" s="81">
        <v>-1.2704036745573291</v>
      </c>
      <c r="BD50" s="81">
        <v>1.466912709350396</v>
      </c>
      <c r="BE50" s="81">
        <v>3.968783811782032</v>
      </c>
      <c r="BF50" s="81">
        <v>1.0819183107115578</v>
      </c>
      <c r="BG50" s="81">
        <v>1.0452440226038391</v>
      </c>
      <c r="BH50" s="86">
        <v>2.7382468881893516</v>
      </c>
      <c r="BI50" s="163"/>
    </row>
    <row r="51" spans="1:61" x14ac:dyDescent="0.25">
      <c r="A51" s="85" t="s">
        <v>180</v>
      </c>
      <c r="B51" s="81" t="s">
        <v>181</v>
      </c>
      <c r="C51" s="81" t="s">
        <v>92</v>
      </c>
      <c r="D51" s="81" t="s">
        <v>93</v>
      </c>
      <c r="E51" s="81"/>
      <c r="F51" s="81">
        <v>-0.95594044810417245</v>
      </c>
      <c r="G51" s="81">
        <v>8.1483200117818484</v>
      </c>
      <c r="H51" s="81">
        <v>4.7847115751796849</v>
      </c>
      <c r="I51" s="81">
        <v>4.1490521176847039</v>
      </c>
      <c r="J51" s="81">
        <v>9.8296172776106516</v>
      </c>
      <c r="K51" s="81">
        <v>7.8707080941310608</v>
      </c>
      <c r="L51" s="81">
        <v>5.6501259282275811</v>
      </c>
      <c r="M51" s="81">
        <v>8.3850177476213048</v>
      </c>
      <c r="N51" s="81">
        <v>5.5777298030351403</v>
      </c>
      <c r="O51" s="81">
        <v>7.5031343566328559</v>
      </c>
      <c r="P51" s="81">
        <v>6.7785054155579729</v>
      </c>
      <c r="Q51" s="81">
        <v>8.1780451411652422</v>
      </c>
      <c r="R51" s="81">
        <v>7.7089158050065265</v>
      </c>
      <c r="S51" s="81">
        <v>5.5449000063797058</v>
      </c>
      <c r="T51" s="81">
        <v>2.1000710388184842</v>
      </c>
      <c r="U51" s="81">
        <v>5.5175644078963444</v>
      </c>
      <c r="V51" s="81">
        <v>8.9044744314061859</v>
      </c>
      <c r="W51" s="81">
        <v>6.267686828842983</v>
      </c>
      <c r="X51" s="81">
        <v>4.9391239498318527</v>
      </c>
      <c r="Y51" s="81">
        <v>0.75189540621127549</v>
      </c>
      <c r="Z51" s="81">
        <v>-2.261655509269346</v>
      </c>
      <c r="AA51" s="81">
        <v>-7.2855688519353237</v>
      </c>
      <c r="AB51" s="81">
        <v>2.8629927029403888</v>
      </c>
      <c r="AC51" s="81">
        <v>6.201703581444491</v>
      </c>
      <c r="AD51" s="81">
        <v>1.0414122687351721</v>
      </c>
      <c r="AE51" s="81">
        <v>5.7849494984753846</v>
      </c>
      <c r="AF51" s="81">
        <v>6.8754396636244053</v>
      </c>
      <c r="AG51" s="81">
        <v>3.8193929625600447</v>
      </c>
      <c r="AH51" s="81">
        <v>5.0656728560806101</v>
      </c>
      <c r="AI51" s="81">
        <v>3.9049177952071403</v>
      </c>
      <c r="AJ51" s="81">
        <v>2.5719199752701059</v>
      </c>
      <c r="AK51" s="81">
        <v>9.1520161804407536</v>
      </c>
      <c r="AL51" s="81">
        <v>7.4136805585156793</v>
      </c>
      <c r="AM51" s="81">
        <v>4.7296014460473259</v>
      </c>
      <c r="AN51" s="81">
        <v>3.9208895706917275</v>
      </c>
      <c r="AO51" s="81">
        <v>0.88658208779956738</v>
      </c>
      <c r="AP51" s="81">
        <v>5.5781863986988895</v>
      </c>
      <c r="AQ51" s="81">
        <v>8.3978478411583524</v>
      </c>
      <c r="AR51" s="81">
        <v>8.2222006872377733</v>
      </c>
      <c r="AS51" s="81">
        <v>1.8008245995495287</v>
      </c>
      <c r="AT51" s="81">
        <v>1.0763963170258108</v>
      </c>
      <c r="AU51" s="81">
        <v>2.9021850910017264</v>
      </c>
      <c r="AV51" s="81">
        <v>6.4045107832179298</v>
      </c>
      <c r="AW51" s="81">
        <v>4.2594527736022485</v>
      </c>
      <c r="AX51" s="81">
        <v>5.8863773127506533</v>
      </c>
      <c r="AY51" s="234" t="s">
        <v>180</v>
      </c>
      <c r="AZ51" s="81">
        <v>8.7796409589073363</v>
      </c>
      <c r="BA51" s="81">
        <v>7.9353405147367937</v>
      </c>
      <c r="BB51" s="81">
        <v>2.7316204215889002</v>
      </c>
      <c r="BC51" s="81">
        <v>-1.0157188615134771</v>
      </c>
      <c r="BD51" s="81">
        <v>4.9543205267760442</v>
      </c>
      <c r="BE51" s="81">
        <v>4.517746473806028</v>
      </c>
      <c r="BF51" s="81">
        <v>5.1675827784794848</v>
      </c>
      <c r="BG51" s="81">
        <v>3.4372739708098408</v>
      </c>
      <c r="BH51" s="86">
        <v>3.5023522312464905</v>
      </c>
      <c r="BI51" s="163"/>
    </row>
    <row r="52" spans="1:61" x14ac:dyDescent="0.25">
      <c r="A52" s="85" t="s">
        <v>182</v>
      </c>
      <c r="B52" s="81" t="s">
        <v>183</v>
      </c>
      <c r="C52" s="81" t="s">
        <v>92</v>
      </c>
      <c r="D52" s="81" t="s">
        <v>93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>
        <v>3.8421566055112777</v>
      </c>
      <c r="V52" s="81">
        <v>7.7837597045905795</v>
      </c>
      <c r="W52" s="81">
        <v>9.2592817676923005</v>
      </c>
      <c r="X52" s="81">
        <v>7.0293521180965683</v>
      </c>
      <c r="Y52" s="81">
        <v>7.0985012958912961</v>
      </c>
      <c r="Z52" s="81">
        <v>0.25857331541602946</v>
      </c>
      <c r="AA52" s="81">
        <v>1.9695211772079517</v>
      </c>
      <c r="AB52" s="81">
        <v>-4.1709667840998463</v>
      </c>
      <c r="AC52" s="81">
        <v>1.0088770945691863</v>
      </c>
      <c r="AD52" s="81">
        <v>-0.39307636086486752</v>
      </c>
      <c r="AE52" s="81">
        <v>0.98765088075438712</v>
      </c>
      <c r="AF52" s="81">
        <v>-1.0095140692448155</v>
      </c>
      <c r="AG52" s="81">
        <v>1.2900169652060356</v>
      </c>
      <c r="AH52" s="81">
        <v>3.5308764098873411</v>
      </c>
      <c r="AI52" s="81">
        <v>0.36659427050007309</v>
      </c>
      <c r="AJ52" s="81">
        <v>0.18551009856373923</v>
      </c>
      <c r="AK52" s="81">
        <v>-1.4100303827536038</v>
      </c>
      <c r="AL52" s="81">
        <v>-7.3949042145713406E-2</v>
      </c>
      <c r="AM52" s="81">
        <v>3.4223945139700618</v>
      </c>
      <c r="AN52" s="81">
        <v>3.1112330986403691</v>
      </c>
      <c r="AO52" s="81">
        <v>3.742863606706706</v>
      </c>
      <c r="AP52" s="81">
        <v>3.5746334966543856</v>
      </c>
      <c r="AQ52" s="81">
        <v>5.3857879447701436</v>
      </c>
      <c r="AR52" s="81">
        <v>4.6226809340264197</v>
      </c>
      <c r="AS52" s="81">
        <v>4.3584554921362013</v>
      </c>
      <c r="AT52" s="81">
        <v>2.2066918738270971</v>
      </c>
      <c r="AU52" s="81">
        <v>4.5765534997188126</v>
      </c>
      <c r="AV52" s="81">
        <v>6.9881103660803348</v>
      </c>
      <c r="AW52" s="81">
        <v>5.0071083404860275</v>
      </c>
      <c r="AX52" s="81">
        <v>4.5643752408173697</v>
      </c>
      <c r="AY52" s="234" t="s">
        <v>182</v>
      </c>
      <c r="AZ52" s="81">
        <v>8.3717448897148188</v>
      </c>
      <c r="BA52" s="81">
        <v>3.6804802673655814</v>
      </c>
      <c r="BB52" s="81">
        <v>1.8043395845677139</v>
      </c>
      <c r="BC52" s="81">
        <v>-3.7267222523602896</v>
      </c>
      <c r="BD52" s="81">
        <v>0.57918741995528933</v>
      </c>
      <c r="BE52" s="81">
        <v>-6.6051383298898259E-2</v>
      </c>
      <c r="BF52" s="81">
        <v>1.601996953153332</v>
      </c>
      <c r="BG52" s="81">
        <v>-0.34045906546592164</v>
      </c>
      <c r="BH52" s="86"/>
      <c r="BI52" s="163"/>
    </row>
    <row r="53" spans="1:61" x14ac:dyDescent="0.25">
      <c r="A53" s="85" t="s">
        <v>184</v>
      </c>
      <c r="B53" s="81" t="s">
        <v>185</v>
      </c>
      <c r="C53" s="81" t="s">
        <v>92</v>
      </c>
      <c r="D53" s="81" t="s">
        <v>93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>
        <v>8.583858537885348</v>
      </c>
      <c r="Q53" s="81">
        <v>4.8266860571787902</v>
      </c>
      <c r="R53" s="81">
        <v>3.4344886881721806</v>
      </c>
      <c r="S53" s="81">
        <v>0.98449152690231756</v>
      </c>
      <c r="T53" s="81">
        <v>9.47642633140822</v>
      </c>
      <c r="U53" s="81">
        <v>5.4279604251429276</v>
      </c>
      <c r="V53" s="81">
        <v>8.7095028629857723</v>
      </c>
      <c r="W53" s="81">
        <v>6.5959984221653798</v>
      </c>
      <c r="X53" s="81">
        <v>1.0881834769734837</v>
      </c>
      <c r="Y53" s="81">
        <v>-4.8494430091981826</v>
      </c>
      <c r="Z53" s="81">
        <v>19.688334486168984</v>
      </c>
      <c r="AA53" s="81">
        <v>8.9182347519817</v>
      </c>
      <c r="AB53" s="81">
        <v>5.4114706694303578</v>
      </c>
      <c r="AC53" s="81">
        <v>7.9297165661853057</v>
      </c>
      <c r="AD53" s="81">
        <v>1.596674540821482</v>
      </c>
      <c r="AE53" s="81">
        <v>9.5303564583318234E-2</v>
      </c>
      <c r="AF53" s="81">
        <v>-2.4021727248657641</v>
      </c>
      <c r="AG53" s="81">
        <v>3.7055399176591663</v>
      </c>
      <c r="AH53" s="81">
        <v>0.68008327565478055</v>
      </c>
      <c r="AI53" s="81">
        <v>-2.9485647743266838</v>
      </c>
      <c r="AJ53" s="81">
        <v>-10.692697402248029</v>
      </c>
      <c r="AK53" s="81">
        <v>-11.580602975292692</v>
      </c>
      <c r="AL53" s="81">
        <v>-14.878180399382998</v>
      </c>
      <c r="AM53" s="81">
        <v>0.71693003617272666</v>
      </c>
      <c r="AN53" s="81">
        <v>2.4572010255705692</v>
      </c>
      <c r="AO53" s="81">
        <v>7.8387500492064675</v>
      </c>
      <c r="AP53" s="81">
        <v>2.7850040115726955</v>
      </c>
      <c r="AQ53" s="81">
        <v>0.15572086935617335</v>
      </c>
      <c r="AR53" s="81">
        <v>6.1912034449366047</v>
      </c>
      <c r="AS53" s="81">
        <v>5.9158657142963591</v>
      </c>
      <c r="AT53" s="81">
        <v>3.1822301858665156</v>
      </c>
      <c r="AU53" s="81">
        <v>1.4285908098059537</v>
      </c>
      <c r="AV53" s="81">
        <v>3.7913645969878615</v>
      </c>
      <c r="AW53" s="81">
        <v>5.7708788411847394</v>
      </c>
      <c r="AX53" s="81">
        <v>11.201713077752643</v>
      </c>
      <c r="AY53" s="234" t="s">
        <v>184</v>
      </c>
      <c r="AZ53" s="81">
        <v>12.065805900919699</v>
      </c>
      <c r="BA53" s="81">
        <v>7.2621370341623361</v>
      </c>
      <c r="BB53" s="81">
        <v>4.1168280594137343</v>
      </c>
      <c r="BC53" s="81">
        <v>1.4491167171448325</v>
      </c>
      <c r="BD53" s="81">
        <v>2.3883329120293126</v>
      </c>
      <c r="BE53" s="81">
        <v>2.802964335632538</v>
      </c>
      <c r="BF53" s="81">
        <v>3.0143904652813092</v>
      </c>
      <c r="BG53" s="81">
        <v>2.6860325517986041</v>
      </c>
      <c r="BH53" s="86"/>
      <c r="BI53" s="163"/>
    </row>
    <row r="54" spans="1:61" x14ac:dyDescent="0.25">
      <c r="A54" s="85" t="s">
        <v>186</v>
      </c>
      <c r="B54" s="81" t="s">
        <v>187</v>
      </c>
      <c r="C54" s="81" t="s">
        <v>92</v>
      </c>
      <c r="D54" s="81" t="s">
        <v>93</v>
      </c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234" t="s">
        <v>186</v>
      </c>
      <c r="AZ54" s="81"/>
      <c r="BA54" s="81"/>
      <c r="BB54" s="81"/>
      <c r="BC54" s="81"/>
      <c r="BD54" s="81"/>
      <c r="BE54" s="81"/>
      <c r="BF54" s="81"/>
      <c r="BG54" s="81"/>
      <c r="BH54" s="86"/>
      <c r="BI54" s="163"/>
    </row>
    <row r="55" spans="1:61" x14ac:dyDescent="0.25">
      <c r="A55" s="85" t="s">
        <v>188</v>
      </c>
      <c r="B55" s="81" t="s">
        <v>189</v>
      </c>
      <c r="C55" s="81" t="s">
        <v>92</v>
      </c>
      <c r="D55" s="81" t="s">
        <v>93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>
        <v>5.3052027857435604</v>
      </c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234" t="s">
        <v>188</v>
      </c>
      <c r="AZ55" s="81"/>
      <c r="BA55" s="81"/>
      <c r="BB55" s="81"/>
      <c r="BC55" s="81"/>
      <c r="BD55" s="81"/>
      <c r="BE55" s="81"/>
      <c r="BF55" s="81"/>
      <c r="BG55" s="81"/>
      <c r="BH55" s="86"/>
      <c r="BI55" s="163"/>
    </row>
    <row r="56" spans="1:61" x14ac:dyDescent="0.25">
      <c r="A56" s="85" t="s">
        <v>190</v>
      </c>
      <c r="B56" s="81" t="s">
        <v>191</v>
      </c>
      <c r="C56" s="81" t="s">
        <v>92</v>
      </c>
      <c r="D56" s="81" t="s">
        <v>93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>
        <v>20.266292452693207</v>
      </c>
      <c r="V56" s="81">
        <v>16.362000197909566</v>
      </c>
      <c r="W56" s="81">
        <v>7.7774050159257797</v>
      </c>
      <c r="X56" s="81">
        <v>9.905568040645548</v>
      </c>
      <c r="Y56" s="81">
        <v>5.7532453028543671</v>
      </c>
      <c r="Z56" s="81">
        <v>2.5169978431161155</v>
      </c>
      <c r="AA56" s="81">
        <v>6.0217102293107985</v>
      </c>
      <c r="AB56" s="81">
        <v>5.5821807759889595</v>
      </c>
      <c r="AC56" s="81">
        <v>8.7578951681587682</v>
      </c>
      <c r="AD56" s="81">
        <v>4.8825399217492986</v>
      </c>
      <c r="AE56" s="81">
        <v>3.703950637229795</v>
      </c>
      <c r="AF56" s="81">
        <v>7.0652501906612883</v>
      </c>
      <c r="AG56" s="81">
        <v>8.646777711687804</v>
      </c>
      <c r="AH56" s="81">
        <v>7.9474261358441538</v>
      </c>
      <c r="AI56" s="81">
        <v>7.4039991513823935</v>
      </c>
      <c r="AJ56" s="81">
        <v>0.73950101613033326</v>
      </c>
      <c r="AK56" s="81">
        <v>9.3999993777177764</v>
      </c>
      <c r="AL56" s="81">
        <v>0.69999988955066783</v>
      </c>
      <c r="AM56" s="81">
        <v>5.8999998080573732</v>
      </c>
      <c r="AN56" s="81">
        <v>6.1000005579878263</v>
      </c>
      <c r="AO56" s="81">
        <v>1.625018395879323</v>
      </c>
      <c r="AP56" s="81">
        <v>2.4024606758169682</v>
      </c>
      <c r="AQ56" s="81">
        <v>5.0916453128034647</v>
      </c>
      <c r="AR56" s="81">
        <v>4.6860847432475055</v>
      </c>
      <c r="AS56" s="81">
        <v>5.6733802308771288</v>
      </c>
      <c r="AT56" s="81">
        <v>3.5760566875293165</v>
      </c>
      <c r="AU56" s="81">
        <v>3.2206062428165723</v>
      </c>
      <c r="AV56" s="81">
        <v>2.7881967173324114</v>
      </c>
      <c r="AW56" s="81">
        <v>4.3793989984783934</v>
      </c>
      <c r="AX56" s="81">
        <v>3.8631094612604215</v>
      </c>
      <c r="AY56" s="234" t="s">
        <v>190</v>
      </c>
      <c r="AZ56" s="81">
        <v>4.5168290305541632</v>
      </c>
      <c r="BA56" s="81">
        <v>4.8932390135761494</v>
      </c>
      <c r="BB56" s="81">
        <v>3.6207152396498259</v>
      </c>
      <c r="BC56" s="81">
        <v>-2.0421981177240269</v>
      </c>
      <c r="BD56" s="81">
        <v>1.3906440575121479</v>
      </c>
      <c r="BE56" s="81">
        <v>0.2612831045572932</v>
      </c>
      <c r="BF56" s="81">
        <v>-2.3845311447001052</v>
      </c>
      <c r="BG56" s="81">
        <v>-5.3567454914069259</v>
      </c>
      <c r="BH56" s="86">
        <v>-2.2552590906929595</v>
      </c>
      <c r="BI56" s="163"/>
    </row>
    <row r="57" spans="1:61" x14ac:dyDescent="0.25">
      <c r="A57" s="85" t="s">
        <v>192</v>
      </c>
      <c r="B57" s="81" t="s">
        <v>193</v>
      </c>
      <c r="C57" s="81" t="s">
        <v>92</v>
      </c>
      <c r="D57" s="81" t="s">
        <v>93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>
        <v>-11.6149445288859</v>
      </c>
      <c r="AK57" s="81">
        <v>-0.50654193577780404</v>
      </c>
      <c r="AL57" s="81">
        <v>6.1903461187725384E-2</v>
      </c>
      <c r="AM57" s="81">
        <v>2.9093111071340871</v>
      </c>
      <c r="AN57" s="81">
        <v>6.2214047079479258</v>
      </c>
      <c r="AO57" s="81">
        <v>4.2828009705073669</v>
      </c>
      <c r="AP57" s="81">
        <v>-0.67426994105585436</v>
      </c>
      <c r="AQ57" s="81">
        <v>-0.31603591595124669</v>
      </c>
      <c r="AR57" s="81">
        <v>1.4380529449344834</v>
      </c>
      <c r="AS57" s="81">
        <v>4.2941343319672995</v>
      </c>
      <c r="AT57" s="81">
        <v>3.0515214053199458</v>
      </c>
      <c r="AU57" s="81">
        <v>1.6469505682295704</v>
      </c>
      <c r="AV57" s="81">
        <v>3.6018433731062345</v>
      </c>
      <c r="AW57" s="81">
        <v>4.9474545770803076</v>
      </c>
      <c r="AX57" s="81">
        <v>6.4422625807471832</v>
      </c>
      <c r="AY57" s="234" t="s">
        <v>192</v>
      </c>
      <c r="AZ57" s="81">
        <v>6.8765446725754629</v>
      </c>
      <c r="BA57" s="81">
        <v>5.529266605052797</v>
      </c>
      <c r="BB57" s="81">
        <v>2.7109562145156048</v>
      </c>
      <c r="BC57" s="81">
        <v>-4.8417863348129089</v>
      </c>
      <c r="BD57" s="81">
        <v>2.2950891154049202</v>
      </c>
      <c r="BE57" s="81">
        <v>1.963780535707798</v>
      </c>
      <c r="BF57" s="81">
        <v>-0.80840077325383675</v>
      </c>
      <c r="BG57" s="81">
        <v>-0.70165402487856454</v>
      </c>
      <c r="BH57" s="86">
        <v>1.9916173268653097</v>
      </c>
      <c r="BI57" s="163"/>
    </row>
    <row r="58" spans="1:61" x14ac:dyDescent="0.25">
      <c r="A58" s="85" t="s">
        <v>17</v>
      </c>
      <c r="B58" s="81" t="s">
        <v>194</v>
      </c>
      <c r="C58" s="81" t="s">
        <v>92</v>
      </c>
      <c r="D58" s="81" t="s">
        <v>93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>
        <v>3.1327032519788105</v>
      </c>
      <c r="Q58" s="81">
        <v>4.300342876646468</v>
      </c>
      <c r="R58" s="81">
        <v>4.7774856362164115</v>
      </c>
      <c r="S58" s="81">
        <v>0.89006258436934615</v>
      </c>
      <c r="T58" s="81">
        <v>-0.86673214198589221</v>
      </c>
      <c r="U58" s="81">
        <v>4.9492515317155039</v>
      </c>
      <c r="V58" s="81">
        <v>3.3472236286204975</v>
      </c>
      <c r="W58" s="81">
        <v>3.0084945456604544</v>
      </c>
      <c r="X58" s="81">
        <v>4.1503583360084946</v>
      </c>
      <c r="Y58" s="81">
        <v>1.4088332751097283</v>
      </c>
      <c r="Z58" s="81">
        <v>0.52923833607016491</v>
      </c>
      <c r="AA58" s="81">
        <v>-0.3948391121055721</v>
      </c>
      <c r="AB58" s="81">
        <v>1.5724097647989055</v>
      </c>
      <c r="AC58" s="81">
        <v>2.8229475528122521</v>
      </c>
      <c r="AD58" s="81">
        <v>2.3279347255409562</v>
      </c>
      <c r="AE58" s="81">
        <v>2.2873393819960341</v>
      </c>
      <c r="AF58" s="81">
        <v>1.4021495150217334</v>
      </c>
      <c r="AG58" s="81">
        <v>3.7072333201865604</v>
      </c>
      <c r="AH58" s="81">
        <v>3.8965529817792515</v>
      </c>
      <c r="AI58" s="81">
        <v>5.255010217313469</v>
      </c>
      <c r="AJ58" s="81">
        <v>5.1082598624071665</v>
      </c>
      <c r="AK58" s="81">
        <v>1.9218617035593866</v>
      </c>
      <c r="AL58" s="81">
        <v>-0.9552184047772414</v>
      </c>
      <c r="AM58" s="81">
        <v>2.4549129640226681</v>
      </c>
      <c r="AN58" s="81">
        <v>1.6992655639014771</v>
      </c>
      <c r="AO58" s="81">
        <v>0.78134107917713891</v>
      </c>
      <c r="AP58" s="81">
        <v>1.8249067304291202</v>
      </c>
      <c r="AQ58" s="81">
        <v>1.967901427688588</v>
      </c>
      <c r="AR58" s="81">
        <v>1.9873637597294476</v>
      </c>
      <c r="AS58" s="81">
        <v>2.9849082084053293</v>
      </c>
      <c r="AT58" s="81">
        <v>1.6952864406502641</v>
      </c>
      <c r="AU58" s="81">
        <v>1.0756452473543732E-2</v>
      </c>
      <c r="AV58" s="81">
        <v>-0.72050794932128781</v>
      </c>
      <c r="AW58" s="81">
        <v>1.1806755904564312</v>
      </c>
      <c r="AX58" s="81">
        <v>0.70656139303950738</v>
      </c>
      <c r="AY58" s="234" t="s">
        <v>17</v>
      </c>
      <c r="AZ58" s="81">
        <v>3.7100033945217632</v>
      </c>
      <c r="BA58" s="81">
        <v>3.2697833533327412</v>
      </c>
      <c r="BB58" s="81">
        <v>1.0521089395553815</v>
      </c>
      <c r="BC58" s="81">
        <v>-5.6379538930404749</v>
      </c>
      <c r="BD58" s="81">
        <v>4.0907695122806729</v>
      </c>
      <c r="BE58" s="81">
        <v>3.589997242362287</v>
      </c>
      <c r="BF58" s="81">
        <v>0.3764836512337979</v>
      </c>
      <c r="BG58" s="81">
        <v>0.10579204143049026</v>
      </c>
      <c r="BH58" s="86">
        <v>1.6043810064094117</v>
      </c>
      <c r="BI58" s="163"/>
    </row>
    <row r="59" spans="1:61" x14ac:dyDescent="0.25">
      <c r="A59" s="85" t="s">
        <v>195</v>
      </c>
      <c r="B59" s="81" t="s">
        <v>196</v>
      </c>
      <c r="C59" s="81" t="s">
        <v>92</v>
      </c>
      <c r="D59" s="81" t="s">
        <v>93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>
        <v>-4.2776166749095808</v>
      </c>
      <c r="AK59" s="81">
        <v>-1.7967017509576522E-2</v>
      </c>
      <c r="AL59" s="81">
        <v>-6.6208812855698795</v>
      </c>
      <c r="AM59" s="81">
        <v>-0.93734245860920851</v>
      </c>
      <c r="AN59" s="81">
        <v>-3.4882612505131902</v>
      </c>
      <c r="AO59" s="81">
        <v>-4.1154987800508138</v>
      </c>
      <c r="AP59" s="81">
        <v>-0.7458721991785211</v>
      </c>
      <c r="AQ59" s="81">
        <v>9.9378553071630904E-2</v>
      </c>
      <c r="AR59" s="81">
        <v>2.1790061997270698</v>
      </c>
      <c r="AS59" s="81">
        <v>0.41621396396864441</v>
      </c>
      <c r="AT59" s="81">
        <v>2.0477643749112104</v>
      </c>
      <c r="AU59" s="81">
        <v>2.6185623979290398</v>
      </c>
      <c r="AV59" s="81">
        <v>3.1999593275085374</v>
      </c>
      <c r="AW59" s="81">
        <v>3.8264760878885369</v>
      </c>
      <c r="AX59" s="81">
        <v>3.1696011560057968</v>
      </c>
      <c r="AY59" s="234" t="s">
        <v>195</v>
      </c>
      <c r="AZ59" s="81">
        <v>4.7998646826716111</v>
      </c>
      <c r="BA59" s="81">
        <v>5.1000613873542164</v>
      </c>
      <c r="BB59" s="81">
        <v>5.7999626185692534</v>
      </c>
      <c r="BC59" s="81">
        <v>4.9995031412513953</v>
      </c>
      <c r="BD59" s="81">
        <v>4.4501929608715187</v>
      </c>
      <c r="BE59" s="81">
        <v>5.3851342508230289</v>
      </c>
      <c r="BF59" s="81">
        <v>3.0034964366915773</v>
      </c>
      <c r="BG59" s="81">
        <v>4.9999072545491714</v>
      </c>
      <c r="BH59" s="86">
        <v>5.4993684470864679</v>
      </c>
      <c r="BI59" s="163"/>
    </row>
    <row r="60" spans="1:61" x14ac:dyDescent="0.25">
      <c r="A60" s="85" t="s">
        <v>197</v>
      </c>
      <c r="B60" s="81" t="s">
        <v>198</v>
      </c>
      <c r="C60" s="81" t="s">
        <v>92</v>
      </c>
      <c r="D60" s="81" t="s">
        <v>93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>
        <v>11.772497714067256</v>
      </c>
      <c r="X60" s="81">
        <v>-18.444153976472094</v>
      </c>
      <c r="Y60" s="81">
        <v>14.26068471024378</v>
      </c>
      <c r="Z60" s="81">
        <v>12.084368619787853</v>
      </c>
      <c r="AA60" s="81">
        <v>4.1344220987644746</v>
      </c>
      <c r="AB60" s="81">
        <v>2.6916957407321576</v>
      </c>
      <c r="AC60" s="81">
        <v>5.4263936538157793</v>
      </c>
      <c r="AD60" s="81">
        <v>1.2845606259109843</v>
      </c>
      <c r="AE60" s="81">
        <v>7.077737297521395</v>
      </c>
      <c r="AF60" s="81">
        <v>7.5186921867215375</v>
      </c>
      <c r="AG60" s="81">
        <v>8.559017280104257</v>
      </c>
      <c r="AH60" s="81">
        <v>-0.24316610262918914</v>
      </c>
      <c r="AI60" s="81">
        <v>5.2548982789054577</v>
      </c>
      <c r="AJ60" s="81">
        <v>0.60793089694951163</v>
      </c>
      <c r="AK60" s="81">
        <v>2.0473569342322122</v>
      </c>
      <c r="AL60" s="81">
        <v>1.6809440192765237</v>
      </c>
      <c r="AM60" s="81">
        <v>1.4313252652174526</v>
      </c>
      <c r="AN60" s="81">
        <v>1.9747191153621344</v>
      </c>
      <c r="AO60" s="81">
        <v>2.6417830269035392</v>
      </c>
      <c r="AP60" s="81">
        <v>1.4908178864477151</v>
      </c>
      <c r="AQ60" s="81">
        <v>4.9780871548975369</v>
      </c>
      <c r="AR60" s="81">
        <v>0.68329480192926439</v>
      </c>
      <c r="AS60" s="81">
        <v>0.37531095419767269</v>
      </c>
      <c r="AT60" s="81">
        <v>0.47310303395700259</v>
      </c>
      <c r="AU60" s="81">
        <v>-1.7531602544958531</v>
      </c>
      <c r="AV60" s="81">
        <v>7.6872130492360071</v>
      </c>
      <c r="AW60" s="81">
        <v>3.2501442362760997</v>
      </c>
      <c r="AX60" s="81">
        <v>-8.8242376557275293E-2</v>
      </c>
      <c r="AY60" s="234" t="s">
        <v>197</v>
      </c>
      <c r="AZ60" s="81">
        <v>4.8828125</v>
      </c>
      <c r="BA60" s="81">
        <v>6.052141527001865</v>
      </c>
      <c r="BB60" s="81">
        <v>7.4626865671641838</v>
      </c>
      <c r="BC60" s="81">
        <v>-1.143790849673195</v>
      </c>
      <c r="BD60" s="81">
        <v>1.0743801652892415</v>
      </c>
      <c r="BE60" s="81">
        <v>-8.1766148814381268E-2</v>
      </c>
      <c r="BF60" s="81">
        <v>-1.3911620294599061</v>
      </c>
      <c r="BG60" s="81">
        <v>-0.91286307053941584</v>
      </c>
      <c r="BH60" s="86">
        <v>2.428810720268018</v>
      </c>
      <c r="BI60" s="163"/>
    </row>
    <row r="61" spans="1:61" x14ac:dyDescent="0.25">
      <c r="A61" s="85" t="s">
        <v>199</v>
      </c>
      <c r="B61" s="81" t="s">
        <v>200</v>
      </c>
      <c r="C61" s="81" t="s">
        <v>92</v>
      </c>
      <c r="D61" s="81" t="s">
        <v>93</v>
      </c>
      <c r="E61" s="81"/>
      <c r="F61" s="81">
        <v>6.3788324755739154</v>
      </c>
      <c r="G61" s="81">
        <v>5.6668221727180708</v>
      </c>
      <c r="H61" s="81">
        <v>0.63702123420235068</v>
      </c>
      <c r="I61" s="81">
        <v>9.2699382145180067</v>
      </c>
      <c r="J61" s="81">
        <v>4.5552548140710201</v>
      </c>
      <c r="K61" s="81">
        <v>2.7409101090322281</v>
      </c>
      <c r="L61" s="81">
        <v>3.4216050918134613</v>
      </c>
      <c r="M61" s="81">
        <v>3.9749477020775146</v>
      </c>
      <c r="N61" s="81">
        <v>6.322485008394267</v>
      </c>
      <c r="O61" s="81">
        <v>3.4825985836445312</v>
      </c>
      <c r="P61" s="81">
        <v>3.0018832660302621</v>
      </c>
      <c r="Q61" s="81">
        <v>4.1750082621309588</v>
      </c>
      <c r="R61" s="81">
        <v>3.7592363358404981</v>
      </c>
      <c r="S61" s="81">
        <v>-0.81595693153111881</v>
      </c>
      <c r="T61" s="81">
        <v>-1.2214484535423082</v>
      </c>
      <c r="U61" s="81">
        <v>6.0934936068662182</v>
      </c>
      <c r="V61" s="81">
        <v>1.9788607450709605</v>
      </c>
      <c r="W61" s="81">
        <v>2.2745413060810051</v>
      </c>
      <c r="X61" s="81">
        <v>3.9501295819789846</v>
      </c>
      <c r="Y61" s="81">
        <v>-0.48754301014271562</v>
      </c>
      <c r="Z61" s="81">
        <v>-0.88689652705022581</v>
      </c>
      <c r="AA61" s="81">
        <v>3.7139783901055807</v>
      </c>
      <c r="AB61" s="81">
        <v>2.6518539935584045</v>
      </c>
      <c r="AC61" s="81">
        <v>4.1655824380703024</v>
      </c>
      <c r="AD61" s="81">
        <v>4.0244326407248536</v>
      </c>
      <c r="AE61" s="81">
        <v>4.9492369759823589</v>
      </c>
      <c r="AF61" s="81">
        <v>0.2899399303662733</v>
      </c>
      <c r="AG61" s="81">
        <v>-0.14266147645852811</v>
      </c>
      <c r="AH61" s="81">
        <v>0.57289591135536</v>
      </c>
      <c r="AI61" s="81">
        <v>1.607441101061255</v>
      </c>
      <c r="AJ61" s="81">
        <v>1.3004283895216275</v>
      </c>
      <c r="AK61" s="81">
        <v>1.975462340913765</v>
      </c>
      <c r="AL61" s="81">
        <v>-8.9601053602379466E-2</v>
      </c>
      <c r="AM61" s="81">
        <v>5.5253967666910171</v>
      </c>
      <c r="AN61" s="81">
        <v>3.0651704643237707</v>
      </c>
      <c r="AO61" s="81">
        <v>2.9001373207798053</v>
      </c>
      <c r="AP61" s="81">
        <v>3.2608925216498079</v>
      </c>
      <c r="AQ61" s="81">
        <v>2.2181391491962472</v>
      </c>
      <c r="AR61" s="81">
        <v>2.9480153958080848</v>
      </c>
      <c r="AS61" s="81">
        <v>3.7468925744721133</v>
      </c>
      <c r="AT61" s="81">
        <v>0.82315272974236109</v>
      </c>
      <c r="AU61" s="81">
        <v>0.46630259439093891</v>
      </c>
      <c r="AV61" s="81">
        <v>0.39009172993557684</v>
      </c>
      <c r="AW61" s="81">
        <v>2.6389497747306763</v>
      </c>
      <c r="AX61" s="81">
        <v>2.4370275553374512</v>
      </c>
      <c r="AY61" s="234" t="s">
        <v>199</v>
      </c>
      <c r="AZ61" s="81">
        <v>3.7967409521492357</v>
      </c>
      <c r="BA61" s="81">
        <v>0.8244180727442938</v>
      </c>
      <c r="BB61" s="81">
        <v>-0.7179570572469629</v>
      </c>
      <c r="BC61" s="81">
        <v>-5.0879340055449092</v>
      </c>
      <c r="BD61" s="81">
        <v>1.6251358849883815</v>
      </c>
      <c r="BE61" s="81">
        <v>1.152136945225763</v>
      </c>
      <c r="BF61" s="81">
        <v>-0.65522462988015207</v>
      </c>
      <c r="BG61" s="81">
        <v>-0.48621030346507155</v>
      </c>
      <c r="BH61" s="86">
        <v>1.1342915196878636</v>
      </c>
      <c r="BI61" s="163"/>
    </row>
    <row r="62" spans="1:61" x14ac:dyDescent="0.25">
      <c r="A62" s="85" t="s">
        <v>201</v>
      </c>
      <c r="B62" s="81" t="s">
        <v>202</v>
      </c>
      <c r="C62" s="81" t="s">
        <v>92</v>
      </c>
      <c r="D62" s="81" t="s">
        <v>93</v>
      </c>
      <c r="E62" s="81"/>
      <c r="F62" s="81">
        <v>-2.313248749633658</v>
      </c>
      <c r="G62" s="81">
        <v>17.047240931437784</v>
      </c>
      <c r="H62" s="81">
        <v>6.5029026296693644</v>
      </c>
      <c r="I62" s="81">
        <v>6.7648651161457138</v>
      </c>
      <c r="J62" s="81">
        <v>-12.481833916106339</v>
      </c>
      <c r="K62" s="81">
        <v>13.46334483354434</v>
      </c>
      <c r="L62" s="81">
        <v>3.3275422879240892</v>
      </c>
      <c r="M62" s="81">
        <v>0.23886048482883382</v>
      </c>
      <c r="N62" s="81">
        <v>10.89144583261168</v>
      </c>
      <c r="O62" s="81">
        <v>18.226682877520489</v>
      </c>
      <c r="P62" s="81">
        <v>10.871466068489966</v>
      </c>
      <c r="Q62" s="81">
        <v>10.394164076900395</v>
      </c>
      <c r="R62" s="81">
        <v>12.895763725820615</v>
      </c>
      <c r="S62" s="81">
        <v>6.0019029023781201</v>
      </c>
      <c r="T62" s="81">
        <v>5.1932533568864585</v>
      </c>
      <c r="U62" s="81">
        <v>6.7281226432592831</v>
      </c>
      <c r="V62" s="81">
        <v>4.9817839493407234</v>
      </c>
      <c r="W62" s="81">
        <v>2.1406846772541854</v>
      </c>
      <c r="X62" s="81">
        <v>4.5313992165473991</v>
      </c>
      <c r="Y62" s="81">
        <v>7.9687385088758731</v>
      </c>
      <c r="Z62" s="81">
        <v>4.2798674793836256</v>
      </c>
      <c r="AA62" s="81">
        <v>1.698708630100711</v>
      </c>
      <c r="AB62" s="81">
        <v>4.6279463485527259</v>
      </c>
      <c r="AC62" s="81">
        <v>1.2528959754345692</v>
      </c>
      <c r="AD62" s="81">
        <v>-2.1225349775863265</v>
      </c>
      <c r="AE62" s="81">
        <v>3.521993199732492</v>
      </c>
      <c r="AF62" s="81">
        <v>10.117367362022847</v>
      </c>
      <c r="AG62" s="81">
        <v>2.1559633305241022</v>
      </c>
      <c r="AH62" s="81">
        <v>4.4005388145497193</v>
      </c>
      <c r="AI62" s="81">
        <v>-5.4543123947022139</v>
      </c>
      <c r="AJ62" s="81">
        <v>0.9441388891460889</v>
      </c>
      <c r="AK62" s="81">
        <v>10.513181988749906</v>
      </c>
      <c r="AL62" s="81">
        <v>7.2226213614086276</v>
      </c>
      <c r="AM62" s="81">
        <v>2.3032563962772912</v>
      </c>
      <c r="AN62" s="81">
        <v>5.4936292993451588</v>
      </c>
      <c r="AO62" s="81">
        <v>7.1313673574803857</v>
      </c>
      <c r="AP62" s="81">
        <v>8.0042744318761407</v>
      </c>
      <c r="AQ62" s="81">
        <v>7.0105977284713248</v>
      </c>
      <c r="AR62" s="81">
        <v>6.7153540911600658</v>
      </c>
      <c r="AS62" s="81">
        <v>5.656604876923808</v>
      </c>
      <c r="AT62" s="81">
        <v>1.8092294883602165</v>
      </c>
      <c r="AU62" s="81">
        <v>5.7882073162682275</v>
      </c>
      <c r="AV62" s="81">
        <v>-0.25335880984738424</v>
      </c>
      <c r="AW62" s="81">
        <v>1.3119582199044828</v>
      </c>
      <c r="AX62" s="81">
        <v>9.2627500744946616</v>
      </c>
      <c r="AY62" s="234" t="s">
        <v>201</v>
      </c>
      <c r="AZ62" s="81">
        <v>10.67115484067547</v>
      </c>
      <c r="BA62" s="81">
        <v>8.4746247804496448</v>
      </c>
      <c r="BB62" s="81">
        <v>3.1437114588953818</v>
      </c>
      <c r="BC62" s="81">
        <v>0.93578129181184977</v>
      </c>
      <c r="BD62" s="81">
        <v>8.3021528020017996</v>
      </c>
      <c r="BE62" s="81">
        <v>2.8208844885061524</v>
      </c>
      <c r="BF62" s="81">
        <v>2.629506211993629</v>
      </c>
      <c r="BG62" s="81">
        <v>4.7777419113561592</v>
      </c>
      <c r="BH62" s="86">
        <v>7.3408783649463203</v>
      </c>
      <c r="BI62" s="163"/>
    </row>
    <row r="63" spans="1:61" x14ac:dyDescent="0.25">
      <c r="A63" s="85" t="s">
        <v>203</v>
      </c>
      <c r="B63" s="81" t="s">
        <v>204</v>
      </c>
      <c r="C63" s="81" t="s">
        <v>92</v>
      </c>
      <c r="D63" s="81" t="s">
        <v>93</v>
      </c>
      <c r="E63" s="81"/>
      <c r="F63" s="81">
        <v>-13.60544138916427</v>
      </c>
      <c r="G63" s="81">
        <v>-19.68504177390453</v>
      </c>
      <c r="H63" s="81">
        <v>34.313728853204623</v>
      </c>
      <c r="I63" s="81">
        <v>5.8394129346379486</v>
      </c>
      <c r="J63" s="81">
        <v>6.2068983058275506</v>
      </c>
      <c r="K63" s="81">
        <v>-4.8049709310376159</v>
      </c>
      <c r="L63" s="81">
        <v>9.4529624379899815</v>
      </c>
      <c r="M63" s="81">
        <v>10.796238565231931</v>
      </c>
      <c r="N63" s="81">
        <v>8.4332803159807241</v>
      </c>
      <c r="O63" s="81">
        <v>8.8626570851329234</v>
      </c>
      <c r="P63" s="81">
        <v>-11.331719080322785</v>
      </c>
      <c r="Q63" s="81">
        <v>27.423969401050073</v>
      </c>
      <c r="R63" s="81">
        <v>3.8131762510020337</v>
      </c>
      <c r="S63" s="81">
        <v>7.4949177895115895</v>
      </c>
      <c r="T63" s="81">
        <v>5.0453415789462497</v>
      </c>
      <c r="U63" s="81">
        <v>8.3867565094621881</v>
      </c>
      <c r="V63" s="81">
        <v>5.2585859284671699</v>
      </c>
      <c r="W63" s="81">
        <v>9.2148357348160062</v>
      </c>
      <c r="X63" s="81">
        <v>7.4778265315328127</v>
      </c>
      <c r="Y63" s="81">
        <v>0.79060698055997136</v>
      </c>
      <c r="Z63" s="81">
        <v>2.9999960678400441</v>
      </c>
      <c r="AA63" s="81">
        <v>6.4000041504503002</v>
      </c>
      <c r="AB63" s="81">
        <v>5.400003017599218</v>
      </c>
      <c r="AC63" s="81">
        <v>5.5999965085398884</v>
      </c>
      <c r="AD63" s="81">
        <v>3.6999972722967129</v>
      </c>
      <c r="AE63" s="81">
        <v>0.4000009883849458</v>
      </c>
      <c r="AF63" s="81">
        <v>-0.69999750712572961</v>
      </c>
      <c r="AG63" s="81">
        <v>-1.0000055165881037</v>
      </c>
      <c r="AH63" s="81">
        <v>4.40000216431811</v>
      </c>
      <c r="AI63" s="81">
        <v>0.80000061883629314</v>
      </c>
      <c r="AJ63" s="81">
        <v>-1.2000006139248853</v>
      </c>
      <c r="AK63" s="81">
        <v>1.8000023146459938</v>
      </c>
      <c r="AL63" s="81">
        <v>-2.1000007553630127</v>
      </c>
      <c r="AM63" s="81">
        <v>-0.89999656302458675</v>
      </c>
      <c r="AN63" s="81">
        <v>3.799994809513052</v>
      </c>
      <c r="AO63" s="81">
        <v>4.0999984771297875</v>
      </c>
      <c r="AP63" s="81">
        <v>1.0999999272193151</v>
      </c>
      <c r="AQ63" s="81">
        <v>5.1000036066390635</v>
      </c>
      <c r="AR63" s="81">
        <v>3.2000015342998438</v>
      </c>
      <c r="AS63" s="81">
        <v>2.2000007035393452</v>
      </c>
      <c r="AT63" s="81">
        <v>4.6125237416926979</v>
      </c>
      <c r="AU63" s="81">
        <v>5.5999999999998522</v>
      </c>
      <c r="AV63" s="81">
        <v>7.1999999999998465</v>
      </c>
      <c r="AW63" s="81">
        <v>4.2999999999999545</v>
      </c>
      <c r="AX63" s="81">
        <v>5.9000000078621753</v>
      </c>
      <c r="AY63" s="234" t="s">
        <v>203</v>
      </c>
      <c r="AZ63" s="81">
        <v>1.699999998333297</v>
      </c>
      <c r="BA63" s="81">
        <v>3.3999999983909959</v>
      </c>
      <c r="BB63" s="81">
        <v>2</v>
      </c>
      <c r="BC63" s="81">
        <v>1.5999796538993252</v>
      </c>
      <c r="BD63" s="81">
        <v>3.6001690664086112</v>
      </c>
      <c r="BE63" s="81">
        <v>2.8000182516527303</v>
      </c>
      <c r="BF63" s="81">
        <v>3.2999913838344952</v>
      </c>
      <c r="BG63" s="81">
        <v>2.7999999999999829</v>
      </c>
      <c r="BH63" s="86">
        <v>4.0999988394905102</v>
      </c>
      <c r="BI63" s="163"/>
    </row>
    <row r="64" spans="1:61" x14ac:dyDescent="0.25">
      <c r="A64" s="85" t="s">
        <v>205</v>
      </c>
      <c r="B64" s="81" t="s">
        <v>206</v>
      </c>
      <c r="C64" s="81" t="s">
        <v>92</v>
      </c>
      <c r="D64" s="81" t="s">
        <v>93</v>
      </c>
      <c r="E64" s="81"/>
      <c r="F64" s="81">
        <v>-13.996094759913603</v>
      </c>
      <c r="G64" s="81">
        <v>-1.0416694628346335</v>
      </c>
      <c r="H64" s="81">
        <v>6.336301029568375</v>
      </c>
      <c r="I64" s="81">
        <v>11.13719348084372</v>
      </c>
      <c r="J64" s="81">
        <v>10.849938878519481</v>
      </c>
      <c r="K64" s="81">
        <v>8.193464098223032</v>
      </c>
      <c r="L64" s="81">
        <v>-0.98114913461022013</v>
      </c>
      <c r="M64" s="81">
        <v>2.0957482170662587</v>
      </c>
      <c r="N64" s="81">
        <v>11.199410613290013</v>
      </c>
      <c r="O64" s="81">
        <v>13.330678250324254</v>
      </c>
      <c r="P64" s="81">
        <v>6.4991436766042057</v>
      </c>
      <c r="Q64" s="81">
        <v>5.1569435057506041</v>
      </c>
      <c r="R64" s="81">
        <v>8.8507754146738904</v>
      </c>
      <c r="S64" s="81">
        <v>4.1569608270380911</v>
      </c>
      <c r="T64" s="81">
        <v>6.7742584533562678</v>
      </c>
      <c r="U64" s="81">
        <v>3.028528327675744</v>
      </c>
      <c r="V64" s="81">
        <v>7.6917642936959538</v>
      </c>
      <c r="W64" s="81">
        <v>9.8610661127739547</v>
      </c>
      <c r="X64" s="81">
        <v>7.1339486880626453</v>
      </c>
      <c r="Y64" s="81">
        <v>7.2223472822731054</v>
      </c>
      <c r="Z64" s="81">
        <v>5.69429517949294</v>
      </c>
      <c r="AA64" s="81">
        <v>6.1409326811717477</v>
      </c>
      <c r="AB64" s="81">
        <v>8.3389173100837581</v>
      </c>
      <c r="AC64" s="81">
        <v>9.6754145908823546</v>
      </c>
      <c r="AD64" s="81">
        <v>7.6897958750289774</v>
      </c>
      <c r="AE64" s="81">
        <v>7.0221274593619256</v>
      </c>
      <c r="AF64" s="81">
        <v>9.184037345502702</v>
      </c>
      <c r="AG64" s="81">
        <v>10.0269626492463</v>
      </c>
      <c r="AH64" s="81">
        <v>6.1507827386712393</v>
      </c>
      <c r="AI64" s="81">
        <v>5.6439383796553955</v>
      </c>
      <c r="AJ64" s="81">
        <v>8.3419623992365928</v>
      </c>
      <c r="AK64" s="81">
        <v>11.096148462086447</v>
      </c>
      <c r="AL64" s="81">
        <v>11.239710175531712</v>
      </c>
      <c r="AM64" s="81">
        <v>11.007468001101842</v>
      </c>
      <c r="AN64" s="81">
        <v>9.9579489725586825</v>
      </c>
      <c r="AO64" s="81">
        <v>8.9905329124788267</v>
      </c>
      <c r="AP64" s="81">
        <v>7.2508540696579331</v>
      </c>
      <c r="AQ64" s="81">
        <v>2.0314685724173103</v>
      </c>
      <c r="AR64" s="81">
        <v>6.2240286435247327</v>
      </c>
      <c r="AS64" s="81">
        <v>7.5427811813127477</v>
      </c>
      <c r="AT64" s="81">
        <v>6.6346757482712633</v>
      </c>
      <c r="AU64" s="81">
        <v>7.8411258139653484</v>
      </c>
      <c r="AV64" s="81">
        <v>8.7793375743052877</v>
      </c>
      <c r="AW64" s="81">
        <v>8.9719533023588696</v>
      </c>
      <c r="AX64" s="81">
        <v>9.7642311136853124</v>
      </c>
      <c r="AY64" s="234" t="s">
        <v>205</v>
      </c>
      <c r="AZ64" s="81">
        <v>10.837481211217948</v>
      </c>
      <c r="BA64" s="81">
        <v>12.222767704847826</v>
      </c>
      <c r="BB64" s="81">
        <v>8.492338926244372</v>
      </c>
      <c r="BC64" s="81">
        <v>7.5076221312683629</v>
      </c>
      <c r="BD64" s="81">
        <v>9.8546908109758959</v>
      </c>
      <c r="BE64" s="81">
        <v>8.4512516267010227</v>
      </c>
      <c r="BF64" s="81">
        <v>7.428028583298925</v>
      </c>
      <c r="BG64" s="81">
        <v>7.1802172503683721</v>
      </c>
      <c r="BH64" s="86">
        <v>6.8256130668440989</v>
      </c>
      <c r="BI64" s="163"/>
    </row>
    <row r="65" spans="1:61" x14ac:dyDescent="0.25">
      <c r="A65" s="85" t="s">
        <v>207</v>
      </c>
      <c r="B65" s="81" t="s">
        <v>208</v>
      </c>
      <c r="C65" s="81" t="s">
        <v>92</v>
      </c>
      <c r="D65" s="81" t="s">
        <v>93</v>
      </c>
      <c r="E65" s="81"/>
      <c r="F65" s="81">
        <v>6.7765429444818466</v>
      </c>
      <c r="G65" s="81">
        <v>6.5570603576290125</v>
      </c>
      <c r="H65" s="81">
        <v>8.0099067081161621</v>
      </c>
      <c r="I65" s="81">
        <v>10.838167298354719</v>
      </c>
      <c r="J65" s="81">
        <v>6.4064725639958198</v>
      </c>
      <c r="K65" s="81">
        <v>9.2889513032587132</v>
      </c>
      <c r="L65" s="81">
        <v>8.9449409397622333</v>
      </c>
      <c r="M65" s="81">
        <v>10.74670667122875</v>
      </c>
      <c r="N65" s="81">
        <v>11.778114089751938</v>
      </c>
      <c r="O65" s="81">
        <v>1.8141529932000537</v>
      </c>
      <c r="P65" s="81">
        <v>5.1485382087022202</v>
      </c>
      <c r="Q65" s="81">
        <v>7.6582701088149463</v>
      </c>
      <c r="R65" s="81">
        <v>7.8964645244333269</v>
      </c>
      <c r="S65" s="81">
        <v>0.31942921706237826</v>
      </c>
      <c r="T65" s="81">
        <v>3.4769121581923486</v>
      </c>
      <c r="U65" s="81">
        <v>4.4211554698446065</v>
      </c>
      <c r="V65" s="81">
        <v>5.2116257389448322</v>
      </c>
      <c r="W65" s="81">
        <v>5.7070041401037486</v>
      </c>
      <c r="X65" s="81">
        <v>5.8085035437013914</v>
      </c>
      <c r="Y65" s="81">
        <v>3.3267785320356467</v>
      </c>
      <c r="Z65" s="81">
        <v>4.5436565634497867</v>
      </c>
      <c r="AA65" s="81">
        <v>3.93472129959234</v>
      </c>
      <c r="AB65" s="81">
        <v>3.9037329561247986</v>
      </c>
      <c r="AC65" s="81">
        <v>5.6643208728828398</v>
      </c>
      <c r="AD65" s="81">
        <v>6.2216847053838507</v>
      </c>
      <c r="AE65" s="81">
        <v>4.3034985709839759</v>
      </c>
      <c r="AF65" s="81">
        <v>5.5364896711067644</v>
      </c>
      <c r="AG65" s="81">
        <v>7.7010556021777461</v>
      </c>
      <c r="AH65" s="81">
        <v>5.4582771308441664</v>
      </c>
      <c r="AI65" s="81">
        <v>5.6003711458727281</v>
      </c>
      <c r="AJ65" s="81">
        <v>4.3836687183561338</v>
      </c>
      <c r="AK65" s="81">
        <v>3.1318515053014693</v>
      </c>
      <c r="AL65" s="81">
        <v>3.2227975339413177</v>
      </c>
      <c r="AM65" s="81">
        <v>3.9583659477778355</v>
      </c>
      <c r="AN65" s="81">
        <v>4.4106716747626109</v>
      </c>
      <c r="AO65" s="81">
        <v>4.5850910830973532</v>
      </c>
      <c r="AP65" s="81">
        <v>3.5896530284159667</v>
      </c>
      <c r="AQ65" s="81">
        <v>-0.80446963226728485</v>
      </c>
      <c r="AR65" s="81">
        <v>2.9113541723007472</v>
      </c>
      <c r="AS65" s="81">
        <v>4.5053801670936053</v>
      </c>
      <c r="AT65" s="81">
        <v>2.3336147637816254</v>
      </c>
      <c r="AU65" s="81">
        <v>3.4215375499118181</v>
      </c>
      <c r="AV65" s="81">
        <v>3.9800193914863087</v>
      </c>
      <c r="AW65" s="81">
        <v>4.9431042992291339</v>
      </c>
      <c r="AX65" s="81">
        <v>4.4922403119060448</v>
      </c>
      <c r="AY65" s="234" t="s">
        <v>207</v>
      </c>
      <c r="AZ65" s="81">
        <v>5.2424999608741132</v>
      </c>
      <c r="BA65" s="81">
        <v>6.1606703960419509</v>
      </c>
      <c r="BB65" s="81">
        <v>3.0083586618370646</v>
      </c>
      <c r="BC65" s="81">
        <v>0.49698166123694421</v>
      </c>
      <c r="BD65" s="81">
        <v>7.0118227065469938</v>
      </c>
      <c r="BE65" s="81">
        <v>3.9933288697396847</v>
      </c>
      <c r="BF65" s="81">
        <v>4.2981465650005219</v>
      </c>
      <c r="BG65" s="81">
        <v>4.2374327749301983</v>
      </c>
      <c r="BH65" s="86">
        <v>3.6092458129954821</v>
      </c>
      <c r="BI65" s="163"/>
    </row>
    <row r="66" spans="1:61" x14ac:dyDescent="0.25">
      <c r="A66" s="85" t="s">
        <v>209</v>
      </c>
      <c r="B66" s="81" t="s">
        <v>210</v>
      </c>
      <c r="C66" s="81" t="s">
        <v>92</v>
      </c>
      <c r="D66" s="81" t="s">
        <v>93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>
        <v>3.6257027436457463</v>
      </c>
      <c r="AA66" s="81">
        <v>3.646771147502875</v>
      </c>
      <c r="AB66" s="81">
        <v>5.0756805518288814</v>
      </c>
      <c r="AC66" s="81">
        <v>6.0133752023872944</v>
      </c>
      <c r="AD66" s="81">
        <v>2.747315839227781</v>
      </c>
      <c r="AE66" s="81">
        <v>4.8700771969187713</v>
      </c>
      <c r="AF66" s="81">
        <v>6.2317177923671352</v>
      </c>
      <c r="AG66" s="81">
        <v>2.6423250481769003</v>
      </c>
      <c r="AH66" s="81">
        <v>-0.15961282853848502</v>
      </c>
      <c r="AI66" s="81">
        <v>0.97396640372460297</v>
      </c>
      <c r="AJ66" s="81">
        <v>-5.3890038366827895</v>
      </c>
      <c r="AK66" s="81">
        <v>-4.1069017052301149</v>
      </c>
      <c r="AL66" s="81">
        <v>-0.63092551929649687</v>
      </c>
      <c r="AM66" s="81">
        <v>-7.5852700760562044</v>
      </c>
      <c r="AN66" s="81">
        <v>2.7049902959351897</v>
      </c>
      <c r="AO66" s="81">
        <v>4.2194929348223837</v>
      </c>
      <c r="AP66" s="81">
        <v>3.9632409550604422</v>
      </c>
      <c r="AQ66" s="81">
        <v>1.433036491091471</v>
      </c>
      <c r="AR66" s="81">
        <v>-1.9380530325011875</v>
      </c>
      <c r="AS66" s="81">
        <v>6.1724209735309898</v>
      </c>
      <c r="AT66" s="81">
        <v>-0.1621956308359529</v>
      </c>
      <c r="AU66" s="81">
        <v>5.9383944733065022</v>
      </c>
      <c r="AV66" s="81">
        <v>6.0224226637446208</v>
      </c>
      <c r="AW66" s="81">
        <v>9.34032558422102</v>
      </c>
      <c r="AX66" s="81">
        <v>7.4384778709246575</v>
      </c>
      <c r="AY66" s="234" t="s">
        <v>209</v>
      </c>
      <c r="AZ66" s="81">
        <v>7.8505332245961625</v>
      </c>
      <c r="BA66" s="81">
        <v>6.379605912351721</v>
      </c>
      <c r="BB66" s="81">
        <v>3.2160868741559767</v>
      </c>
      <c r="BC66" s="81">
        <v>-4.5535765189390389</v>
      </c>
      <c r="BD66" s="81">
        <v>6.3866234282229186</v>
      </c>
      <c r="BE66" s="81">
        <v>6.7015028394073823</v>
      </c>
      <c r="BF66" s="81">
        <v>2.0819065034439745</v>
      </c>
      <c r="BG66" s="81">
        <v>3.8429668720795434</v>
      </c>
      <c r="BH66" s="86">
        <v>2.1306602259344061</v>
      </c>
      <c r="BI66" s="163"/>
    </row>
    <row r="67" spans="1:61" x14ac:dyDescent="0.25">
      <c r="A67" s="85" t="s">
        <v>211</v>
      </c>
      <c r="B67" s="81" t="s">
        <v>212</v>
      </c>
      <c r="C67" s="81" t="s">
        <v>92</v>
      </c>
      <c r="D67" s="81" t="s">
        <v>93</v>
      </c>
      <c r="E67" s="81"/>
      <c r="F67" s="81">
        <v>5.3808807654137354</v>
      </c>
      <c r="G67" s="81">
        <v>4.8678534681922514</v>
      </c>
      <c r="H67" s="81">
        <v>5.1725475203756588</v>
      </c>
      <c r="I67" s="81">
        <v>5.5367405406114614</v>
      </c>
      <c r="J67" s="81">
        <v>4.314997921343064</v>
      </c>
      <c r="K67" s="81">
        <v>4.3912499570694763</v>
      </c>
      <c r="L67" s="81">
        <v>4.4250045087737391</v>
      </c>
      <c r="M67" s="81">
        <v>4.9860877671318491</v>
      </c>
      <c r="N67" s="81">
        <v>5.589353113476065</v>
      </c>
      <c r="O67" s="81">
        <v>8.6055443145498458</v>
      </c>
      <c r="P67" s="81">
        <v>3.7057828510739483</v>
      </c>
      <c r="Q67" s="81">
        <v>4.748019726232954</v>
      </c>
      <c r="R67" s="81">
        <v>6.0182200583217167</v>
      </c>
      <c r="S67" s="81">
        <v>2.2069247261612901</v>
      </c>
      <c r="T67" s="81">
        <v>-0.54245995372009759</v>
      </c>
      <c r="U67" s="81">
        <v>4.7199289361782917</v>
      </c>
      <c r="V67" s="81">
        <v>2.8854567916302329</v>
      </c>
      <c r="W67" s="81">
        <v>3.2188563464454347</v>
      </c>
      <c r="X67" s="81">
        <v>3.7389150729855629</v>
      </c>
      <c r="Y67" s="81">
        <v>1.3490851834299491</v>
      </c>
      <c r="Z67" s="81">
        <v>0.45635146211529332</v>
      </c>
      <c r="AA67" s="81">
        <v>1.0105479206677757</v>
      </c>
      <c r="AB67" s="81">
        <v>1.9922217172228045</v>
      </c>
      <c r="AC67" s="81">
        <v>2.6638934007774679</v>
      </c>
      <c r="AD67" s="81">
        <v>2.6445535072761004</v>
      </c>
      <c r="AE67" s="81">
        <v>2.7621922454498247</v>
      </c>
      <c r="AF67" s="81">
        <v>3.0838372945249262</v>
      </c>
      <c r="AG67" s="81">
        <v>4.2091430645519807</v>
      </c>
      <c r="AH67" s="81">
        <v>3.4678549464927926</v>
      </c>
      <c r="AI67" s="81">
        <v>2.4093820294931731</v>
      </c>
      <c r="AJ67" s="81">
        <v>0.69412649347253819</v>
      </c>
      <c r="AK67" s="81">
        <v>-0.11172266563274036</v>
      </c>
      <c r="AL67" s="81">
        <v>-0.54134384978090111</v>
      </c>
      <c r="AM67" s="81">
        <v>1.5745899114186273</v>
      </c>
      <c r="AN67" s="81">
        <v>2.3038569946920688</v>
      </c>
      <c r="AO67" s="81">
        <v>1.8706147546933067</v>
      </c>
      <c r="AP67" s="81">
        <v>2.7935785744233783</v>
      </c>
      <c r="AQ67" s="81">
        <v>2.6734119489676402</v>
      </c>
      <c r="AR67" s="81">
        <v>2.8783436071826003</v>
      </c>
      <c r="AS67" s="81">
        <v>4.2021636151746264</v>
      </c>
      <c r="AT67" s="81">
        <v>2.1473095238584818</v>
      </c>
      <c r="AU67" s="81">
        <v>1.5967972157477419</v>
      </c>
      <c r="AV67" s="81">
        <v>1.8486089651291451</v>
      </c>
      <c r="AW67" s="81">
        <v>3.0397124573640326</v>
      </c>
      <c r="AX67" s="81">
        <v>2.5405180540206942</v>
      </c>
      <c r="AY67" s="234" t="s">
        <v>211</v>
      </c>
      <c r="AZ67" s="81">
        <v>3.8427113472825596</v>
      </c>
      <c r="BA67" s="81">
        <v>3.5307545342245987</v>
      </c>
      <c r="BB67" s="81">
        <v>0.86337419570948271</v>
      </c>
      <c r="BC67" s="81">
        <v>-4.4737804069227849</v>
      </c>
      <c r="BD67" s="81">
        <v>2.505619125792208</v>
      </c>
      <c r="BE67" s="81">
        <v>2.1757014242216997</v>
      </c>
      <c r="BF67" s="81">
        <v>-2.7291406077949887E-2</v>
      </c>
      <c r="BG67" s="81">
        <v>0.46460231331688817</v>
      </c>
      <c r="BH67" s="86">
        <v>1.3303418742157902</v>
      </c>
      <c r="BI67" s="163"/>
    </row>
    <row r="68" spans="1:61" x14ac:dyDescent="0.25">
      <c r="A68" s="85" t="s">
        <v>213</v>
      </c>
      <c r="B68" s="81" t="s">
        <v>214</v>
      </c>
      <c r="C68" s="81" t="s">
        <v>92</v>
      </c>
      <c r="D68" s="81" t="s">
        <v>93</v>
      </c>
      <c r="E68" s="81"/>
      <c r="F68" s="81">
        <v>1.5430786524728575</v>
      </c>
      <c r="G68" s="81">
        <v>4.5588839639036252</v>
      </c>
      <c r="H68" s="81">
        <v>3.8756583639384843</v>
      </c>
      <c r="I68" s="81">
        <v>7.8118896231865307</v>
      </c>
      <c r="J68" s="81">
        <v>4.7179731581310733</v>
      </c>
      <c r="K68" s="81">
        <v>-0.33952563935771707</v>
      </c>
      <c r="L68" s="81">
        <v>4.6210739407043633</v>
      </c>
      <c r="M68" s="81">
        <v>1.9094383992128883</v>
      </c>
      <c r="N68" s="81">
        <v>4.6692379803251214</v>
      </c>
      <c r="O68" s="81">
        <v>6.8719293298600945</v>
      </c>
      <c r="P68" s="81">
        <v>6.2926061962832449</v>
      </c>
      <c r="Q68" s="81">
        <v>5.017640703602396</v>
      </c>
      <c r="R68" s="81">
        <v>13.950682132182465</v>
      </c>
      <c r="S68" s="81">
        <v>11.2085096276477</v>
      </c>
      <c r="T68" s="81">
        <v>10.972154001573259</v>
      </c>
      <c r="U68" s="81">
        <v>7.3971876193067203</v>
      </c>
      <c r="V68" s="81">
        <v>1.6048421117815366</v>
      </c>
      <c r="W68" s="81">
        <v>5.7068249445792105</v>
      </c>
      <c r="X68" s="81">
        <v>3.7340484012231059</v>
      </c>
      <c r="Y68" s="81">
        <v>3.7086829688621492</v>
      </c>
      <c r="Z68" s="81">
        <v>5.612864119590327</v>
      </c>
      <c r="AA68" s="81">
        <v>0.61484535364787973</v>
      </c>
      <c r="AB68" s="81">
        <v>-0.33686877098632806</v>
      </c>
      <c r="AC68" s="81">
        <v>2.625273268288737</v>
      </c>
      <c r="AD68" s="81">
        <v>3.9350014115187264</v>
      </c>
      <c r="AE68" s="81">
        <v>3.4647825158386212</v>
      </c>
      <c r="AF68" s="81">
        <v>-0.25909870835040749</v>
      </c>
      <c r="AG68" s="81">
        <v>5.8904672900015953</v>
      </c>
      <c r="AH68" s="81">
        <v>1.0057779461983216</v>
      </c>
      <c r="AI68" s="81">
        <v>3.6799140527841843</v>
      </c>
      <c r="AJ68" s="81">
        <v>4.291342398020987</v>
      </c>
      <c r="AK68" s="81">
        <v>2.1143106751279959</v>
      </c>
      <c r="AL68" s="81">
        <v>1.9732180787518416</v>
      </c>
      <c r="AM68" s="81">
        <v>4.2582504682124664</v>
      </c>
      <c r="AN68" s="81">
        <v>2.2525487742371553</v>
      </c>
      <c r="AO68" s="81">
        <v>1.7317475144795367</v>
      </c>
      <c r="AP68" s="81">
        <v>4.3278647643223138</v>
      </c>
      <c r="AQ68" s="81">
        <v>3.2665294037466595</v>
      </c>
      <c r="AR68" s="81">
        <v>-4.739385790855863</v>
      </c>
      <c r="AS68" s="81">
        <v>1.0918015643575814</v>
      </c>
      <c r="AT68" s="81">
        <v>4.0156298995849227</v>
      </c>
      <c r="AU68" s="81">
        <v>4.096776658853571</v>
      </c>
      <c r="AV68" s="81">
        <v>2.7228773369547525</v>
      </c>
      <c r="AW68" s="81">
        <v>8.2110209173403348</v>
      </c>
      <c r="AX68" s="81">
        <v>5.2913082669940366</v>
      </c>
      <c r="AY68" s="234" t="s">
        <v>213</v>
      </c>
      <c r="AZ68" s="81">
        <v>4.4035264338318427</v>
      </c>
      <c r="BA68" s="81">
        <v>2.1900639722453974</v>
      </c>
      <c r="BB68" s="81">
        <v>6.3571305999083449</v>
      </c>
      <c r="BC68" s="81">
        <v>0.56649159210009259</v>
      </c>
      <c r="BD68" s="81">
        <v>3.5252986689402661</v>
      </c>
      <c r="BE68" s="81">
        <v>7.8681409191099618</v>
      </c>
      <c r="BF68" s="81">
        <v>5.2203457677122884</v>
      </c>
      <c r="BG68" s="81">
        <v>4.6415722142554046</v>
      </c>
      <c r="BH68" s="86">
        <v>3.8020801367968602</v>
      </c>
      <c r="BI68" s="163"/>
    </row>
    <row r="69" spans="1:61" x14ac:dyDescent="0.25">
      <c r="A69" s="85" t="s">
        <v>215</v>
      </c>
      <c r="B69" s="81" t="s">
        <v>216</v>
      </c>
      <c r="C69" s="81" t="s">
        <v>92</v>
      </c>
      <c r="D69" s="81" t="s">
        <v>93</v>
      </c>
      <c r="E69" s="81"/>
      <c r="F69" s="81"/>
      <c r="G69" s="81"/>
      <c r="H69" s="81"/>
      <c r="I69" s="81"/>
      <c r="J69" s="81"/>
      <c r="K69" s="81">
        <v>1.0566460767294359</v>
      </c>
      <c r="L69" s="81">
        <v>0.62593502779257904</v>
      </c>
      <c r="M69" s="81">
        <v>2.7214164541750705</v>
      </c>
      <c r="N69" s="81">
        <v>6.8125502152712016</v>
      </c>
      <c r="O69" s="81">
        <v>5.5985156749868992</v>
      </c>
      <c r="P69" s="81">
        <v>3.440912069450647</v>
      </c>
      <c r="Q69" s="81">
        <v>2.0288966247343581</v>
      </c>
      <c r="R69" s="81">
        <v>0.7052468270901926</v>
      </c>
      <c r="S69" s="81">
        <v>2.4854986485407267</v>
      </c>
      <c r="T69" s="81">
        <v>8.939172850723736</v>
      </c>
      <c r="U69" s="81">
        <v>14.627247831353856</v>
      </c>
      <c r="V69" s="81">
        <v>12.836958487988227</v>
      </c>
      <c r="W69" s="81">
        <v>5.7797100668652774</v>
      </c>
      <c r="X69" s="81">
        <v>6.038857115423184</v>
      </c>
      <c r="Y69" s="81">
        <v>10.011335245050049</v>
      </c>
      <c r="Z69" s="81">
        <v>3.7560807832889793</v>
      </c>
      <c r="AA69" s="81">
        <v>9.9071708914597139</v>
      </c>
      <c r="AB69" s="81">
        <v>7.4011394408723987</v>
      </c>
      <c r="AC69" s="81">
        <v>6.0915152214113988</v>
      </c>
      <c r="AD69" s="81">
        <v>6.6020499053998378</v>
      </c>
      <c r="AE69" s="81">
        <v>2.6465758084373618</v>
      </c>
      <c r="AF69" s="81">
        <v>2.519421535304204</v>
      </c>
      <c r="AG69" s="81">
        <v>5.3007189304961742</v>
      </c>
      <c r="AH69" s="81">
        <v>4.9723785680686916</v>
      </c>
      <c r="AI69" s="81">
        <v>5.7017532953500734</v>
      </c>
      <c r="AJ69" s="81">
        <v>1.0788379875654499</v>
      </c>
      <c r="AK69" s="81">
        <v>4.4319960978054951</v>
      </c>
      <c r="AL69" s="81">
        <v>2.9007908187245022</v>
      </c>
      <c r="AM69" s="81">
        <v>3.9731721587897226</v>
      </c>
      <c r="AN69" s="81">
        <v>4.6424587953029004</v>
      </c>
      <c r="AO69" s="81">
        <v>4.9887305439982157</v>
      </c>
      <c r="AP69" s="81">
        <v>5.4911315099446938</v>
      </c>
      <c r="AQ69" s="81">
        <v>4.0363670640121398</v>
      </c>
      <c r="AR69" s="81">
        <v>6.1054604060057187</v>
      </c>
      <c r="AS69" s="81">
        <v>5.3680059665315696</v>
      </c>
      <c r="AT69" s="81">
        <v>3.5352256776278352</v>
      </c>
      <c r="AU69" s="81">
        <v>2.3704891003246757</v>
      </c>
      <c r="AV69" s="81">
        <v>3.1934547373977438</v>
      </c>
      <c r="AW69" s="81">
        <v>4.0920716112532034</v>
      </c>
      <c r="AX69" s="81">
        <v>4.4717444717444721</v>
      </c>
      <c r="AY69" s="234" t="s">
        <v>215</v>
      </c>
      <c r="AZ69" s="81">
        <v>6.8438381937911572</v>
      </c>
      <c r="BA69" s="81">
        <v>7.0878274268104633</v>
      </c>
      <c r="BB69" s="81">
        <v>7.1522029393628088</v>
      </c>
      <c r="BC69" s="81">
        <v>4.6850406021168709</v>
      </c>
      <c r="BD69" s="81">
        <v>5.1389858321566351</v>
      </c>
      <c r="BE69" s="81">
        <v>1.8218443759741945</v>
      </c>
      <c r="BF69" s="81">
        <v>2.1918469048799665</v>
      </c>
      <c r="BG69" s="81">
        <v>2.1091358281790917</v>
      </c>
      <c r="BH69" s="86">
        <v>2.2000000078410125</v>
      </c>
      <c r="BI69" s="163"/>
    </row>
    <row r="70" spans="1:61" x14ac:dyDescent="0.25">
      <c r="A70" s="85" t="s">
        <v>217</v>
      </c>
      <c r="B70" s="81" t="s">
        <v>218</v>
      </c>
      <c r="C70" s="81" t="s">
        <v>92</v>
      </c>
      <c r="D70" s="81" t="s">
        <v>93</v>
      </c>
      <c r="E70" s="81"/>
      <c r="F70" s="81">
        <v>6.6776021055249259</v>
      </c>
      <c r="G70" s="81">
        <v>6.3993593112983547</v>
      </c>
      <c r="H70" s="81">
        <v>5.7627639131636812</v>
      </c>
      <c r="I70" s="81">
        <v>5.4903570329582152</v>
      </c>
      <c r="J70" s="81">
        <v>4.9499254099528258</v>
      </c>
      <c r="K70" s="81">
        <v>5.2664735569590135</v>
      </c>
      <c r="L70" s="81">
        <v>5.2518441154198996</v>
      </c>
      <c r="M70" s="81">
        <v>5.5239861445421639</v>
      </c>
      <c r="N70" s="81">
        <v>6.9536407025396301</v>
      </c>
      <c r="O70" s="81">
        <v>8.4514725100644199</v>
      </c>
      <c r="P70" s="81">
        <v>3.7960904898023671</v>
      </c>
      <c r="Q70" s="81">
        <v>4.9066364866138912</v>
      </c>
      <c r="R70" s="81">
        <v>6.1480346032043656</v>
      </c>
      <c r="S70" s="81">
        <v>3.2071106904015778</v>
      </c>
      <c r="T70" s="81">
        <v>-0.7597759561662798</v>
      </c>
      <c r="U70" s="81">
        <v>5.0111443300593379</v>
      </c>
      <c r="V70" s="81">
        <v>3.0879659656469585</v>
      </c>
      <c r="W70" s="81">
        <v>3.1314814876793946</v>
      </c>
      <c r="X70" s="81">
        <v>3.8497274060901958</v>
      </c>
      <c r="Y70" s="81">
        <v>2.1518117150764766</v>
      </c>
      <c r="Z70" s="81">
        <v>0.5234441838135524</v>
      </c>
      <c r="AA70" s="81">
        <v>0.71419265538264654</v>
      </c>
      <c r="AB70" s="81">
        <v>1.3878727257554004</v>
      </c>
      <c r="AC70" s="81">
        <v>2.3757956756296181</v>
      </c>
      <c r="AD70" s="81">
        <v>2.3082455387843908</v>
      </c>
      <c r="AE70" s="81">
        <v>2.503997250818756</v>
      </c>
      <c r="AF70" s="81">
        <v>2.5404451590650865</v>
      </c>
      <c r="AG70" s="81">
        <v>4.3057780836583674</v>
      </c>
      <c r="AH70" s="81">
        <v>4.1037818693388459</v>
      </c>
      <c r="AI70" s="81">
        <v>3.6057325386973389</v>
      </c>
      <c r="AJ70" s="81">
        <v>2.6755485132743644</v>
      </c>
      <c r="AK70" s="81">
        <v>1.4222106305346216</v>
      </c>
      <c r="AL70" s="81">
        <v>-0.65453525984628413</v>
      </c>
      <c r="AM70" s="81">
        <v>2.4766468784377764</v>
      </c>
      <c r="AN70" s="81">
        <v>2.4621547342058534</v>
      </c>
      <c r="AO70" s="81">
        <v>1.6900386042887305</v>
      </c>
      <c r="AP70" s="81">
        <v>2.6874638482848923</v>
      </c>
      <c r="AQ70" s="81">
        <v>2.9527712501106436</v>
      </c>
      <c r="AR70" s="81">
        <v>2.9699066313860101</v>
      </c>
      <c r="AS70" s="81">
        <v>3.8714989615528737</v>
      </c>
      <c r="AT70" s="81">
        <v>2.1030347340235949</v>
      </c>
      <c r="AU70" s="81">
        <v>0.96537843815025326</v>
      </c>
      <c r="AV70" s="81">
        <v>0.68555359023241635</v>
      </c>
      <c r="AW70" s="81">
        <v>2.2542847661245276</v>
      </c>
      <c r="AX70" s="81">
        <v>1.6795716431238503</v>
      </c>
      <c r="AY70" s="234" t="s">
        <v>217</v>
      </c>
      <c r="AZ70" s="81">
        <v>3.258509281428303</v>
      </c>
      <c r="BA70" s="81">
        <v>3.0604606942753065</v>
      </c>
      <c r="BB70" s="81">
        <v>0.49456188185162375</v>
      </c>
      <c r="BC70" s="81">
        <v>-4.5435545508356796</v>
      </c>
      <c r="BD70" s="81">
        <v>2.0534459393040265</v>
      </c>
      <c r="BE70" s="81">
        <v>1.6613703252770051</v>
      </c>
      <c r="BF70" s="81">
        <v>-0.82858239378826681</v>
      </c>
      <c r="BG70" s="81">
        <v>-0.36473008973378285</v>
      </c>
      <c r="BH70" s="86">
        <v>0.85121208857847819</v>
      </c>
      <c r="BI70" s="163"/>
    </row>
    <row r="71" spans="1:61" x14ac:dyDescent="0.25">
      <c r="A71" s="85" t="s">
        <v>219</v>
      </c>
      <c r="B71" s="81" t="s">
        <v>220</v>
      </c>
      <c r="C71" s="81" t="s">
        <v>92</v>
      </c>
      <c r="D71" s="81" t="s">
        <v>93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>
        <v>13.454761795800735</v>
      </c>
      <c r="AM71" s="81">
        <v>21.22141099592632</v>
      </c>
      <c r="AN71" s="81">
        <v>2.8583788100624616</v>
      </c>
      <c r="AO71" s="81">
        <v>9.2588398951823763</v>
      </c>
      <c r="AP71" s="81">
        <v>7.9086844520779351</v>
      </c>
      <c r="AQ71" s="81">
        <v>1.7725825924699308</v>
      </c>
      <c r="AR71" s="81">
        <v>1.3480722566754366E-2</v>
      </c>
      <c r="AS71" s="81">
        <v>-3.1419867461969062</v>
      </c>
      <c r="AT71" s="81">
        <v>8.7554363133282465</v>
      </c>
      <c r="AU71" s="81">
        <v>3.0054286506350252</v>
      </c>
      <c r="AV71" s="81">
        <v>-2.6555153642162423</v>
      </c>
      <c r="AW71" s="81">
        <v>1.4517343625381756</v>
      </c>
      <c r="AX71" s="81">
        <v>2.5744496012273004</v>
      </c>
      <c r="AY71" s="234" t="s">
        <v>219</v>
      </c>
      <c r="AZ71" s="81">
        <v>-0.96921637282673601</v>
      </c>
      <c r="BA71" s="81">
        <v>1.4268217503387177</v>
      </c>
      <c r="BB71" s="81">
        <v>-9.7830297462648019</v>
      </c>
      <c r="BC71" s="81">
        <v>3.8765019203211182</v>
      </c>
      <c r="BD71" s="81">
        <v>2.1941897692134802</v>
      </c>
      <c r="BE71" s="81">
        <v>8.679800385731042</v>
      </c>
      <c r="BF71" s="81">
        <v>7.0171088519712441</v>
      </c>
      <c r="BG71" s="81">
        <v>1.3322520852641304</v>
      </c>
      <c r="BH71" s="86">
        <v>1.703441179833078</v>
      </c>
      <c r="BI71" s="163"/>
    </row>
    <row r="72" spans="1:61" x14ac:dyDescent="0.25">
      <c r="A72" s="85" t="s">
        <v>28</v>
      </c>
      <c r="B72" s="81" t="s">
        <v>221</v>
      </c>
      <c r="C72" s="81" t="s">
        <v>92</v>
      </c>
      <c r="D72" s="81" t="s">
        <v>93</v>
      </c>
      <c r="E72" s="81"/>
      <c r="F72" s="81">
        <v>11.838674194832805</v>
      </c>
      <c r="G72" s="81">
        <v>9.9534381030181862</v>
      </c>
      <c r="H72" s="81">
        <v>9.5964988741976214</v>
      </c>
      <c r="I72" s="81">
        <v>5.3085102455708579</v>
      </c>
      <c r="J72" s="81">
        <v>6.2531348989855076</v>
      </c>
      <c r="K72" s="81">
        <v>7.2460603095074276</v>
      </c>
      <c r="L72" s="81">
        <v>4.3403384170755004</v>
      </c>
      <c r="M72" s="81">
        <v>6.5970201375827457</v>
      </c>
      <c r="N72" s="81">
        <v>8.9070155552711867</v>
      </c>
      <c r="O72" s="81">
        <v>6.2011583805929007</v>
      </c>
      <c r="P72" s="81">
        <v>4.6494737996053459</v>
      </c>
      <c r="Q72" s="81">
        <v>8.1497514972439546</v>
      </c>
      <c r="R72" s="81">
        <v>7.7884687401977857</v>
      </c>
      <c r="S72" s="81">
        <v>5.6187650221349799</v>
      </c>
      <c r="T72" s="81">
        <v>0.5422199731746673</v>
      </c>
      <c r="U72" s="81">
        <v>3.3037925609011012</v>
      </c>
      <c r="V72" s="81">
        <v>2.8385593340412072</v>
      </c>
      <c r="W72" s="81">
        <v>1.4630129703409978</v>
      </c>
      <c r="X72" s="81">
        <v>4.1535404139494858E-2</v>
      </c>
      <c r="Y72" s="81">
        <v>2.2087432681270087</v>
      </c>
      <c r="Z72" s="81">
        <v>-0.13246446169321757</v>
      </c>
      <c r="AA72" s="81">
        <v>1.2464599491519976</v>
      </c>
      <c r="AB72" s="81">
        <v>1.770109386054088</v>
      </c>
      <c r="AC72" s="81">
        <v>1.784696417463195</v>
      </c>
      <c r="AD72" s="81">
        <v>2.3214275440098362</v>
      </c>
      <c r="AE72" s="81">
        <v>3.2533283017799164</v>
      </c>
      <c r="AF72" s="81">
        <v>5.5471122627605638</v>
      </c>
      <c r="AG72" s="81">
        <v>5.0943314018483647</v>
      </c>
      <c r="AH72" s="81">
        <v>4.8270239004625211</v>
      </c>
      <c r="AI72" s="81">
        <v>3.7814008027781512</v>
      </c>
      <c r="AJ72" s="81">
        <v>2.5459900648122158</v>
      </c>
      <c r="AK72" s="81">
        <v>0.92922876017695444</v>
      </c>
      <c r="AL72" s="81">
        <v>-1.0315045393369928</v>
      </c>
      <c r="AM72" s="81">
        <v>2.3832002924071958</v>
      </c>
      <c r="AN72" s="81">
        <v>2.7574976974235312</v>
      </c>
      <c r="AO72" s="81">
        <v>2.6747216600760026</v>
      </c>
      <c r="AP72" s="81">
        <v>3.6896116520253486</v>
      </c>
      <c r="AQ72" s="81">
        <v>4.3059542415332004</v>
      </c>
      <c r="AR72" s="81">
        <v>4.4848686818293118</v>
      </c>
      <c r="AS72" s="81">
        <v>5.2891011808349617</v>
      </c>
      <c r="AT72" s="81">
        <v>4.0010842289754436</v>
      </c>
      <c r="AU72" s="81">
        <v>2.8798005984828734</v>
      </c>
      <c r="AV72" s="81">
        <v>3.1875554872088401</v>
      </c>
      <c r="AW72" s="81">
        <v>3.1667546930844708</v>
      </c>
      <c r="AX72" s="81">
        <v>3.7230420027905637</v>
      </c>
      <c r="AY72" s="234" t="s">
        <v>28</v>
      </c>
      <c r="AZ72" s="81">
        <v>4.174126284433342</v>
      </c>
      <c r="BA72" s="81">
        <v>3.7689458216294724</v>
      </c>
      <c r="BB72" s="81">
        <v>1.1159252663290431</v>
      </c>
      <c r="BC72" s="81">
        <v>-3.5737940254102796</v>
      </c>
      <c r="BD72" s="81">
        <v>1.3804782633314971E-2</v>
      </c>
      <c r="BE72" s="81">
        <v>-0.61762268581358626</v>
      </c>
      <c r="BF72" s="81">
        <v>-2.0887452337238273</v>
      </c>
      <c r="BG72" s="81">
        <v>-1.2299519807168622</v>
      </c>
      <c r="BH72" s="86">
        <v>1.3893719394789628</v>
      </c>
      <c r="BI72" s="163"/>
    </row>
    <row r="73" spans="1:61" x14ac:dyDescent="0.25">
      <c r="A73" s="85" t="s">
        <v>222</v>
      </c>
      <c r="B73" s="81" t="s">
        <v>223</v>
      </c>
      <c r="C73" s="81" t="s">
        <v>92</v>
      </c>
      <c r="D73" s="81" t="s">
        <v>93</v>
      </c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>
        <v>5.8900999878697604</v>
      </c>
      <c r="AP73" s="81">
        <v>11.735345137956998</v>
      </c>
      <c r="AQ73" s="81">
        <v>6.8104925523968518</v>
      </c>
      <c r="AR73" s="81">
        <v>-0.2715043810934219</v>
      </c>
      <c r="AS73" s="81">
        <v>9.6962697135942904</v>
      </c>
      <c r="AT73" s="81">
        <v>6.1581078201576815</v>
      </c>
      <c r="AU73" s="81">
        <v>6.122039341629872</v>
      </c>
      <c r="AV73" s="81">
        <v>7.480056520433024</v>
      </c>
      <c r="AW73" s="81">
        <v>6.4781267468582371</v>
      </c>
      <c r="AX73" s="81">
        <v>9.4711258020610671</v>
      </c>
      <c r="AY73" s="234" t="s">
        <v>222</v>
      </c>
      <c r="AZ73" s="81">
        <v>10.412781300509749</v>
      </c>
      <c r="BA73" s="81">
        <v>7.9001343231960988</v>
      </c>
      <c r="BB73" s="81">
        <v>-5.3276580518677008</v>
      </c>
      <c r="BC73" s="81">
        <v>-14.737563187981294</v>
      </c>
      <c r="BD73" s="81">
        <v>2.4758738514106398</v>
      </c>
      <c r="BE73" s="81">
        <v>8.2637925130220111</v>
      </c>
      <c r="BF73" s="81">
        <v>4.6505626956116402</v>
      </c>
      <c r="BG73" s="81">
        <v>1.629773390708138</v>
      </c>
      <c r="BH73" s="86">
        <v>2.0826159095889523</v>
      </c>
      <c r="BI73" s="163"/>
    </row>
    <row r="74" spans="1:61" x14ac:dyDescent="0.25">
      <c r="A74" s="85" t="s">
        <v>224</v>
      </c>
      <c r="B74" s="81" t="s">
        <v>225</v>
      </c>
      <c r="C74" s="81" t="s">
        <v>92</v>
      </c>
      <c r="D74" s="81" t="s">
        <v>93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>
        <v>0.916013871151236</v>
      </c>
      <c r="AB74" s="81">
        <v>8.2350056880622731</v>
      </c>
      <c r="AC74" s="81">
        <v>-2.8480214821260716</v>
      </c>
      <c r="AD74" s="81">
        <v>-11.144352921505103</v>
      </c>
      <c r="AE74" s="81">
        <v>9.661612354337052</v>
      </c>
      <c r="AF74" s="81">
        <v>13.859330369093925</v>
      </c>
      <c r="AG74" s="81">
        <v>0.5036748543645615</v>
      </c>
      <c r="AH74" s="81">
        <v>-0.36104415247709198</v>
      </c>
      <c r="AI74" s="81">
        <v>2.7264517757163702</v>
      </c>
      <c r="AJ74" s="81">
        <v>-7.1374797078982368</v>
      </c>
      <c r="AK74" s="81">
        <v>-8.6724801197095189</v>
      </c>
      <c r="AL74" s="81">
        <v>13.142833943368103</v>
      </c>
      <c r="AM74" s="81">
        <v>3.1899645802376995</v>
      </c>
      <c r="AN74" s="81">
        <v>6.1275113788319402</v>
      </c>
      <c r="AO74" s="81">
        <v>12.426173800996736</v>
      </c>
      <c r="AP74" s="81">
        <v>3.1339068765849021</v>
      </c>
      <c r="AQ74" s="81">
        <v>-3.4581391775388823</v>
      </c>
      <c r="AR74" s="81">
        <v>5.1621458320922642</v>
      </c>
      <c r="AS74" s="81">
        <v>6.0732175186193587</v>
      </c>
      <c r="AT74" s="81">
        <v>8.3013063343556439</v>
      </c>
      <c r="AU74" s="81">
        <v>1.5147256797328055</v>
      </c>
      <c r="AV74" s="81">
        <v>-2.1613597159242914</v>
      </c>
      <c r="AW74" s="81">
        <v>13.572603131331491</v>
      </c>
      <c r="AX74" s="81">
        <v>11.818765958578936</v>
      </c>
      <c r="AY74" s="234" t="s">
        <v>224</v>
      </c>
      <c r="AZ74" s="81">
        <v>10.834727073057721</v>
      </c>
      <c r="BA74" s="81">
        <v>11.456166989669669</v>
      </c>
      <c r="BB74" s="81">
        <v>10.788521685893571</v>
      </c>
      <c r="BC74" s="81">
        <v>8.8025531932142513</v>
      </c>
      <c r="BD74" s="81">
        <v>12.550538328899833</v>
      </c>
      <c r="BE74" s="81">
        <v>11.178296244264502</v>
      </c>
      <c r="BF74" s="81">
        <v>8.6478110529555323</v>
      </c>
      <c r="BG74" s="81">
        <v>10.490436072548718</v>
      </c>
      <c r="BH74" s="86">
        <v>9.9360596630105391</v>
      </c>
      <c r="BI74" s="163"/>
    </row>
    <row r="75" spans="1:61" x14ac:dyDescent="0.25">
      <c r="A75" s="85" t="s">
        <v>226</v>
      </c>
      <c r="B75" s="81" t="s">
        <v>227</v>
      </c>
      <c r="C75" s="81" t="s">
        <v>92</v>
      </c>
      <c r="D75" s="81" t="s">
        <v>93</v>
      </c>
      <c r="E75" s="81"/>
      <c r="F75" s="81">
        <v>5.4731575990604568</v>
      </c>
      <c r="G75" s="81">
        <v>4.8980457300554576</v>
      </c>
      <c r="H75" s="81">
        <v>5.1045162181298167</v>
      </c>
      <c r="I75" s="81">
        <v>5.546592162914024</v>
      </c>
      <c r="J75" s="81">
        <v>4.3265958689544988</v>
      </c>
      <c r="K75" s="81">
        <v>4.2232139572715823</v>
      </c>
      <c r="L75" s="81">
        <v>4.3767941220772144</v>
      </c>
      <c r="M75" s="81">
        <v>5.017229904025001</v>
      </c>
      <c r="N75" s="81">
        <v>5.6614212342466885</v>
      </c>
      <c r="O75" s="81">
        <v>8.8783992088928585</v>
      </c>
      <c r="P75" s="81">
        <v>3.6297604060072928</v>
      </c>
      <c r="Q75" s="81">
        <v>4.6865551338224378</v>
      </c>
      <c r="R75" s="81">
        <v>6.0979817315695186</v>
      </c>
      <c r="S75" s="81">
        <v>2.0996859646103445</v>
      </c>
      <c r="T75" s="81">
        <v>-0.80226512994249788</v>
      </c>
      <c r="U75" s="81">
        <v>4.573157456585264</v>
      </c>
      <c r="V75" s="81">
        <v>2.8396143675405057</v>
      </c>
      <c r="W75" s="81">
        <v>3.2392780944248187</v>
      </c>
      <c r="X75" s="81">
        <v>3.8224994457090418</v>
      </c>
      <c r="Y75" s="81">
        <v>1.3618458136452887</v>
      </c>
      <c r="Z75" s="81">
        <v>0.28866232401423986</v>
      </c>
      <c r="AA75" s="81">
        <v>1.0420728341995726</v>
      </c>
      <c r="AB75" s="81">
        <v>1.9329761490385948</v>
      </c>
      <c r="AC75" s="81">
        <v>2.4890800583620774</v>
      </c>
      <c r="AD75" s="81">
        <v>2.5127512198181705</v>
      </c>
      <c r="AE75" s="81">
        <v>2.6717203198064539</v>
      </c>
      <c r="AF75" s="81">
        <v>3.0009040306561303</v>
      </c>
      <c r="AG75" s="81">
        <v>4.4021347735742751</v>
      </c>
      <c r="AH75" s="81">
        <v>3.5920658174660218</v>
      </c>
      <c r="AI75" s="81">
        <v>2.8404934673045261</v>
      </c>
      <c r="AJ75" s="81">
        <v>1.433722610206047</v>
      </c>
      <c r="AK75" s="81">
        <v>1.0851408478642384</v>
      </c>
      <c r="AL75" s="81">
        <v>-8.0179926307039295E-2</v>
      </c>
      <c r="AM75" s="81">
        <v>2.882078006117311</v>
      </c>
      <c r="AN75" s="81">
        <v>2.6610274283449513</v>
      </c>
      <c r="AO75" s="81">
        <v>1.9850955118034648</v>
      </c>
      <c r="AP75" s="81">
        <v>2.6784061470580127</v>
      </c>
      <c r="AQ75" s="81">
        <v>3.025538417465043</v>
      </c>
      <c r="AR75" s="81">
        <v>3.0051345146060839</v>
      </c>
      <c r="AS75" s="81">
        <v>3.8822427079880981</v>
      </c>
      <c r="AT75" s="81">
        <v>2.1833195342307192</v>
      </c>
      <c r="AU75" s="81">
        <v>1.307872349536396</v>
      </c>
      <c r="AV75" s="81">
        <v>1.4706621537235804</v>
      </c>
      <c r="AW75" s="81">
        <v>2.5093158853469788</v>
      </c>
      <c r="AX75" s="81">
        <v>2.0494950163071053</v>
      </c>
      <c r="AY75" s="234" t="s">
        <v>226</v>
      </c>
      <c r="AZ75" s="81">
        <v>3.4224974302582609</v>
      </c>
      <c r="BA75" s="81">
        <v>3.0754782896858615</v>
      </c>
      <c r="BB75" s="81">
        <v>0.47914671008089726</v>
      </c>
      <c r="BC75" s="81">
        <v>-4.411285261251308</v>
      </c>
      <c r="BD75" s="81">
        <v>2.124739490964032</v>
      </c>
      <c r="BE75" s="81">
        <v>1.7611787743026355</v>
      </c>
      <c r="BF75" s="81">
        <v>-0.49113173749638861</v>
      </c>
      <c r="BG75" s="81">
        <v>0.11721839229139164</v>
      </c>
      <c r="BH75" s="86">
        <v>1.2944608055973816</v>
      </c>
      <c r="BI75" s="163"/>
    </row>
    <row r="76" spans="1:61" x14ac:dyDescent="0.25">
      <c r="A76" s="85" t="s">
        <v>228</v>
      </c>
      <c r="B76" s="81" t="s">
        <v>229</v>
      </c>
      <c r="C76" s="81" t="s">
        <v>92</v>
      </c>
      <c r="D76" s="81" t="s">
        <v>93</v>
      </c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>
        <v>-12.939526662111163</v>
      </c>
      <c r="AK76" s="81">
        <v>4.9636861669072943</v>
      </c>
      <c r="AL76" s="81">
        <v>4.2411801348003308</v>
      </c>
      <c r="AM76" s="81">
        <v>3.9177441079387734</v>
      </c>
      <c r="AN76" s="81">
        <v>4.4506057113776336</v>
      </c>
      <c r="AO76" s="81">
        <v>7.2267545802962729</v>
      </c>
      <c r="AP76" s="81">
        <v>7.2135522036848414</v>
      </c>
      <c r="AQ76" s="81">
        <v>10.62161770310648</v>
      </c>
      <c r="AR76" s="81">
        <v>4.9865749115689084</v>
      </c>
      <c r="AS76" s="81">
        <v>1.7412409768474078</v>
      </c>
      <c r="AT76" s="81">
        <v>2.6066370339492266</v>
      </c>
      <c r="AU76" s="81">
        <v>-1.3321689478999588E-2</v>
      </c>
      <c r="AV76" s="81">
        <v>-2.4656927003451869</v>
      </c>
      <c r="AW76" s="81">
        <v>11.237314769751492</v>
      </c>
      <c r="AX76" s="81">
        <v>6.1509560937067533</v>
      </c>
      <c r="AY76" s="234" t="s">
        <v>228</v>
      </c>
      <c r="AZ76" s="81">
        <v>5.645617982977555</v>
      </c>
      <c r="BA76" s="81">
        <v>5.3179626881072437</v>
      </c>
      <c r="BB76" s="81">
        <v>4.5237994979131884</v>
      </c>
      <c r="BC76" s="81">
        <v>4.0554239328273809</v>
      </c>
      <c r="BD76" s="81">
        <v>4.9333700376394347</v>
      </c>
      <c r="BE76" s="81">
        <v>-8.8069862904337839</v>
      </c>
      <c r="BF76" s="81">
        <v>13.670951539068142</v>
      </c>
      <c r="BG76" s="81">
        <v>2.5593520230460456</v>
      </c>
      <c r="BH76" s="86">
        <v>-2.0371847171982864</v>
      </c>
      <c r="BI76" s="163"/>
    </row>
    <row r="77" spans="1:61" x14ac:dyDescent="0.25">
      <c r="A77" s="85" t="s">
        <v>15</v>
      </c>
      <c r="B77" s="81" t="s">
        <v>230</v>
      </c>
      <c r="C77" s="81" t="s">
        <v>92</v>
      </c>
      <c r="D77" s="81" t="s">
        <v>93</v>
      </c>
      <c r="E77" s="81"/>
      <c r="F77" s="81">
        <v>7.6046704792441631</v>
      </c>
      <c r="G77" s="81">
        <v>2.9819455361032681</v>
      </c>
      <c r="H77" s="81">
        <v>3.2850996357034461</v>
      </c>
      <c r="I77" s="81">
        <v>5.238686597893377</v>
      </c>
      <c r="J77" s="81">
        <v>5.3028578022828299</v>
      </c>
      <c r="K77" s="81">
        <v>2.3728230152817247</v>
      </c>
      <c r="L77" s="81">
        <v>2.1688288828740809</v>
      </c>
      <c r="M77" s="81">
        <v>2.3032899835567093</v>
      </c>
      <c r="N77" s="81">
        <v>9.5932877848003528</v>
      </c>
      <c r="O77" s="81">
        <v>7.0123275351389793</v>
      </c>
      <c r="P77" s="81">
        <v>2.3568804766432407</v>
      </c>
      <c r="Q77" s="81">
        <v>7.7355155395313346</v>
      </c>
      <c r="R77" s="81">
        <v>6.9837695669299933</v>
      </c>
      <c r="S77" s="81">
        <v>3.2365424310596893</v>
      </c>
      <c r="T77" s="81">
        <v>1.8048301039033987</v>
      </c>
      <c r="U77" s="81">
        <v>0.34438814212458624</v>
      </c>
      <c r="V77" s="81">
        <v>0.23957083420955883</v>
      </c>
      <c r="W77" s="81">
        <v>2.9196729988180294</v>
      </c>
      <c r="X77" s="81">
        <v>7.1218925987260633</v>
      </c>
      <c r="Y77" s="81">
        <v>5.3891396355667496</v>
      </c>
      <c r="Z77" s="81">
        <v>1.2947057615645434</v>
      </c>
      <c r="AA77" s="81">
        <v>3.0873366769772019</v>
      </c>
      <c r="AB77" s="81">
        <v>3.1211116071176264</v>
      </c>
      <c r="AC77" s="81">
        <v>3.2141612472629078</v>
      </c>
      <c r="AD77" s="81">
        <v>3.5366695335478084</v>
      </c>
      <c r="AE77" s="81">
        <v>2.7260849678698946</v>
      </c>
      <c r="AF77" s="81">
        <v>3.5591206772622002</v>
      </c>
      <c r="AG77" s="81">
        <v>5.2099088911832467</v>
      </c>
      <c r="AH77" s="81">
        <v>5.0877104569923262</v>
      </c>
      <c r="AI77" s="81">
        <v>0.67573399970876835</v>
      </c>
      <c r="AJ77" s="81">
        <v>-5.9144278227793592</v>
      </c>
      <c r="AK77" s="81">
        <v>-3.3245885341875692</v>
      </c>
      <c r="AL77" s="81">
        <v>-0.73449668314856353</v>
      </c>
      <c r="AM77" s="81">
        <v>3.9392669172751908</v>
      </c>
      <c r="AN77" s="81">
        <v>4.2070991337185291</v>
      </c>
      <c r="AO77" s="81">
        <v>3.6588335835137826</v>
      </c>
      <c r="AP77" s="81">
        <v>6.2517727466894399</v>
      </c>
      <c r="AQ77" s="81">
        <v>5.4285799287114003</v>
      </c>
      <c r="AR77" s="81">
        <v>4.4441275146031529</v>
      </c>
      <c r="AS77" s="81">
        <v>5.634840543220605</v>
      </c>
      <c r="AT77" s="81">
        <v>2.5807584391022118</v>
      </c>
      <c r="AU77" s="81">
        <v>1.6803653460362682</v>
      </c>
      <c r="AV77" s="81">
        <v>1.9939704380478815</v>
      </c>
      <c r="AW77" s="81">
        <v>3.9260266175260767</v>
      </c>
      <c r="AX77" s="81">
        <v>2.7799678255753406</v>
      </c>
      <c r="AY77" s="234" t="s">
        <v>15</v>
      </c>
      <c r="AZ77" s="81">
        <v>4.0551868456751379</v>
      </c>
      <c r="BA77" s="81">
        <v>5.1848196935222433</v>
      </c>
      <c r="BB77" s="81">
        <v>0.7206456130990091</v>
      </c>
      <c r="BC77" s="81">
        <v>-8.2690187431091431</v>
      </c>
      <c r="BD77" s="81">
        <v>2.9923553361053337</v>
      </c>
      <c r="BE77" s="81">
        <v>2.5707925860897944</v>
      </c>
      <c r="BF77" s="81">
        <v>-1.4261773152105377</v>
      </c>
      <c r="BG77" s="81">
        <v>-1.3215693614504005</v>
      </c>
      <c r="BH77" s="86">
        <v>-0.11409864703240657</v>
      </c>
      <c r="BI77" s="163"/>
    </row>
    <row r="78" spans="1:61" x14ac:dyDescent="0.25">
      <c r="A78" s="85" t="s">
        <v>231</v>
      </c>
      <c r="B78" s="81" t="s">
        <v>232</v>
      </c>
      <c r="C78" s="81" t="s">
        <v>92</v>
      </c>
      <c r="D78" s="81" t="s">
        <v>93</v>
      </c>
      <c r="E78" s="81"/>
      <c r="F78" s="81">
        <v>3.5175803407814499</v>
      </c>
      <c r="G78" s="81">
        <v>3.6061036997764546</v>
      </c>
      <c r="H78" s="81">
        <v>6.3587706783477813</v>
      </c>
      <c r="I78" s="81">
        <v>4.8772813702736499</v>
      </c>
      <c r="J78" s="81">
        <v>-2.7002686771618585</v>
      </c>
      <c r="K78" s="81">
        <v>0</v>
      </c>
      <c r="L78" s="81">
        <v>13.351832754235588</v>
      </c>
      <c r="M78" s="81">
        <v>7.9162222955043973</v>
      </c>
      <c r="N78" s="81">
        <v>2.5964109629627217</v>
      </c>
      <c r="O78" s="81">
        <v>12.702706259007982</v>
      </c>
      <c r="P78" s="81">
        <v>6.8889874107530602</v>
      </c>
      <c r="Q78" s="81">
        <v>7.485278875005406</v>
      </c>
      <c r="R78" s="81">
        <v>11.612868084528259</v>
      </c>
      <c r="S78" s="81">
        <v>2.6011510403827174</v>
      </c>
      <c r="T78" s="81">
        <v>0.53020985361695239</v>
      </c>
      <c r="U78" s="81">
        <v>2.7361630224849591</v>
      </c>
      <c r="V78" s="81">
        <v>5.9040114829828667</v>
      </c>
      <c r="W78" s="81">
        <v>1.863400800843678</v>
      </c>
      <c r="X78" s="81">
        <v>12.224820865861602</v>
      </c>
      <c r="Y78" s="81">
        <v>-1.6034563001634012</v>
      </c>
      <c r="Z78" s="81">
        <v>6.3299895941380413</v>
      </c>
      <c r="AA78" s="81">
        <v>-5.9784859319173194</v>
      </c>
      <c r="AB78" s="81">
        <v>-3.9601218667747844</v>
      </c>
      <c r="AC78" s="81">
        <v>8.3930245743024869</v>
      </c>
      <c r="AD78" s="81">
        <v>-4.6134757860285873</v>
      </c>
      <c r="AE78" s="81">
        <v>7.7499067007147744</v>
      </c>
      <c r="AF78" s="81">
        <v>-6.6150200091388314</v>
      </c>
      <c r="AG78" s="81">
        <v>0.95575656102219853</v>
      </c>
      <c r="AH78" s="81">
        <v>7.4386328816545841</v>
      </c>
      <c r="AI78" s="81">
        <v>5.8000004201419415</v>
      </c>
      <c r="AJ78" s="81">
        <v>-2.7000012388700583</v>
      </c>
      <c r="AK78" s="81">
        <v>6.1000007070405076</v>
      </c>
      <c r="AL78" s="81">
        <v>2.1300311345312366</v>
      </c>
      <c r="AM78" s="81">
        <v>5.0999998965560707</v>
      </c>
      <c r="AN78" s="81">
        <v>2.499999369075141</v>
      </c>
      <c r="AO78" s="81">
        <v>4.8000000196971655</v>
      </c>
      <c r="AP78" s="81">
        <v>-2.2000001033725312</v>
      </c>
      <c r="AQ78" s="81">
        <v>1.3000023373646457</v>
      </c>
      <c r="AR78" s="81">
        <v>8.7999986720179493</v>
      </c>
      <c r="AS78" s="81">
        <v>-1.6999992458610222</v>
      </c>
      <c r="AT78" s="81">
        <v>1.9999988470111418</v>
      </c>
      <c r="AU78" s="81">
        <v>3.2000005912763356</v>
      </c>
      <c r="AV78" s="81">
        <v>0.99999896786148668</v>
      </c>
      <c r="AW78" s="81">
        <v>5.3000009948071636</v>
      </c>
      <c r="AX78" s="81">
        <v>0.69999996831073474</v>
      </c>
      <c r="AY78" s="234" t="s">
        <v>231</v>
      </c>
      <c r="AZ78" s="81">
        <v>1.8524824698114202</v>
      </c>
      <c r="BA78" s="81">
        <v>-0.85065361134914497</v>
      </c>
      <c r="BB78" s="81">
        <v>1.0327942845540719</v>
      </c>
      <c r="BC78" s="81">
        <v>-1.3860375032741956</v>
      </c>
      <c r="BD78" s="81">
        <v>2.9546731557402666</v>
      </c>
      <c r="BE78" s="81">
        <v>2.7051414947504497</v>
      </c>
      <c r="BF78" s="81">
        <v>1.8303965635222426</v>
      </c>
      <c r="BG78" s="81">
        <v>3.4704559892339404</v>
      </c>
      <c r="BH78" s="86">
        <v>3.7998081387927698</v>
      </c>
      <c r="BI78" s="163"/>
    </row>
    <row r="79" spans="1:61" x14ac:dyDescent="0.25">
      <c r="A79" s="85" t="s">
        <v>16</v>
      </c>
      <c r="B79" s="81" t="s">
        <v>233</v>
      </c>
      <c r="C79" s="81" t="s">
        <v>92</v>
      </c>
      <c r="D79" s="81" t="s">
        <v>93</v>
      </c>
      <c r="E79" s="81"/>
      <c r="F79" s="81">
        <v>5.5062724371173886</v>
      </c>
      <c r="G79" s="81">
        <v>6.6721746263356465</v>
      </c>
      <c r="H79" s="81">
        <v>5.3471737673787487</v>
      </c>
      <c r="I79" s="81">
        <v>6.5183383027217445</v>
      </c>
      <c r="J79" s="81">
        <v>4.7780351769764877</v>
      </c>
      <c r="K79" s="81">
        <v>5.2140080519370997</v>
      </c>
      <c r="L79" s="81">
        <v>4.6881588206518785</v>
      </c>
      <c r="M79" s="81">
        <v>4.2590246897726871</v>
      </c>
      <c r="N79" s="81">
        <v>6.9905305339292454</v>
      </c>
      <c r="O79" s="81">
        <v>6.9096936890832978</v>
      </c>
      <c r="P79" s="81">
        <v>5.3457056097100804</v>
      </c>
      <c r="Q79" s="81">
        <v>4.541586263355299</v>
      </c>
      <c r="R79" s="81">
        <v>6.310445176147212</v>
      </c>
      <c r="S79" s="81">
        <v>4.2912485489881647</v>
      </c>
      <c r="T79" s="81">
        <v>-0.9800637084765782</v>
      </c>
      <c r="U79" s="81">
        <v>4.3142434539058314</v>
      </c>
      <c r="V79" s="81">
        <v>3.4513743420250762</v>
      </c>
      <c r="W79" s="81">
        <v>3.978801644592437</v>
      </c>
      <c r="X79" s="81">
        <v>3.5591128361699162</v>
      </c>
      <c r="Y79" s="81">
        <v>1.5880989857748489</v>
      </c>
      <c r="Z79" s="81">
        <v>1.0778400309286269</v>
      </c>
      <c r="AA79" s="81">
        <v>2.5085258636210881</v>
      </c>
      <c r="AB79" s="81">
        <v>1.256298063865728</v>
      </c>
      <c r="AC79" s="81">
        <v>1.5244705633235469</v>
      </c>
      <c r="AD79" s="81">
        <v>1.6232393968103906</v>
      </c>
      <c r="AE79" s="81">
        <v>2.3512477288897315</v>
      </c>
      <c r="AF79" s="81">
        <v>2.5774023765305856</v>
      </c>
      <c r="AG79" s="81">
        <v>4.7338688641520861</v>
      </c>
      <c r="AH79" s="81">
        <v>4.3532290690232429</v>
      </c>
      <c r="AI79" s="81">
        <v>2.9140154844836701</v>
      </c>
      <c r="AJ79" s="81">
        <v>1.039100303590331</v>
      </c>
      <c r="AK79" s="81">
        <v>1.5996698214295151</v>
      </c>
      <c r="AL79" s="81">
        <v>-0.61264861020113415</v>
      </c>
      <c r="AM79" s="81">
        <v>2.3453865920627095</v>
      </c>
      <c r="AN79" s="81">
        <v>2.0850862129881591</v>
      </c>
      <c r="AO79" s="81">
        <v>1.3879981161614978</v>
      </c>
      <c r="AP79" s="81">
        <v>2.3374008544346623</v>
      </c>
      <c r="AQ79" s="81">
        <v>3.5561342892296892</v>
      </c>
      <c r="AR79" s="81">
        <v>3.4071025286683323</v>
      </c>
      <c r="AS79" s="81">
        <v>3.8751582606322899</v>
      </c>
      <c r="AT79" s="81">
        <v>1.9544524294318677</v>
      </c>
      <c r="AU79" s="81">
        <v>1.1184560571569904</v>
      </c>
      <c r="AV79" s="81">
        <v>0.8195332682660279</v>
      </c>
      <c r="AW79" s="81">
        <v>2.7864205539316629</v>
      </c>
      <c r="AX79" s="81">
        <v>1.6077154930294739</v>
      </c>
      <c r="AY79" s="234" t="s">
        <v>16</v>
      </c>
      <c r="AZ79" s="81">
        <v>2.3749448356582263</v>
      </c>
      <c r="BA79" s="81">
        <v>2.3615020769692734</v>
      </c>
      <c r="BB79" s="81">
        <v>0.19529316755027537</v>
      </c>
      <c r="BC79" s="81">
        <v>-2.9413386637227035</v>
      </c>
      <c r="BD79" s="81">
        <v>1.9656578188557319</v>
      </c>
      <c r="BE79" s="81">
        <v>2.0792283271832304</v>
      </c>
      <c r="BF79" s="81">
        <v>0.18268942908781582</v>
      </c>
      <c r="BG79" s="81">
        <v>0.65648899311641173</v>
      </c>
      <c r="BH79" s="86">
        <v>0.17956304145836555</v>
      </c>
      <c r="BI79" s="163"/>
    </row>
    <row r="80" spans="1:61" x14ac:dyDescent="0.25">
      <c r="A80" s="85" t="s">
        <v>234</v>
      </c>
      <c r="B80" s="81" t="s">
        <v>235</v>
      </c>
      <c r="C80" s="81" t="s">
        <v>92</v>
      </c>
      <c r="D80" s="81" t="s">
        <v>93</v>
      </c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234" t="s">
        <v>234</v>
      </c>
      <c r="AZ80" s="81"/>
      <c r="BA80" s="81"/>
      <c r="BB80" s="81"/>
      <c r="BC80" s="81"/>
      <c r="BD80" s="81"/>
      <c r="BE80" s="81"/>
      <c r="BF80" s="81"/>
      <c r="BG80" s="81"/>
      <c r="BH80" s="86"/>
      <c r="BI80" s="163"/>
    </row>
    <row r="81" spans="1:61" x14ac:dyDescent="0.25">
      <c r="A81" s="85" t="s">
        <v>236</v>
      </c>
      <c r="B81" s="81" t="s">
        <v>237</v>
      </c>
      <c r="C81" s="81" t="s">
        <v>92</v>
      </c>
      <c r="D81" s="81" t="s">
        <v>93</v>
      </c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>
        <v>1.1997600479904094</v>
      </c>
      <c r="AG81" s="81">
        <v>2.5489033787788884</v>
      </c>
      <c r="AH81" s="81">
        <v>3.5260115606936324</v>
      </c>
      <c r="AI81" s="81">
        <v>3.7409268565047569</v>
      </c>
      <c r="AJ81" s="81">
        <v>7.427341227125936</v>
      </c>
      <c r="AK81" s="81">
        <v>4.008016032064134</v>
      </c>
      <c r="AL81" s="81">
        <v>8.1406551059730106</v>
      </c>
      <c r="AM81" s="81">
        <v>-0.53452115812918066</v>
      </c>
      <c r="AN81" s="81">
        <v>7.084012539184954</v>
      </c>
      <c r="AO81" s="81">
        <v>-3.111552175364011</v>
      </c>
      <c r="AP81" s="81">
        <v>-6.0657385693869657</v>
      </c>
      <c r="AQ81" s="81">
        <v>2.955722519394584</v>
      </c>
      <c r="AR81" s="81">
        <v>1.3837507035018319</v>
      </c>
      <c r="AS81" s="81">
        <v>4.5632095003436177</v>
      </c>
      <c r="AT81" s="81">
        <v>1.747193333889058</v>
      </c>
      <c r="AU81" s="81">
        <v>0.59989953399997376</v>
      </c>
      <c r="AV81" s="81">
        <v>1.825861413700693</v>
      </c>
      <c r="AW81" s="81">
        <v>-3.2312622216513489</v>
      </c>
      <c r="AX81" s="81">
        <v>2.1605563122565172</v>
      </c>
      <c r="AY81" s="234" t="s">
        <v>236</v>
      </c>
      <c r="AZ81" s="81">
        <v>-0.16339842575281693</v>
      </c>
      <c r="BA81" s="81">
        <v>-2.0596768510018393</v>
      </c>
      <c r="BB81" s="81">
        <v>-2.5596441721021819</v>
      </c>
      <c r="BC81" s="81">
        <v>0.96195535405286137</v>
      </c>
      <c r="BD81" s="81">
        <v>2.5305788185082037</v>
      </c>
      <c r="BE81" s="81">
        <v>2.05056715082317</v>
      </c>
      <c r="BF81" s="81">
        <v>0.43368352510051977</v>
      </c>
      <c r="BG81" s="81">
        <v>-4</v>
      </c>
      <c r="BH81" s="86"/>
      <c r="BI81" s="163"/>
    </row>
    <row r="82" spans="1:61" x14ac:dyDescent="0.25">
      <c r="A82" s="85" t="s">
        <v>238</v>
      </c>
      <c r="B82" s="81" t="s">
        <v>239</v>
      </c>
      <c r="C82" s="81" t="s">
        <v>92</v>
      </c>
      <c r="D82" s="81" t="s">
        <v>93</v>
      </c>
      <c r="E82" s="81"/>
      <c r="F82" s="81">
        <v>14.766777762626759</v>
      </c>
      <c r="G82" s="81">
        <v>7.4492482916976428</v>
      </c>
      <c r="H82" s="81">
        <v>6.0924194168465675</v>
      </c>
      <c r="I82" s="81">
        <v>4.5544890440178563</v>
      </c>
      <c r="J82" s="81">
        <v>8.333256056566583</v>
      </c>
      <c r="K82" s="81">
        <v>4.5080682351959354</v>
      </c>
      <c r="L82" s="81">
        <v>4.1150868772415521</v>
      </c>
      <c r="M82" s="81">
        <v>2.5088601221733029</v>
      </c>
      <c r="N82" s="81">
        <v>8.0828526451201839</v>
      </c>
      <c r="O82" s="81">
        <v>8.679340402436523</v>
      </c>
      <c r="P82" s="81">
        <v>10.258755581979528</v>
      </c>
      <c r="Q82" s="81">
        <v>11.337005181869102</v>
      </c>
      <c r="R82" s="81">
        <v>10.182403376371781</v>
      </c>
      <c r="S82" s="81">
        <v>39.487105794015122</v>
      </c>
      <c r="T82" s="81">
        <v>19.190130023487171</v>
      </c>
      <c r="U82" s="81">
        <v>35.625314142438356</v>
      </c>
      <c r="V82" s="81">
        <v>-12.582069636985707</v>
      </c>
      <c r="W82" s="81">
        <v>-24.049211451550363</v>
      </c>
      <c r="X82" s="81">
        <v>0.47441131134013403</v>
      </c>
      <c r="Y82" s="81">
        <v>2.5529281001518456</v>
      </c>
      <c r="Z82" s="81">
        <v>5.0953145322810656</v>
      </c>
      <c r="AA82" s="81">
        <v>-3.0975015223265245</v>
      </c>
      <c r="AB82" s="81">
        <v>5.6082442370206707</v>
      </c>
      <c r="AC82" s="81">
        <v>7.508884428730795</v>
      </c>
      <c r="AD82" s="81">
        <v>-2.3329507029690433</v>
      </c>
      <c r="AE82" s="81">
        <v>-0.80358519961389163</v>
      </c>
      <c r="AF82" s="81">
        <v>-17.146061683921445</v>
      </c>
      <c r="AG82" s="81">
        <v>12.845381919024604</v>
      </c>
      <c r="AH82" s="81">
        <v>8.5453096148607131</v>
      </c>
      <c r="AI82" s="81">
        <v>5.1922293007665274</v>
      </c>
      <c r="AJ82" s="81">
        <v>6.1124979257783707</v>
      </c>
      <c r="AK82" s="81">
        <v>-3.0901366450738124</v>
      </c>
      <c r="AL82" s="81">
        <v>3.9465476063166136</v>
      </c>
      <c r="AM82" s="81">
        <v>3.7127510843758529</v>
      </c>
      <c r="AN82" s="81">
        <v>4.9738573862109945</v>
      </c>
      <c r="AO82" s="81">
        <v>3.625033186487812</v>
      </c>
      <c r="AP82" s="81">
        <v>5.7383816457767836</v>
      </c>
      <c r="AQ82" s="81">
        <v>3.4778305499600464</v>
      </c>
      <c r="AR82" s="81">
        <v>-8.9326323183896221</v>
      </c>
      <c r="AS82" s="81">
        <v>-1.8829483271912153</v>
      </c>
      <c r="AT82" s="81">
        <v>2.1316736252998254</v>
      </c>
      <c r="AU82" s="81">
        <v>-0.24903316854343416</v>
      </c>
      <c r="AV82" s="81">
        <v>2.2473300115045021</v>
      </c>
      <c r="AW82" s="81">
        <v>0.68954305846484942</v>
      </c>
      <c r="AX82" s="81">
        <v>3.9007054655982927</v>
      </c>
      <c r="AY82" s="234" t="s">
        <v>238</v>
      </c>
      <c r="AZ82" s="81">
        <v>-3.6346374342105463</v>
      </c>
      <c r="BA82" s="81">
        <v>6.4866200887676371</v>
      </c>
      <c r="BB82" s="81">
        <v>-3.0301916965821505</v>
      </c>
      <c r="BC82" s="81">
        <v>-1.1958595350808991</v>
      </c>
      <c r="BD82" s="81">
        <v>7.4414531359510079</v>
      </c>
      <c r="BE82" s="81">
        <v>6.3264957186633524</v>
      </c>
      <c r="BF82" s="81">
        <v>6.5025863783694433</v>
      </c>
      <c r="BG82" s="81">
        <v>4.3458529857974213</v>
      </c>
      <c r="BH82" s="86">
        <v>4.3000019388407935</v>
      </c>
      <c r="BI82" s="163"/>
    </row>
    <row r="83" spans="1:61" x14ac:dyDescent="0.25">
      <c r="A83" s="85" t="s">
        <v>240</v>
      </c>
      <c r="B83" s="81" t="s">
        <v>241</v>
      </c>
      <c r="C83" s="81" t="s">
        <v>92</v>
      </c>
      <c r="D83" s="81" t="s">
        <v>93</v>
      </c>
      <c r="E83" s="81"/>
      <c r="F83" s="81">
        <v>2.5735699631350855</v>
      </c>
      <c r="G83" s="81">
        <v>1.3279931785238404</v>
      </c>
      <c r="H83" s="81">
        <v>3.9562411667375414</v>
      </c>
      <c r="I83" s="81">
        <v>5.0382824487823967</v>
      </c>
      <c r="J83" s="81">
        <v>2.788976828332963</v>
      </c>
      <c r="K83" s="81">
        <v>2.0493111775434159</v>
      </c>
      <c r="L83" s="81">
        <v>2.3109651005548386</v>
      </c>
      <c r="M83" s="81">
        <v>3.9847379946767347</v>
      </c>
      <c r="N83" s="81">
        <v>2.0524456510886182</v>
      </c>
      <c r="O83" s="81">
        <v>10.426857154535995</v>
      </c>
      <c r="P83" s="81">
        <v>3.4817794779810782</v>
      </c>
      <c r="Q83" s="81">
        <v>4.2274831459107531</v>
      </c>
      <c r="R83" s="81">
        <v>6.53822697574644</v>
      </c>
      <c r="S83" s="81">
        <v>-2.5197852965122252</v>
      </c>
      <c r="T83" s="81">
        <v>-1.5494286032181321</v>
      </c>
      <c r="U83" s="81">
        <v>3.0283324741391198</v>
      </c>
      <c r="V83" s="81">
        <v>2.596256541876258</v>
      </c>
      <c r="W83" s="81">
        <v>4.1306118786037018</v>
      </c>
      <c r="X83" s="81">
        <v>3.6765788623201558</v>
      </c>
      <c r="Y83" s="81">
        <v>-2.1693890923725263</v>
      </c>
      <c r="Z83" s="81">
        <v>-0.84729101566219356</v>
      </c>
      <c r="AA83" s="81">
        <v>2.0755437893405002</v>
      </c>
      <c r="AB83" s="81">
        <v>4.2022369123835119</v>
      </c>
      <c r="AC83" s="81">
        <v>2.2580524623948577</v>
      </c>
      <c r="AD83" s="81">
        <v>3.5451456040974278</v>
      </c>
      <c r="AE83" s="81">
        <v>3.1604678740341399</v>
      </c>
      <c r="AF83" s="81">
        <v>5.5461865341707153</v>
      </c>
      <c r="AG83" s="81">
        <v>5.9340661723961148</v>
      </c>
      <c r="AH83" s="81">
        <v>2.5179364743020329</v>
      </c>
      <c r="AI83" s="81">
        <v>0.53707943902941224</v>
      </c>
      <c r="AJ83" s="81">
        <v>-1.2363234757117993</v>
      </c>
      <c r="AK83" s="81">
        <v>0.44696200588305146</v>
      </c>
      <c r="AL83" s="81">
        <v>2.6455890460208309</v>
      </c>
      <c r="AM83" s="81">
        <v>4.0249629697381266</v>
      </c>
      <c r="AN83" s="81">
        <v>2.5304003179499546</v>
      </c>
      <c r="AO83" s="81">
        <v>2.6668155540888137</v>
      </c>
      <c r="AP83" s="81">
        <v>2.5526424106521119</v>
      </c>
      <c r="AQ83" s="81">
        <v>3.5107617714671164</v>
      </c>
      <c r="AR83" s="81">
        <v>3.1511896801775379</v>
      </c>
      <c r="AS83" s="81">
        <v>3.7688645458386674</v>
      </c>
      <c r="AT83" s="81">
        <v>2.6645350409565651</v>
      </c>
      <c r="AU83" s="81">
        <v>2.4522816782107668</v>
      </c>
      <c r="AV83" s="81">
        <v>4.300444053145938</v>
      </c>
      <c r="AW83" s="81">
        <v>2.4538887550211967</v>
      </c>
      <c r="AX83" s="81">
        <v>2.8065476114367272</v>
      </c>
      <c r="AY83" s="234" t="s">
        <v>240</v>
      </c>
      <c r="AZ83" s="81">
        <v>3.0420982014985043</v>
      </c>
      <c r="BA83" s="81">
        <v>2.5556351367059165</v>
      </c>
      <c r="BB83" s="81">
        <v>-0.33204363366195366</v>
      </c>
      <c r="BC83" s="81">
        <v>-4.3106157936682337</v>
      </c>
      <c r="BD83" s="81">
        <v>1.9113776646944416</v>
      </c>
      <c r="BE83" s="81">
        <v>1.6451207281483704</v>
      </c>
      <c r="BF83" s="81">
        <v>0.65903502295456917</v>
      </c>
      <c r="BG83" s="81">
        <v>1.6646988264901381</v>
      </c>
      <c r="BH83" s="86">
        <v>2.5530331807321858</v>
      </c>
      <c r="BI83" s="163"/>
    </row>
    <row r="84" spans="1:61" x14ac:dyDescent="0.25">
      <c r="A84" s="85" t="s">
        <v>242</v>
      </c>
      <c r="B84" s="81" t="s">
        <v>243</v>
      </c>
      <c r="C84" s="81" t="s">
        <v>92</v>
      </c>
      <c r="D84" s="81" t="s">
        <v>93</v>
      </c>
      <c r="E84" s="81"/>
      <c r="F84" s="81"/>
      <c r="G84" s="81"/>
      <c r="H84" s="81"/>
      <c r="I84" s="81"/>
      <c r="J84" s="81"/>
      <c r="K84" s="81">
        <v>7.5356312943161612</v>
      </c>
      <c r="L84" s="81">
        <v>6.2499995435164379</v>
      </c>
      <c r="M84" s="81">
        <v>4.4563348138953529</v>
      </c>
      <c r="N84" s="81">
        <v>4.7781497250944085</v>
      </c>
      <c r="O84" s="81">
        <v>12.052116246036732</v>
      </c>
      <c r="P84" s="81">
        <v>2.4709361249365145</v>
      </c>
      <c r="Q84" s="81">
        <v>2.8368738074132267</v>
      </c>
      <c r="R84" s="81">
        <v>6.4827615462141921</v>
      </c>
      <c r="S84" s="81">
        <v>8.808293410151407</v>
      </c>
      <c r="T84" s="81">
        <v>7.3809453005509624</v>
      </c>
      <c r="U84" s="81">
        <v>6.0975642342670824</v>
      </c>
      <c r="V84" s="81">
        <v>6.8965501609123976</v>
      </c>
      <c r="W84" s="81">
        <v>7.4291276919619804</v>
      </c>
      <c r="X84" s="81">
        <v>7.3703460719565896</v>
      </c>
      <c r="Y84" s="81">
        <v>4.5762662745781029</v>
      </c>
      <c r="Z84" s="81">
        <v>5.2674236559412435</v>
      </c>
      <c r="AA84" s="81">
        <v>2.0015385414656777</v>
      </c>
      <c r="AB84" s="81">
        <v>4.3018868440724845</v>
      </c>
      <c r="AC84" s="81">
        <v>5.4269229705647746</v>
      </c>
      <c r="AD84" s="81">
        <v>4.9416554196842384</v>
      </c>
      <c r="AE84" s="81">
        <v>-8.1752758925711504</v>
      </c>
      <c r="AF84" s="81">
        <v>1.282042848260005</v>
      </c>
      <c r="AG84" s="81">
        <v>5.5555580791629211</v>
      </c>
      <c r="AH84" s="81">
        <v>-7.1952018957221924</v>
      </c>
      <c r="AI84" s="81">
        <v>-14.788225900060198</v>
      </c>
      <c r="AJ84" s="81">
        <v>-21.100000565298188</v>
      </c>
      <c r="AK84" s="81">
        <v>-44.899999908381879</v>
      </c>
      <c r="AL84" s="81">
        <v>-29.300001470328851</v>
      </c>
      <c r="AM84" s="81">
        <v>-10.399993277397257</v>
      </c>
      <c r="AN84" s="81">
        <v>2.5999952222071698</v>
      </c>
      <c r="AO84" s="81">
        <v>11.200002690548388</v>
      </c>
      <c r="AP84" s="81">
        <v>10.519040653586686</v>
      </c>
      <c r="AQ84" s="81">
        <v>3.1049034244008595</v>
      </c>
      <c r="AR84" s="81">
        <v>2.8692564611586278</v>
      </c>
      <c r="AS84" s="81">
        <v>1.8383417866872946</v>
      </c>
      <c r="AT84" s="81">
        <v>4.8054521357886273</v>
      </c>
      <c r="AU84" s="81">
        <v>5.4738380847154673</v>
      </c>
      <c r="AV84" s="81">
        <v>11.05810211892792</v>
      </c>
      <c r="AW84" s="81">
        <v>5.8573297725154276</v>
      </c>
      <c r="AX84" s="81">
        <v>9.5996408041595771</v>
      </c>
      <c r="AY84" s="234" t="s">
        <v>242</v>
      </c>
      <c r="AZ84" s="81">
        <v>9.3832762966317205</v>
      </c>
      <c r="BA84" s="81">
        <v>12.343999879911706</v>
      </c>
      <c r="BB84" s="81">
        <v>2.3140474293595901</v>
      </c>
      <c r="BC84" s="81">
        <v>-3.7757745571727241</v>
      </c>
      <c r="BD84" s="81">
        <v>6.2530286262476125</v>
      </c>
      <c r="BE84" s="81">
        <v>7.1999990632984492</v>
      </c>
      <c r="BF84" s="81">
        <v>6.1821173280973767</v>
      </c>
      <c r="BG84" s="81">
        <v>3.3199307949108174</v>
      </c>
      <c r="BH84" s="86">
        <v>4.7664424350914061</v>
      </c>
      <c r="BI84" s="163"/>
    </row>
    <row r="85" spans="1:61" x14ac:dyDescent="0.25">
      <c r="A85" s="85" t="s">
        <v>244</v>
      </c>
      <c r="B85" s="81" t="s">
        <v>245</v>
      </c>
      <c r="C85" s="81" t="s">
        <v>92</v>
      </c>
      <c r="D85" s="81" t="s">
        <v>93</v>
      </c>
      <c r="E85" s="81"/>
      <c r="F85" s="81">
        <v>3.4296740116697606</v>
      </c>
      <c r="G85" s="81">
        <v>4.1091586061815519</v>
      </c>
      <c r="H85" s="81">
        <v>4.4059742005063214</v>
      </c>
      <c r="I85" s="81">
        <v>2.2093275048933805</v>
      </c>
      <c r="J85" s="81">
        <v>1.3689988695420681</v>
      </c>
      <c r="K85" s="81">
        <v>-4.2582903724616159</v>
      </c>
      <c r="L85" s="81">
        <v>3.0753640519096024</v>
      </c>
      <c r="M85" s="81">
        <v>0.36886032889229625</v>
      </c>
      <c r="N85" s="81">
        <v>6.0061749636447956</v>
      </c>
      <c r="O85" s="81">
        <v>9.7234725868592591</v>
      </c>
      <c r="P85" s="81">
        <v>5.2161245571364248</v>
      </c>
      <c r="Q85" s="81">
        <v>-2.4876554002800475</v>
      </c>
      <c r="R85" s="81">
        <v>2.8845841946897934</v>
      </c>
      <c r="S85" s="81">
        <v>6.8525168316711671</v>
      </c>
      <c r="T85" s="81">
        <v>-12.43162902183586</v>
      </c>
      <c r="U85" s="81">
        <v>-3.5301828056760911</v>
      </c>
      <c r="V85" s="81">
        <v>2.2741072435455294</v>
      </c>
      <c r="W85" s="81">
        <v>8.4759355994237211</v>
      </c>
      <c r="X85" s="81">
        <v>-2.5149414182935601</v>
      </c>
      <c r="Y85" s="81">
        <v>0.47169594255794323</v>
      </c>
      <c r="Z85" s="81">
        <v>-3.5030669467391959</v>
      </c>
      <c r="AA85" s="81">
        <v>-6.9236504098028462</v>
      </c>
      <c r="AB85" s="81">
        <v>-4.5637375058982173</v>
      </c>
      <c r="AC85" s="81">
        <v>8.64756945830392</v>
      </c>
      <c r="AD85" s="81">
        <v>5.0916172729733802</v>
      </c>
      <c r="AE85" s="81">
        <v>5.1991606788902089</v>
      </c>
      <c r="AF85" s="81">
        <v>4.7948988780255064</v>
      </c>
      <c r="AG85" s="81">
        <v>5.6281687653362553</v>
      </c>
      <c r="AH85" s="81">
        <v>5.0858727002999871</v>
      </c>
      <c r="AI85" s="81">
        <v>3.3288178832205659</v>
      </c>
      <c r="AJ85" s="81">
        <v>5.2818262901647159</v>
      </c>
      <c r="AK85" s="81">
        <v>3.8794192532496226</v>
      </c>
      <c r="AL85" s="81">
        <v>4.8500005638522481</v>
      </c>
      <c r="AM85" s="81">
        <v>3.2999995912365705</v>
      </c>
      <c r="AN85" s="81">
        <v>4.1124190399342524</v>
      </c>
      <c r="AO85" s="81">
        <v>4.6024610452861623</v>
      </c>
      <c r="AP85" s="81">
        <v>4.1963575760961476</v>
      </c>
      <c r="AQ85" s="81">
        <v>4.7003907788652555</v>
      </c>
      <c r="AR85" s="81">
        <v>4.3999968599161434</v>
      </c>
      <c r="AS85" s="81">
        <v>3.7000001146381578</v>
      </c>
      <c r="AT85" s="81">
        <v>4</v>
      </c>
      <c r="AU85" s="81">
        <v>4.4999996992940936</v>
      </c>
      <c r="AV85" s="81">
        <v>5.1999999839391364</v>
      </c>
      <c r="AW85" s="81">
        <v>5.5999999898220096</v>
      </c>
      <c r="AX85" s="81">
        <v>5.9000039528814767</v>
      </c>
      <c r="AY85" s="234" t="s">
        <v>244</v>
      </c>
      <c r="AZ85" s="81">
        <v>6.3999124185639005</v>
      </c>
      <c r="BA85" s="81">
        <v>6.4595912065535543</v>
      </c>
      <c r="BB85" s="81">
        <v>8.4306379568375007</v>
      </c>
      <c r="BC85" s="81">
        <v>3.4465960073803927</v>
      </c>
      <c r="BD85" s="81">
        <v>7.8997402926816847</v>
      </c>
      <c r="BE85" s="81">
        <v>14.046002632334293</v>
      </c>
      <c r="BF85" s="81">
        <v>9.2925118691165665</v>
      </c>
      <c r="BG85" s="81">
        <v>7.3287805440935756</v>
      </c>
      <c r="BH85" s="86">
        <v>4.1783092653022322</v>
      </c>
      <c r="BI85" s="163"/>
    </row>
    <row r="86" spans="1:61" x14ac:dyDescent="0.25">
      <c r="A86" s="85" t="s">
        <v>246</v>
      </c>
      <c r="B86" s="81" t="s">
        <v>247</v>
      </c>
      <c r="C86" s="81" t="s">
        <v>92</v>
      </c>
      <c r="D86" s="81" t="s">
        <v>93</v>
      </c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>
        <v>3.2999388454757224</v>
      </c>
      <c r="AG86" s="81">
        <v>6.3081166971341105</v>
      </c>
      <c r="AH86" s="81">
        <v>4.0034760128130102</v>
      </c>
      <c r="AI86" s="81">
        <v>4.324062753717925</v>
      </c>
      <c r="AJ86" s="81">
        <v>2.6134230048774327</v>
      </c>
      <c r="AK86" s="81">
        <v>3.2709473003829146</v>
      </c>
      <c r="AL86" s="81">
        <v>5.0441445419215967</v>
      </c>
      <c r="AM86" s="81">
        <v>3.9700991058247581</v>
      </c>
      <c r="AN86" s="81">
        <v>4.6076732021783613</v>
      </c>
      <c r="AO86" s="81">
        <v>4.4615750848904696</v>
      </c>
      <c r="AP86" s="81">
        <v>5.1816034589581079</v>
      </c>
      <c r="AQ86" s="81">
        <v>3.6441212422860616</v>
      </c>
      <c r="AR86" s="81">
        <v>3.8120040345320803</v>
      </c>
      <c r="AS86" s="81">
        <v>2.5030605614711163</v>
      </c>
      <c r="AT86" s="81">
        <v>3.6583464710244726</v>
      </c>
      <c r="AU86" s="81">
        <v>5.1646094657810409</v>
      </c>
      <c r="AV86" s="81">
        <v>1.2486012599052287</v>
      </c>
      <c r="AW86" s="81">
        <v>2.3401173126539305</v>
      </c>
      <c r="AX86" s="81">
        <v>2.9972725614889413</v>
      </c>
      <c r="AY86" s="234" t="s">
        <v>246</v>
      </c>
      <c r="AZ86" s="81">
        <v>2.4967285689407248</v>
      </c>
      <c r="BA86" s="81">
        <v>1.7576823507218933</v>
      </c>
      <c r="BB86" s="81">
        <v>4.9369327086881754</v>
      </c>
      <c r="BC86" s="81">
        <v>-0.28019228632041404</v>
      </c>
      <c r="BD86" s="81">
        <v>1.9362174231542468</v>
      </c>
      <c r="BE86" s="81">
        <v>3.9087614496918519</v>
      </c>
      <c r="BF86" s="81">
        <v>3.9441119888726348</v>
      </c>
      <c r="BG86" s="81">
        <v>2.2999992382923864</v>
      </c>
      <c r="BH86" s="86">
        <v>-0.30001023236494007</v>
      </c>
      <c r="BI86" s="163"/>
    </row>
    <row r="87" spans="1:61" x14ac:dyDescent="0.25">
      <c r="A87" s="85" t="s">
        <v>248</v>
      </c>
      <c r="B87" s="81" t="s">
        <v>249</v>
      </c>
      <c r="C87" s="81" t="s">
        <v>92</v>
      </c>
      <c r="D87" s="81" t="s">
        <v>93</v>
      </c>
      <c r="E87" s="81"/>
      <c r="F87" s="81"/>
      <c r="G87" s="81"/>
      <c r="H87" s="81"/>
      <c r="I87" s="81"/>
      <c r="J87" s="81"/>
      <c r="K87" s="81"/>
      <c r="L87" s="81">
        <v>0</v>
      </c>
      <c r="M87" s="81">
        <v>9.5761434640430707</v>
      </c>
      <c r="N87" s="81">
        <v>2.435522881961532</v>
      </c>
      <c r="O87" s="81">
        <v>6.1538465735990258</v>
      </c>
      <c r="P87" s="81">
        <v>-6.587703327897998E-2</v>
      </c>
      <c r="Q87" s="81">
        <v>0.24170478020315045</v>
      </c>
      <c r="R87" s="81">
        <v>9.2503292512105588</v>
      </c>
      <c r="S87" s="81">
        <v>5.87879361713712</v>
      </c>
      <c r="T87" s="81">
        <v>12.393429084174869</v>
      </c>
      <c r="U87" s="81">
        <v>7.3512257338439042</v>
      </c>
      <c r="V87" s="81">
        <v>3.4395760581709567</v>
      </c>
      <c r="W87" s="81">
        <v>6.3164463145864573</v>
      </c>
      <c r="X87" s="81">
        <v>-1.3281831655979346</v>
      </c>
      <c r="Y87" s="81">
        <v>6.2700796078813283</v>
      </c>
      <c r="Z87" s="81">
        <v>3.3218940101297392</v>
      </c>
      <c r="AA87" s="81">
        <v>-0.76458263869419341</v>
      </c>
      <c r="AB87" s="81">
        <v>10.883227769097587</v>
      </c>
      <c r="AC87" s="81">
        <v>3.5352573045400106</v>
      </c>
      <c r="AD87" s="81">
        <v>-0.81226466096835281</v>
      </c>
      <c r="AE87" s="81">
        <v>4.0910707382611804</v>
      </c>
      <c r="AF87" s="81">
        <v>2.4543325961112572</v>
      </c>
      <c r="AG87" s="81">
        <v>4.476826923877141</v>
      </c>
      <c r="AH87" s="81">
        <v>5.8957218716148958</v>
      </c>
      <c r="AI87" s="81">
        <v>3.5588793686758748</v>
      </c>
      <c r="AJ87" s="81">
        <v>3.1070392556744793</v>
      </c>
      <c r="AK87" s="81">
        <v>3.3786889394989288</v>
      </c>
      <c r="AL87" s="81">
        <v>3.0121010643014756</v>
      </c>
      <c r="AM87" s="81">
        <v>0.15434624750933779</v>
      </c>
      <c r="AN87" s="81">
        <v>0.88184817609899824</v>
      </c>
      <c r="AO87" s="81">
        <v>2.2235455917207076</v>
      </c>
      <c r="AP87" s="81">
        <v>4.8999990918242418</v>
      </c>
      <c r="AQ87" s="81">
        <v>3.4999985127194435</v>
      </c>
      <c r="AR87" s="81">
        <v>6.3999993162971549</v>
      </c>
      <c r="AS87" s="81">
        <v>5.5000001741499744</v>
      </c>
      <c r="AT87" s="81">
        <v>5.8000002358158156</v>
      </c>
      <c r="AU87" s="81">
        <v>-3.2500003072674133</v>
      </c>
      <c r="AV87" s="81">
        <v>6.8699998028643989</v>
      </c>
      <c r="AW87" s="81">
        <v>7.0499999344063156</v>
      </c>
      <c r="AX87" s="81">
        <v>-0.94167591173427923</v>
      </c>
      <c r="AY87" s="234" t="s">
        <v>248</v>
      </c>
      <c r="AZ87" s="81">
        <v>1.1240997016995777</v>
      </c>
      <c r="BA87" s="81">
        <v>3.6310255325315381</v>
      </c>
      <c r="BB87" s="81">
        <v>5.7346419458278177</v>
      </c>
      <c r="BC87" s="81">
        <v>6.4496958576284413</v>
      </c>
      <c r="BD87" s="81">
        <v>6.5246326072610543</v>
      </c>
      <c r="BE87" s="81">
        <v>-4.3286813491248921</v>
      </c>
      <c r="BF87" s="81">
        <v>5.862228177195135</v>
      </c>
      <c r="BG87" s="81">
        <v>4.802165003878315</v>
      </c>
      <c r="BH87" s="86">
        <v>-0.20099769301388903</v>
      </c>
      <c r="BI87" s="163"/>
    </row>
    <row r="88" spans="1:61" x14ac:dyDescent="0.25">
      <c r="A88" s="85" t="s">
        <v>250</v>
      </c>
      <c r="B88" s="81" t="s">
        <v>251</v>
      </c>
      <c r="C88" s="81" t="s">
        <v>92</v>
      </c>
      <c r="D88" s="81" t="s">
        <v>93</v>
      </c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>
        <v>-3.9109674582126672</v>
      </c>
      <c r="Q88" s="81">
        <v>6.374860893573171</v>
      </c>
      <c r="R88" s="81">
        <v>1.1098927901000053</v>
      </c>
      <c r="S88" s="81">
        <v>4.5592410484833295</v>
      </c>
      <c r="T88" s="81">
        <v>7.8455843197444466</v>
      </c>
      <c r="U88" s="81">
        <v>4.9434553050193841</v>
      </c>
      <c r="V88" s="81">
        <v>-7.1700699710659137</v>
      </c>
      <c r="W88" s="81">
        <v>13.126043380621908</v>
      </c>
      <c r="X88" s="81">
        <v>1.994144362536133</v>
      </c>
      <c r="Y88" s="81">
        <v>-15.952651498529761</v>
      </c>
      <c r="Z88" s="81">
        <v>18.167528152638468</v>
      </c>
      <c r="AA88" s="81">
        <v>4.2000821347952382</v>
      </c>
      <c r="AB88" s="81">
        <v>-3.3982874292349976</v>
      </c>
      <c r="AC88" s="81">
        <v>9.1092229864351992</v>
      </c>
      <c r="AD88" s="81">
        <v>4.1664928969836268</v>
      </c>
      <c r="AE88" s="81">
        <v>-0.79384762618845173</v>
      </c>
      <c r="AF88" s="81">
        <v>2.9000000074466783</v>
      </c>
      <c r="AG88" s="81">
        <v>4.5999999883504756</v>
      </c>
      <c r="AH88" s="81">
        <v>6.10000002147288</v>
      </c>
      <c r="AI88" s="81">
        <v>6.0999999864017411</v>
      </c>
      <c r="AJ88" s="81">
        <v>5.1000000227848119</v>
      </c>
      <c r="AK88" s="81">
        <v>1.0999999711895185</v>
      </c>
      <c r="AL88" s="81">
        <v>2.0999999996825807</v>
      </c>
      <c r="AM88" s="81">
        <v>3.2000000204495507</v>
      </c>
      <c r="AN88" s="81">
        <v>4.4000000080332882</v>
      </c>
      <c r="AO88" s="81">
        <v>11.599999996280872</v>
      </c>
      <c r="AP88" s="81">
        <v>6.5000000000000142</v>
      </c>
      <c r="AQ88" s="81">
        <v>-28.099979729357514</v>
      </c>
      <c r="AR88" s="81">
        <v>1.0255374085929674</v>
      </c>
      <c r="AS88" s="81">
        <v>5.4269873668676922</v>
      </c>
      <c r="AT88" s="81">
        <v>2.188906814707309</v>
      </c>
      <c r="AU88" s="81">
        <v>-0.98517752499138567</v>
      </c>
      <c r="AV88" s="81">
        <v>0.56851017608845211</v>
      </c>
      <c r="AW88" s="81">
        <v>2.7614019904803229</v>
      </c>
      <c r="AX88" s="81">
        <v>4.2654251950466744</v>
      </c>
      <c r="AY88" s="234" t="s">
        <v>250</v>
      </c>
      <c r="AZ88" s="81">
        <v>2.3097501243885858</v>
      </c>
      <c r="BA88" s="81">
        <v>3.2046686856374009</v>
      </c>
      <c r="BB88" s="81">
        <v>3.2049104834292592</v>
      </c>
      <c r="BC88" s="81">
        <v>3.3144076967549694</v>
      </c>
      <c r="BD88" s="81">
        <v>4.4320216722531001</v>
      </c>
      <c r="BE88" s="81">
        <v>9.0286555942710578</v>
      </c>
      <c r="BF88" s="81">
        <v>-2.2333175388895938</v>
      </c>
      <c r="BG88" s="81">
        <v>0.32869042002768367</v>
      </c>
      <c r="BH88" s="86">
        <v>2.5402862957309935</v>
      </c>
      <c r="BI88" s="163"/>
    </row>
    <row r="89" spans="1:61" x14ac:dyDescent="0.25">
      <c r="A89" s="85" t="s">
        <v>252</v>
      </c>
      <c r="B89" s="81" t="s">
        <v>253</v>
      </c>
      <c r="C89" s="81" t="s">
        <v>92</v>
      </c>
      <c r="D89" s="81" t="s">
        <v>93</v>
      </c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>
        <v>5.7694205032552901</v>
      </c>
      <c r="AA89" s="81">
        <v>2.2016759463996607</v>
      </c>
      <c r="AB89" s="81">
        <v>5.0043871957894197</v>
      </c>
      <c r="AC89" s="81">
        <v>1.0113816706976593</v>
      </c>
      <c r="AD89" s="81">
        <v>12.905178868202299</v>
      </c>
      <c r="AE89" s="81">
        <v>-2.3305563569180663</v>
      </c>
      <c r="AF89" s="81">
        <v>4.4367373622059176</v>
      </c>
      <c r="AG89" s="81">
        <v>2.655262181832299</v>
      </c>
      <c r="AH89" s="81">
        <v>-1.2291780794840435</v>
      </c>
      <c r="AI89" s="81">
        <v>-1.7585640840492971</v>
      </c>
      <c r="AJ89" s="81">
        <v>-1.0222389184891085</v>
      </c>
      <c r="AK89" s="81">
        <v>34.745320036715668</v>
      </c>
      <c r="AL89" s="81">
        <v>11.033213036820186</v>
      </c>
      <c r="AM89" s="81">
        <v>16.668835548663878</v>
      </c>
      <c r="AN89" s="81">
        <v>17.486263747653027</v>
      </c>
      <c r="AO89" s="81">
        <v>66.57999725647511</v>
      </c>
      <c r="AP89" s="81">
        <v>149.97296347815842</v>
      </c>
      <c r="AQ89" s="81">
        <v>23.774482331496458</v>
      </c>
      <c r="AR89" s="81">
        <v>25.664015442092364</v>
      </c>
      <c r="AS89" s="81">
        <v>18.213779954899138</v>
      </c>
      <c r="AT89" s="81">
        <v>63.379875425727022</v>
      </c>
      <c r="AU89" s="81">
        <v>19.462834033487056</v>
      </c>
      <c r="AV89" s="81">
        <v>13.955250318863492</v>
      </c>
      <c r="AW89" s="81">
        <v>37.998726855997916</v>
      </c>
      <c r="AX89" s="81">
        <v>16.748700605341</v>
      </c>
      <c r="AY89" s="234" t="s">
        <v>252</v>
      </c>
      <c r="AZ89" s="81">
        <v>-4.8115451826697466</v>
      </c>
      <c r="BA89" s="81">
        <v>13.121950485045303</v>
      </c>
      <c r="BB89" s="81">
        <v>12.261276019573302</v>
      </c>
      <c r="BC89" s="81">
        <v>-8.0619518804895165</v>
      </c>
      <c r="BD89" s="81">
        <v>-1.3001294182356844</v>
      </c>
      <c r="BE89" s="81">
        <v>4.9959878851492618</v>
      </c>
      <c r="BF89" s="81">
        <v>3.2202132779991928</v>
      </c>
      <c r="BG89" s="81">
        <v>-4.8448986037023474</v>
      </c>
      <c r="BH89" s="86">
        <v>-3.1073572220484351</v>
      </c>
      <c r="BI89" s="163"/>
    </row>
    <row r="90" spans="1:61" x14ac:dyDescent="0.25">
      <c r="A90" s="85" t="s">
        <v>18</v>
      </c>
      <c r="B90" s="81" t="s">
        <v>254</v>
      </c>
      <c r="C90" s="81" t="s">
        <v>92</v>
      </c>
      <c r="D90" s="81" t="s">
        <v>93</v>
      </c>
      <c r="E90" s="81"/>
      <c r="F90" s="81">
        <v>11.149537396528331</v>
      </c>
      <c r="G90" s="81">
        <v>1.5335189057627616</v>
      </c>
      <c r="H90" s="81">
        <v>10.136055260813222</v>
      </c>
      <c r="I90" s="81">
        <v>8.2583402517241637</v>
      </c>
      <c r="J90" s="81">
        <v>9.3926608498134954</v>
      </c>
      <c r="K90" s="81">
        <v>6.0988465331735568</v>
      </c>
      <c r="L90" s="81">
        <v>5.481437166004639</v>
      </c>
      <c r="M90" s="81">
        <v>6.6641092519827794</v>
      </c>
      <c r="N90" s="81">
        <v>9.8997301718971187</v>
      </c>
      <c r="O90" s="81">
        <v>10.975700250962532</v>
      </c>
      <c r="P90" s="81">
        <v>7.8411726866922606</v>
      </c>
      <c r="Q90" s="81">
        <v>10.160100451404702</v>
      </c>
      <c r="R90" s="81">
        <v>8.0923856446517561</v>
      </c>
      <c r="S90" s="81">
        <v>-6.4382186438036513</v>
      </c>
      <c r="T90" s="81">
        <v>6.3668232512408878</v>
      </c>
      <c r="U90" s="81">
        <v>6.8518085398468571</v>
      </c>
      <c r="V90" s="81">
        <v>2.9410813022830808</v>
      </c>
      <c r="W90" s="81">
        <v>7.2468229799366668</v>
      </c>
      <c r="X90" s="81">
        <v>3.2820687877620287</v>
      </c>
      <c r="Y90" s="81">
        <v>0.67713571509054304</v>
      </c>
      <c r="Z90" s="81">
        <v>-1.553743508797524</v>
      </c>
      <c r="AA90" s="81">
        <v>-1.1326258562062037</v>
      </c>
      <c r="AB90" s="81">
        <v>-1.0786538291188776</v>
      </c>
      <c r="AC90" s="81">
        <v>2.0106045159601535</v>
      </c>
      <c r="AD90" s="81">
        <v>2.5095738063022992</v>
      </c>
      <c r="AE90" s="81">
        <v>0.5176722452088427</v>
      </c>
      <c r="AF90" s="81">
        <v>-2.2589169715308941</v>
      </c>
      <c r="AG90" s="81">
        <v>4.2879316384872226</v>
      </c>
      <c r="AH90" s="81">
        <v>3.7999789448137165</v>
      </c>
      <c r="AI90" s="81">
        <v>0</v>
      </c>
      <c r="AJ90" s="81">
        <v>3.1000267877742402</v>
      </c>
      <c r="AK90" s="81">
        <v>0.69994555728686692</v>
      </c>
      <c r="AL90" s="81">
        <v>-1.6000047725720208</v>
      </c>
      <c r="AM90" s="81">
        <v>2.0000151567970619</v>
      </c>
      <c r="AN90" s="81">
        <v>2.0997361677530364</v>
      </c>
      <c r="AO90" s="81">
        <v>2.9549728131148925</v>
      </c>
      <c r="AP90" s="81">
        <v>4.4626127103567228</v>
      </c>
      <c r="AQ90" s="81">
        <v>4.0576181918567471</v>
      </c>
      <c r="AR90" s="81">
        <v>3.0739870148026114</v>
      </c>
      <c r="AS90" s="81">
        <v>3.9673727904717424</v>
      </c>
      <c r="AT90" s="81">
        <v>3.7369165144684331</v>
      </c>
      <c r="AU90" s="81">
        <v>3.1624472043222625</v>
      </c>
      <c r="AV90" s="81">
        <v>6.6379433516808888</v>
      </c>
      <c r="AW90" s="81">
        <v>4.9524696684759988</v>
      </c>
      <c r="AX90" s="81">
        <v>0.89070364169214145</v>
      </c>
      <c r="AY90" s="234" t="s">
        <v>18</v>
      </c>
      <c r="AZ90" s="81">
        <v>5.8152362483661904</v>
      </c>
      <c r="BA90" s="81">
        <v>3.5376368016726332</v>
      </c>
      <c r="BB90" s="81">
        <v>-0.44429391229343196</v>
      </c>
      <c r="BC90" s="81">
        <v>-4.3948172240521757</v>
      </c>
      <c r="BD90" s="81">
        <v>-5.4487557608568551</v>
      </c>
      <c r="BE90" s="81">
        <v>-8.8636797677705204</v>
      </c>
      <c r="BF90" s="81">
        <v>-6.5718931786558556</v>
      </c>
      <c r="BG90" s="81">
        <v>-3.8951531289699801</v>
      </c>
      <c r="BH90" s="86">
        <v>0.77420960916106196</v>
      </c>
      <c r="BI90" s="163"/>
    </row>
    <row r="91" spans="1:61" x14ac:dyDescent="0.25">
      <c r="A91" s="85" t="s">
        <v>255</v>
      </c>
      <c r="B91" s="81" t="s">
        <v>256</v>
      </c>
      <c r="C91" s="81" t="s">
        <v>92</v>
      </c>
      <c r="D91" s="81" t="s">
        <v>93</v>
      </c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>
        <v>5.414719582880096</v>
      </c>
      <c r="X91" s="81">
        <v>6.0118861354405624</v>
      </c>
      <c r="Y91" s="81">
        <v>-0.44567133500095224</v>
      </c>
      <c r="Z91" s="81">
        <v>0.85228635258269492</v>
      </c>
      <c r="AA91" s="81">
        <v>4.9254577830904651</v>
      </c>
      <c r="AB91" s="81">
        <v>2.9261007639789938</v>
      </c>
      <c r="AC91" s="81">
        <v>4.7847305486067739</v>
      </c>
      <c r="AD91" s="81">
        <v>8.0814640694187005</v>
      </c>
      <c r="AE91" s="81">
        <v>8.2495911998216229</v>
      </c>
      <c r="AF91" s="81">
        <v>11.149795229765942</v>
      </c>
      <c r="AG91" s="81">
        <v>3.4282106560822996</v>
      </c>
      <c r="AH91" s="81">
        <v>6.0720430950543829</v>
      </c>
      <c r="AI91" s="81">
        <v>5.1992453098469014</v>
      </c>
      <c r="AJ91" s="81">
        <v>2.2969015512509259</v>
      </c>
      <c r="AK91" s="81">
        <v>-0.29642260293310585</v>
      </c>
      <c r="AL91" s="81">
        <v>-2.6396649535767693</v>
      </c>
      <c r="AM91" s="81">
        <v>2.7534062612075871</v>
      </c>
      <c r="AN91" s="81">
        <v>2.5039400649382344</v>
      </c>
      <c r="AO91" s="81">
        <v>4.0574093889304237</v>
      </c>
      <c r="AP91" s="81">
        <v>4.6088489391436838</v>
      </c>
      <c r="AQ91" s="81">
        <v>6.5419059634037353</v>
      </c>
      <c r="AR91" s="81">
        <v>10.072498627087256</v>
      </c>
      <c r="AS91" s="81">
        <v>1.8729012823816475</v>
      </c>
      <c r="AT91" s="81">
        <v>-2.0239000407205765</v>
      </c>
      <c r="AU91" s="81">
        <v>3.437323529541473</v>
      </c>
      <c r="AV91" s="81">
        <v>9.4639734307649093</v>
      </c>
      <c r="AW91" s="81">
        <v>-0.64745031608485704</v>
      </c>
      <c r="AX91" s="81">
        <v>13.273063867824391</v>
      </c>
      <c r="AY91" s="234" t="s">
        <v>255</v>
      </c>
      <c r="AZ91" s="81">
        <v>-4.0177087836214156</v>
      </c>
      <c r="BA91" s="81">
        <v>6.1505832449628883</v>
      </c>
      <c r="BB91" s="81">
        <v>0.94905094905095666</v>
      </c>
      <c r="BC91" s="81">
        <v>-6.6303809995051921</v>
      </c>
      <c r="BD91" s="81">
        <v>-0.47694753577106042</v>
      </c>
      <c r="BE91" s="81">
        <v>0.74547390841320293</v>
      </c>
      <c r="BF91" s="81">
        <v>-1.1627906976744242</v>
      </c>
      <c r="BG91" s="81">
        <v>2.4598930481283503</v>
      </c>
      <c r="BH91" s="86">
        <v>1.5135699373695246</v>
      </c>
      <c r="BI91" s="163"/>
    </row>
    <row r="92" spans="1:61" x14ac:dyDescent="0.25">
      <c r="A92" s="85" t="s">
        <v>257</v>
      </c>
      <c r="B92" s="81" t="s">
        <v>258</v>
      </c>
      <c r="C92" s="81" t="s">
        <v>92</v>
      </c>
      <c r="D92" s="81" t="s">
        <v>93</v>
      </c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>
        <v>13.060854288735911</v>
      </c>
      <c r="Q92" s="81">
        <v>6.1772731856147374</v>
      </c>
      <c r="R92" s="81">
        <v>6.8060084149768443</v>
      </c>
      <c r="S92" s="81">
        <v>5.7062532564267769</v>
      </c>
      <c r="T92" s="81">
        <v>0.64623939129630514</v>
      </c>
      <c r="U92" s="81">
        <v>5.9592096095800713</v>
      </c>
      <c r="V92" s="81">
        <v>8.8223146507292967</v>
      </c>
      <c r="W92" s="81">
        <v>6.0167171224087497</v>
      </c>
      <c r="X92" s="81">
        <v>4.8605986873307359</v>
      </c>
      <c r="Y92" s="81">
        <v>8.6760054225034651</v>
      </c>
      <c r="Z92" s="81">
        <v>0.66528066528010754</v>
      </c>
      <c r="AA92" s="81">
        <v>-4.4196612969850264</v>
      </c>
      <c r="AB92" s="81">
        <v>3.4572169403636792</v>
      </c>
      <c r="AC92" s="81">
        <v>-5.1796157059314112</v>
      </c>
      <c r="AD92" s="81">
        <v>3.6563876651976273</v>
      </c>
      <c r="AE92" s="81">
        <v>7.0973225669366542</v>
      </c>
      <c r="AF92" s="81">
        <v>5.5158730158722022</v>
      </c>
      <c r="AG92" s="81">
        <v>5.6036103798429622</v>
      </c>
      <c r="AH92" s="81">
        <v>6.6595441595434437</v>
      </c>
      <c r="AI92" s="81">
        <v>-11.719532554256645</v>
      </c>
      <c r="AJ92" s="81">
        <v>-0.11346444780684806</v>
      </c>
      <c r="AK92" s="81">
        <v>-5.1117001135935141</v>
      </c>
      <c r="AL92" s="81">
        <v>-5.0279329608924712</v>
      </c>
      <c r="AM92" s="81">
        <v>5.9243697478986235</v>
      </c>
      <c r="AN92" s="81">
        <v>3.7286790955966609</v>
      </c>
      <c r="AO92" s="81">
        <v>1.5296367112813414</v>
      </c>
      <c r="AP92" s="81">
        <v>1.4689265536724179</v>
      </c>
      <c r="AQ92" s="81">
        <v>7.7579806978467616</v>
      </c>
      <c r="AR92" s="81">
        <v>1.3778849466072245</v>
      </c>
      <c r="AS92" s="81">
        <v>7.1015970098536059</v>
      </c>
      <c r="AT92" s="81">
        <v>1.2690355329951615</v>
      </c>
      <c r="AU92" s="81">
        <v>-0.97117794486246112</v>
      </c>
      <c r="AV92" s="81">
        <v>-0.37962670041159186</v>
      </c>
      <c r="AW92" s="81">
        <v>2.6675134963477518</v>
      </c>
      <c r="AX92" s="81">
        <v>1.9795855242817453</v>
      </c>
      <c r="AY92" s="234" t="s">
        <v>257</v>
      </c>
      <c r="AZ92" s="81">
        <v>4.4689808917192124</v>
      </c>
      <c r="BA92" s="81">
        <v>5.5130597792215781</v>
      </c>
      <c r="BB92" s="81">
        <v>0.34590908428671696</v>
      </c>
      <c r="BC92" s="81">
        <v>-5.4119862937394032</v>
      </c>
      <c r="BD92" s="81"/>
      <c r="BE92" s="81"/>
      <c r="BF92" s="81"/>
      <c r="BG92" s="81"/>
      <c r="BH92" s="86"/>
      <c r="BI92" s="163"/>
    </row>
    <row r="93" spans="1:61" x14ac:dyDescent="0.25">
      <c r="A93" s="85" t="s">
        <v>259</v>
      </c>
      <c r="B93" s="81" t="s">
        <v>260</v>
      </c>
      <c r="C93" s="81" t="s">
        <v>92</v>
      </c>
      <c r="D93" s="81" t="s">
        <v>93</v>
      </c>
      <c r="E93" s="81"/>
      <c r="F93" s="81">
        <v>4.2985183477980655</v>
      </c>
      <c r="G93" s="81">
        <v>3.5365012636245012</v>
      </c>
      <c r="H93" s="81">
        <v>9.5410439292500797</v>
      </c>
      <c r="I93" s="81">
        <v>4.6329924324323173</v>
      </c>
      <c r="J93" s="81">
        <v>4.361769315190628</v>
      </c>
      <c r="K93" s="81">
        <v>5.5121039891924823</v>
      </c>
      <c r="L93" s="81">
        <v>4.1121756172053381</v>
      </c>
      <c r="M93" s="81">
        <v>8.7660350544447283</v>
      </c>
      <c r="N93" s="81">
        <v>4.7369090153027429</v>
      </c>
      <c r="O93" s="81">
        <v>5.7078835989964745</v>
      </c>
      <c r="P93" s="81">
        <v>5.5837545497471268</v>
      </c>
      <c r="Q93" s="81">
        <v>7.333051620652725</v>
      </c>
      <c r="R93" s="81">
        <v>6.782834331748262</v>
      </c>
      <c r="S93" s="81">
        <v>6.3750299040003995</v>
      </c>
      <c r="T93" s="81">
        <v>1.9499908256448464</v>
      </c>
      <c r="U93" s="81">
        <v>7.387265622600836</v>
      </c>
      <c r="V93" s="81">
        <v>7.8092206850392358</v>
      </c>
      <c r="W93" s="81">
        <v>4.9966898207162558</v>
      </c>
      <c r="X93" s="81">
        <v>4.7134560873444116</v>
      </c>
      <c r="Y93" s="81">
        <v>3.7599781639406018</v>
      </c>
      <c r="Z93" s="81">
        <v>0.64685861064386074</v>
      </c>
      <c r="AA93" s="81">
        <v>-3.5300890086489858</v>
      </c>
      <c r="AB93" s="81">
        <v>-2.5720914443402592</v>
      </c>
      <c r="AC93" s="81">
        <v>0.49669774858769244</v>
      </c>
      <c r="AD93" s="81">
        <v>-0.60933895378774139</v>
      </c>
      <c r="AE93" s="81">
        <v>0.14304959815014229</v>
      </c>
      <c r="AF93" s="81">
        <v>3.5439833047683891</v>
      </c>
      <c r="AG93" s="81">
        <v>3.8923870604378834</v>
      </c>
      <c r="AH93" s="81">
        <v>3.9425895186777922</v>
      </c>
      <c r="AI93" s="81">
        <v>3.1025631804659355</v>
      </c>
      <c r="AJ93" s="81">
        <v>3.6582487465268656</v>
      </c>
      <c r="AK93" s="81">
        <v>4.8383388079772089</v>
      </c>
      <c r="AL93" s="81">
        <v>3.9271319915910965</v>
      </c>
      <c r="AM93" s="81">
        <v>4.0337414773063358</v>
      </c>
      <c r="AN93" s="81">
        <v>4.9485475069652551</v>
      </c>
      <c r="AO93" s="81">
        <v>2.9577798985965131</v>
      </c>
      <c r="AP93" s="81">
        <v>4.3640899320559043</v>
      </c>
      <c r="AQ93" s="81">
        <v>4.9935278233163416</v>
      </c>
      <c r="AR93" s="81">
        <v>3.8470621607669528</v>
      </c>
      <c r="AS93" s="81">
        <v>3.6088687451324688</v>
      </c>
      <c r="AT93" s="81">
        <v>2.3325442912836252</v>
      </c>
      <c r="AU93" s="81">
        <v>3.866638363072525</v>
      </c>
      <c r="AV93" s="81">
        <v>2.530837955232812</v>
      </c>
      <c r="AW93" s="81">
        <v>3.152030512795136</v>
      </c>
      <c r="AX93" s="81">
        <v>3.2601626922633642</v>
      </c>
      <c r="AY93" s="234" t="s">
        <v>259</v>
      </c>
      <c r="AZ93" s="81">
        <v>5.3796139681625732</v>
      </c>
      <c r="BA93" s="81">
        <v>6.3042500754165047</v>
      </c>
      <c r="BB93" s="81">
        <v>3.2810935550712941</v>
      </c>
      <c r="BC93" s="81">
        <v>0.52619300655796053</v>
      </c>
      <c r="BD93" s="81">
        <v>2.8693723892527601</v>
      </c>
      <c r="BE93" s="81">
        <v>4.1619459177637168</v>
      </c>
      <c r="BF93" s="81">
        <v>2.9698488275835473</v>
      </c>
      <c r="BG93" s="81">
        <v>3.6975856013132073</v>
      </c>
      <c r="BH93" s="86">
        <v>4.2415840334047346</v>
      </c>
      <c r="BI93" s="163"/>
    </row>
    <row r="94" spans="1:61" x14ac:dyDescent="0.25">
      <c r="A94" s="85" t="s">
        <v>261</v>
      </c>
      <c r="B94" s="81" t="s">
        <v>262</v>
      </c>
      <c r="C94" s="81" t="s">
        <v>92</v>
      </c>
      <c r="D94" s="81" t="s">
        <v>93</v>
      </c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234" t="s">
        <v>261</v>
      </c>
      <c r="AZ94" s="81"/>
      <c r="BA94" s="81"/>
      <c r="BB94" s="81"/>
      <c r="BC94" s="81"/>
      <c r="BD94" s="81"/>
      <c r="BE94" s="81"/>
      <c r="BF94" s="81"/>
      <c r="BG94" s="81"/>
      <c r="BH94" s="86"/>
      <c r="BI94" s="163"/>
    </row>
    <row r="95" spans="1:61" x14ac:dyDescent="0.25">
      <c r="A95" s="85" t="s">
        <v>263</v>
      </c>
      <c r="B95" s="81" t="s">
        <v>264</v>
      </c>
      <c r="C95" s="81" t="s">
        <v>92</v>
      </c>
      <c r="D95" s="81" t="s">
        <v>93</v>
      </c>
      <c r="E95" s="81"/>
      <c r="F95" s="81">
        <v>4.6895243092694301</v>
      </c>
      <c r="G95" s="81">
        <v>1.1049258108432696</v>
      </c>
      <c r="H95" s="81">
        <v>-12.278657260637758</v>
      </c>
      <c r="I95" s="81">
        <v>11.360282379525955</v>
      </c>
      <c r="J95" s="81">
        <v>10.54101876149376</v>
      </c>
      <c r="K95" s="81">
        <v>5.2332738944958095</v>
      </c>
      <c r="L95" s="81">
        <v>4.3136218297614874</v>
      </c>
      <c r="M95" s="81">
        <v>1.0248275526754185</v>
      </c>
      <c r="N95" s="81">
        <v>6.9943866572848208</v>
      </c>
      <c r="O95" s="81">
        <v>4.2554568929529637</v>
      </c>
      <c r="P95" s="81">
        <v>3.1128508450375563</v>
      </c>
      <c r="Q95" s="81">
        <v>-3.3176709358560004</v>
      </c>
      <c r="R95" s="81">
        <v>1.2447193530042995</v>
      </c>
      <c r="S95" s="81">
        <v>7.7028399498974238</v>
      </c>
      <c r="T95" s="81">
        <v>8.4830215125431891</v>
      </c>
      <c r="U95" s="81">
        <v>1.5369132783660717</v>
      </c>
      <c r="V95" s="81">
        <v>-2.6386796599941249</v>
      </c>
      <c r="W95" s="81">
        <v>-1.8061887723650756</v>
      </c>
      <c r="X95" s="81">
        <v>-1.8356962606943483</v>
      </c>
      <c r="Y95" s="81">
        <v>1.7338897267833602</v>
      </c>
      <c r="Z95" s="81">
        <v>1.4961659198440742</v>
      </c>
      <c r="AA95" s="81">
        <v>-13.19013448835814</v>
      </c>
      <c r="AB95" s="81">
        <v>-6.7923866893052747</v>
      </c>
      <c r="AC95" s="81">
        <v>-5.0287378638866187</v>
      </c>
      <c r="AD95" s="81">
        <v>2.3996674578282722</v>
      </c>
      <c r="AE95" s="81">
        <v>-0.90060223600349332</v>
      </c>
      <c r="AF95" s="81">
        <v>0.89939659470510946</v>
      </c>
      <c r="AG95" s="81">
        <v>-3.6935331007163654</v>
      </c>
      <c r="AH95" s="81">
        <v>-4.9444130877314763</v>
      </c>
      <c r="AI95" s="81">
        <v>-3.0380849027970527</v>
      </c>
      <c r="AJ95" s="81">
        <v>5.9846099567279367</v>
      </c>
      <c r="AK95" s="81">
        <v>7.8314466856895848</v>
      </c>
      <c r="AL95" s="81">
        <v>8.213837993760805</v>
      </c>
      <c r="AM95" s="81">
        <v>8.5233093525096706</v>
      </c>
      <c r="AN95" s="81">
        <v>4.986313614087905</v>
      </c>
      <c r="AO95" s="81">
        <v>7.8834667257120543</v>
      </c>
      <c r="AP95" s="81">
        <v>6.2269483580383422</v>
      </c>
      <c r="AQ95" s="81">
        <v>-1.7085671284326338</v>
      </c>
      <c r="AR95" s="81">
        <v>2.9698809778472253</v>
      </c>
      <c r="AS95" s="81">
        <v>-1.3767275152925151</v>
      </c>
      <c r="AT95" s="81">
        <v>2.2499992968102447</v>
      </c>
      <c r="AU95" s="81">
        <v>1.0510007683433713</v>
      </c>
      <c r="AV95" s="81">
        <v>-1.0052552495121461</v>
      </c>
      <c r="AW95" s="81">
        <v>3.2939247910145326</v>
      </c>
      <c r="AX95" s="81">
        <v>-1.9569111555537546</v>
      </c>
      <c r="AY95" s="234" t="s">
        <v>263</v>
      </c>
      <c r="AZ95" s="81">
        <v>-5.3428788918656807</v>
      </c>
      <c r="BA95" s="81">
        <v>7.0203134510042702</v>
      </c>
      <c r="BB95" s="81">
        <v>1.976647057778095</v>
      </c>
      <c r="BC95" s="81">
        <v>3.318624170431093</v>
      </c>
      <c r="BD95" s="81">
        <v>4.370869417071205</v>
      </c>
      <c r="BE95" s="81">
        <v>5.4371260581886673</v>
      </c>
      <c r="BF95" s="81">
        <v>4.8164589170861518</v>
      </c>
      <c r="BG95" s="81">
        <v>5.2216258902326729</v>
      </c>
      <c r="BH95" s="86">
        <v>3.8284068735094081</v>
      </c>
      <c r="BI95" s="163"/>
    </row>
    <row r="96" spans="1:61" x14ac:dyDescent="0.25">
      <c r="A96" s="85" t="s">
        <v>265</v>
      </c>
      <c r="B96" s="81" t="s">
        <v>266</v>
      </c>
      <c r="C96" s="81" t="s">
        <v>92</v>
      </c>
      <c r="D96" s="81" t="s">
        <v>93</v>
      </c>
      <c r="E96" s="81"/>
      <c r="F96" s="81">
        <v>4.7223086199241493</v>
      </c>
      <c r="G96" s="81">
        <v>5.7746336605237047</v>
      </c>
      <c r="H96" s="81">
        <v>5.0914457300257823</v>
      </c>
      <c r="I96" s="81">
        <v>6.482221225654655</v>
      </c>
      <c r="J96" s="81">
        <v>5.6130924562170605</v>
      </c>
      <c r="K96" s="81">
        <v>5.9906695803716019</v>
      </c>
      <c r="L96" s="81">
        <v>4.5105065921952558</v>
      </c>
      <c r="M96" s="81">
        <v>6.0637399331323394</v>
      </c>
      <c r="N96" s="81">
        <v>5.6716462474837783</v>
      </c>
      <c r="O96" s="81">
        <v>3.900597695548953</v>
      </c>
      <c r="P96" s="81">
        <v>3.862536839308504</v>
      </c>
      <c r="Q96" s="81">
        <v>5.4682350349116717</v>
      </c>
      <c r="R96" s="81">
        <v>6.2758719740128441</v>
      </c>
      <c r="S96" s="81">
        <v>1.1443216634871902</v>
      </c>
      <c r="T96" s="81">
        <v>0.18353437997333799</v>
      </c>
      <c r="U96" s="81">
        <v>4.9409716298916493</v>
      </c>
      <c r="V96" s="81">
        <v>3.9499707412369673</v>
      </c>
      <c r="W96" s="81">
        <v>4.246173976004286</v>
      </c>
      <c r="X96" s="81">
        <v>4.0895974837276157</v>
      </c>
      <c r="Y96" s="81">
        <v>1.3051497464218187</v>
      </c>
      <c r="Z96" s="81">
        <v>1.896806384837447</v>
      </c>
      <c r="AA96" s="81">
        <v>8.3282827227918688E-2</v>
      </c>
      <c r="AB96" s="81">
        <v>2.8568963829707741</v>
      </c>
      <c r="AC96" s="81">
        <v>4.5698246747897855</v>
      </c>
      <c r="AD96" s="81">
        <v>3.6723389426540223</v>
      </c>
      <c r="AE96" s="81">
        <v>3.1753142742148697</v>
      </c>
      <c r="AF96" s="81">
        <v>3.4934213395278135</v>
      </c>
      <c r="AG96" s="81">
        <v>4.8188870690666334</v>
      </c>
      <c r="AH96" s="81">
        <v>3.8411833520803071</v>
      </c>
      <c r="AI96" s="81">
        <v>2.9059931815663305</v>
      </c>
      <c r="AJ96" s="81">
        <v>1.293449302570977</v>
      </c>
      <c r="AK96" s="81">
        <v>1.6819389411007819</v>
      </c>
      <c r="AL96" s="81">
        <v>1.1375612087502986</v>
      </c>
      <c r="AM96" s="81">
        <v>2.8619222834510509</v>
      </c>
      <c r="AN96" s="81">
        <v>2.6461288595374128</v>
      </c>
      <c r="AO96" s="81">
        <v>2.8137613065920561</v>
      </c>
      <c r="AP96" s="81">
        <v>3.4081552278892389</v>
      </c>
      <c r="AQ96" s="81">
        <v>2.4969447350339209</v>
      </c>
      <c r="AR96" s="81">
        <v>3.3349421591599508</v>
      </c>
      <c r="AS96" s="81">
        <v>4.0445604593474513</v>
      </c>
      <c r="AT96" s="81">
        <v>1.5265290723866798</v>
      </c>
      <c r="AU96" s="81">
        <v>1.5513699520718518</v>
      </c>
      <c r="AV96" s="81">
        <v>2.2619876380827009</v>
      </c>
      <c r="AW96" s="81">
        <v>3.4289711532581464</v>
      </c>
      <c r="AX96" s="81">
        <v>2.8398833150229592</v>
      </c>
      <c r="AY96" s="234" t="s">
        <v>265</v>
      </c>
      <c r="AZ96" s="81">
        <v>3.2498942683030947</v>
      </c>
      <c r="BA96" s="81">
        <v>2.8806053190163112</v>
      </c>
      <c r="BB96" s="81">
        <v>0.47617692641092901</v>
      </c>
      <c r="BC96" s="81">
        <v>-3.4817914232213809</v>
      </c>
      <c r="BD96" s="81">
        <v>3.0275105982980932</v>
      </c>
      <c r="BE96" s="81">
        <v>1.8963314554785171</v>
      </c>
      <c r="BF96" s="81">
        <v>1.3408972821130192</v>
      </c>
      <c r="BG96" s="81">
        <v>1.4352959970625108</v>
      </c>
      <c r="BH96" s="86">
        <v>1.7041623158729635</v>
      </c>
      <c r="BI96" s="163"/>
    </row>
    <row r="97" spans="1:61" x14ac:dyDescent="0.25">
      <c r="A97" s="85" t="s">
        <v>267</v>
      </c>
      <c r="B97" s="81" t="s">
        <v>268</v>
      </c>
      <c r="C97" s="81" t="s">
        <v>92</v>
      </c>
      <c r="D97" s="81" t="s">
        <v>93</v>
      </c>
      <c r="E97" s="81"/>
      <c r="F97" s="81"/>
      <c r="G97" s="81"/>
      <c r="H97" s="81"/>
      <c r="I97" s="81"/>
      <c r="J97" s="81"/>
      <c r="K97" s="81">
        <v>1.7944980264515351</v>
      </c>
      <c r="L97" s="81">
        <v>1.6033164849966965</v>
      </c>
      <c r="M97" s="81">
        <v>3.3973678282974475</v>
      </c>
      <c r="N97" s="81">
        <v>11.343549270527319</v>
      </c>
      <c r="O97" s="81">
        <v>9.2068265796108335</v>
      </c>
      <c r="P97" s="81">
        <v>7.2932396255099547</v>
      </c>
      <c r="Q97" s="81">
        <v>10.611763920098085</v>
      </c>
      <c r="R97" s="81">
        <v>12.279922363597166</v>
      </c>
      <c r="S97" s="81">
        <v>2.4150952093761049</v>
      </c>
      <c r="T97" s="81">
        <v>0.49210826381805362</v>
      </c>
      <c r="U97" s="81">
        <v>16.164153478650363</v>
      </c>
      <c r="V97" s="81">
        <v>11.725846407927307</v>
      </c>
      <c r="W97" s="81">
        <v>8.2609333344836813</v>
      </c>
      <c r="X97" s="81">
        <v>11.556770426568491</v>
      </c>
      <c r="Y97" s="81">
        <v>10.108322161395009</v>
      </c>
      <c r="Z97" s="81">
        <v>9.2607931211221342</v>
      </c>
      <c r="AA97" s="81">
        <v>2.9497865299085788</v>
      </c>
      <c r="AB97" s="81">
        <v>5.9770132621710843</v>
      </c>
      <c r="AC97" s="81">
        <v>9.9738032778557937</v>
      </c>
      <c r="AD97" s="81">
        <v>0.75702212668944924</v>
      </c>
      <c r="AE97" s="81">
        <v>11.056026719931893</v>
      </c>
      <c r="AF97" s="81">
        <v>13.398485643689881</v>
      </c>
      <c r="AG97" s="81">
        <v>8.5116700533417742</v>
      </c>
      <c r="AH97" s="81">
        <v>2.2770894086468587</v>
      </c>
      <c r="AI97" s="81">
        <v>3.830411822863212</v>
      </c>
      <c r="AJ97" s="81">
        <v>5.7019270798664792</v>
      </c>
      <c r="AK97" s="81">
        <v>6.2349838351084941</v>
      </c>
      <c r="AL97" s="81">
        <v>6.2011025566574887</v>
      </c>
      <c r="AM97" s="81">
        <v>6.0359833649308712</v>
      </c>
      <c r="AN97" s="81">
        <v>2.3738297912203876</v>
      </c>
      <c r="AO97" s="81">
        <v>4.2584713635579305</v>
      </c>
      <c r="AP97" s="81">
        <v>5.0996474181613962</v>
      </c>
      <c r="AQ97" s="81">
        <v>-5.8826430058711878</v>
      </c>
      <c r="AR97" s="81">
        <v>2.5066716693623761</v>
      </c>
      <c r="AS97" s="81">
        <v>7.6634859133158955</v>
      </c>
      <c r="AT97" s="81">
        <v>0.56080276572853904</v>
      </c>
      <c r="AU97" s="81">
        <v>1.6566550598526391</v>
      </c>
      <c r="AV97" s="81">
        <v>3.0563283013723748</v>
      </c>
      <c r="AW97" s="81">
        <v>8.7000952124837454</v>
      </c>
      <c r="AX97" s="81">
        <v>7.388143131858584</v>
      </c>
      <c r="AY97" s="234" t="s">
        <v>267</v>
      </c>
      <c r="AZ97" s="81">
        <v>7.0325833231116803</v>
      </c>
      <c r="BA97" s="81">
        <v>6.4647487078355965</v>
      </c>
      <c r="BB97" s="81">
        <v>2.127864185624631</v>
      </c>
      <c r="BC97" s="81">
        <v>-2.459113749593385</v>
      </c>
      <c r="BD97" s="81">
        <v>6.7676105587932938</v>
      </c>
      <c r="BE97" s="81">
        <v>4.8146757242588905</v>
      </c>
      <c r="BF97" s="81">
        <v>1.7003026626965152</v>
      </c>
      <c r="BG97" s="81">
        <v>3.0721740408643257</v>
      </c>
      <c r="BH97" s="86">
        <v>2.5012390936380626</v>
      </c>
      <c r="BI97" s="163"/>
    </row>
    <row r="98" spans="1:61" x14ac:dyDescent="0.25">
      <c r="A98" s="85" t="s">
        <v>269</v>
      </c>
      <c r="B98" s="81" t="s">
        <v>270</v>
      </c>
      <c r="C98" s="81" t="s">
        <v>92</v>
      </c>
      <c r="D98" s="81" t="s">
        <v>93</v>
      </c>
      <c r="E98" s="81"/>
      <c r="F98" s="81">
        <v>1.8556594834598741</v>
      </c>
      <c r="G98" s="81">
        <v>5.7648462147308379</v>
      </c>
      <c r="H98" s="81">
        <v>3.5804365863694869</v>
      </c>
      <c r="I98" s="81">
        <v>5.416645568579483</v>
      </c>
      <c r="J98" s="81">
        <v>9.0371565718858591</v>
      </c>
      <c r="K98" s="81">
        <v>5.3738421061528641</v>
      </c>
      <c r="L98" s="81">
        <v>5.9775428823615897</v>
      </c>
      <c r="M98" s="81">
        <v>6.5981831338411894</v>
      </c>
      <c r="N98" s="81">
        <v>0.65543884928133878</v>
      </c>
      <c r="O98" s="81">
        <v>3.6267209953231969</v>
      </c>
      <c r="P98" s="81">
        <v>3.9950035788596949</v>
      </c>
      <c r="Q98" s="81">
        <v>5.7623050695429896</v>
      </c>
      <c r="R98" s="81">
        <v>7.8698523282899799</v>
      </c>
      <c r="S98" s="81">
        <v>-1.2276416144728728</v>
      </c>
      <c r="T98" s="81">
        <v>2.1306817697573024</v>
      </c>
      <c r="U98" s="81">
        <v>10.500692951305979</v>
      </c>
      <c r="V98" s="81">
        <v>10.383889238514627</v>
      </c>
      <c r="W98" s="81">
        <v>10.005701254276019</v>
      </c>
      <c r="X98" s="81">
        <v>4.6644208344130504</v>
      </c>
      <c r="Y98" s="81">
        <v>0.66848071304774237</v>
      </c>
      <c r="Z98" s="81">
        <v>2.5332022041626203</v>
      </c>
      <c r="AA98" s="81">
        <v>-1.3912163322230953</v>
      </c>
      <c r="AB98" s="81">
        <v>-0.92435239155497584</v>
      </c>
      <c r="AC98" s="81">
        <v>4.3456911367540982</v>
      </c>
      <c r="AD98" s="81">
        <v>4.1882337882352942</v>
      </c>
      <c r="AE98" s="81">
        <v>0.72267679454647293</v>
      </c>
      <c r="AF98" s="81">
        <v>6.0313900479800537</v>
      </c>
      <c r="AG98" s="81">
        <v>4.6098526760348904</v>
      </c>
      <c r="AH98" s="81">
        <v>4.3258527592481073</v>
      </c>
      <c r="AI98" s="81">
        <v>9.6880450726644085E-2</v>
      </c>
      <c r="AJ98" s="81">
        <v>3.2520337994832431</v>
      </c>
      <c r="AK98" s="81">
        <v>5.6242957630295649</v>
      </c>
      <c r="AL98" s="81">
        <v>6.2300320196525263</v>
      </c>
      <c r="AM98" s="81">
        <v>-1.3032570899597005</v>
      </c>
      <c r="AN98" s="81">
        <v>4.0629761300152722</v>
      </c>
      <c r="AO98" s="81">
        <v>3.5952497153082845</v>
      </c>
      <c r="AP98" s="81">
        <v>4.9937185929647967</v>
      </c>
      <c r="AQ98" s="81">
        <v>2.9015854023335663</v>
      </c>
      <c r="AR98" s="81">
        <v>-1.889534883721339</v>
      </c>
      <c r="AS98" s="81">
        <v>5.7481481481482319</v>
      </c>
      <c r="AT98" s="81">
        <v>2.7231932732137949</v>
      </c>
      <c r="AU98" s="81">
        <v>3.7543378611993887</v>
      </c>
      <c r="AV98" s="81">
        <v>4.5470380516539706</v>
      </c>
      <c r="AW98" s="81">
        <v>6.2323029606910154</v>
      </c>
      <c r="AX98" s="81">
        <v>6.0509160613717654</v>
      </c>
      <c r="AY98" s="234" t="s">
        <v>269</v>
      </c>
      <c r="AZ98" s="81">
        <v>6.566999860329048</v>
      </c>
      <c r="BA98" s="81">
        <v>6.1882527418305671</v>
      </c>
      <c r="BB98" s="81">
        <v>4.2318641230775711</v>
      </c>
      <c r="BC98" s="81">
        <v>-2.4318750146435519</v>
      </c>
      <c r="BD98" s="81">
        <v>3.7312701479566641</v>
      </c>
      <c r="BE98" s="81">
        <v>3.8355607277823651</v>
      </c>
      <c r="BF98" s="81">
        <v>-2.9820744126687231</v>
      </c>
      <c r="BG98" s="81">
        <v>2.6067438340518123</v>
      </c>
      <c r="BH98" s="86">
        <v>3.4831580374609956</v>
      </c>
      <c r="BI98" s="163"/>
    </row>
    <row r="99" spans="1:61" x14ac:dyDescent="0.25">
      <c r="A99" s="85" t="s">
        <v>271</v>
      </c>
      <c r="B99" s="81" t="s">
        <v>272</v>
      </c>
      <c r="C99" s="81" t="s">
        <v>92</v>
      </c>
      <c r="D99" s="81" t="s">
        <v>93</v>
      </c>
      <c r="E99" s="81"/>
      <c r="F99" s="81">
        <v>0.12837412447841245</v>
      </c>
      <c r="G99" s="81">
        <v>7.2347570841421458</v>
      </c>
      <c r="H99" s="81">
        <v>3.5535507216886799</v>
      </c>
      <c r="I99" s="81">
        <v>3.650738912015882</v>
      </c>
      <c r="J99" s="81">
        <v>4.0628535106281589</v>
      </c>
      <c r="K99" s="81">
        <v>3.1554159919033822</v>
      </c>
      <c r="L99" s="81">
        <v>2.0715911987243771</v>
      </c>
      <c r="M99" s="81">
        <v>3.3076521000006807</v>
      </c>
      <c r="N99" s="81">
        <v>4.6862839740324631</v>
      </c>
      <c r="O99" s="81">
        <v>4.1789022775353715</v>
      </c>
      <c r="P99" s="81">
        <v>4.189057049157114</v>
      </c>
      <c r="Q99" s="81">
        <v>1.9634957349444591</v>
      </c>
      <c r="R99" s="81">
        <v>3.0245928681926841</v>
      </c>
      <c r="S99" s="81">
        <v>5.6142408784135966</v>
      </c>
      <c r="T99" s="81">
        <v>2.3548033229818088</v>
      </c>
      <c r="U99" s="81">
        <v>3.8960622063040518</v>
      </c>
      <c r="V99" s="81">
        <v>3.9473184757241597</v>
      </c>
      <c r="W99" s="81">
        <v>2.4995680200334789</v>
      </c>
      <c r="X99" s="81">
        <v>5.3820112693543365E-2</v>
      </c>
      <c r="Y99" s="81">
        <v>-0.51223042717319345</v>
      </c>
      <c r="Z99" s="81">
        <v>4.0729231505240051</v>
      </c>
      <c r="AA99" s="81">
        <v>1.4386368261993141</v>
      </c>
      <c r="AB99" s="81">
        <v>0.6497564893019927</v>
      </c>
      <c r="AC99" s="81">
        <v>1.3354981851481256</v>
      </c>
      <c r="AD99" s="81">
        <v>1.266751313219757</v>
      </c>
      <c r="AE99" s="81">
        <v>3.1598391264372196</v>
      </c>
      <c r="AF99" s="81">
        <v>3.0614996661960703</v>
      </c>
      <c r="AG99" s="81">
        <v>0.84731892532161623</v>
      </c>
      <c r="AH99" s="81">
        <v>2.0181398519375904</v>
      </c>
      <c r="AI99" s="81">
        <v>-1.1452497636238803</v>
      </c>
      <c r="AJ99" s="81">
        <v>0.37711861913433609</v>
      </c>
      <c r="AK99" s="81">
        <v>-0.77059405288555638</v>
      </c>
      <c r="AL99" s="81">
        <v>0.16458836406188482</v>
      </c>
      <c r="AM99" s="81">
        <v>0.26766841635819105</v>
      </c>
      <c r="AN99" s="81">
        <v>4.836950813520275</v>
      </c>
      <c r="AO99" s="81">
        <v>5.1253221148301407</v>
      </c>
      <c r="AP99" s="81">
        <v>4.3027753649285785</v>
      </c>
      <c r="AQ99" s="81">
        <v>3.5811255723490234</v>
      </c>
      <c r="AR99" s="81">
        <v>3.0507753244125126</v>
      </c>
      <c r="AS99" s="81">
        <v>2.690602519084905</v>
      </c>
      <c r="AT99" s="81">
        <v>4.2189561187213371</v>
      </c>
      <c r="AU99" s="81">
        <v>3.4737766944537611</v>
      </c>
      <c r="AV99" s="81">
        <v>4.4365479538767829</v>
      </c>
      <c r="AW99" s="81">
        <v>5.4896597749832097</v>
      </c>
      <c r="AX99" s="81">
        <v>6.1230115102071352</v>
      </c>
      <c r="AY99" s="234" t="s">
        <v>271</v>
      </c>
      <c r="AZ99" s="81">
        <v>5.8436459709384536</v>
      </c>
      <c r="BA99" s="81">
        <v>6.4631445383584776</v>
      </c>
      <c r="BB99" s="81">
        <v>5.7994587324804172</v>
      </c>
      <c r="BC99" s="81">
        <v>4.1415814264502444</v>
      </c>
      <c r="BD99" s="81">
        <v>5.6733171644249865</v>
      </c>
      <c r="BE99" s="81">
        <v>4.6290647038843105</v>
      </c>
      <c r="BF99" s="81">
        <v>5.2614231537749987</v>
      </c>
      <c r="BG99" s="81">
        <v>5.6472157832432259</v>
      </c>
      <c r="BH99" s="86">
        <v>5.7563199750185561</v>
      </c>
      <c r="BI99" s="163"/>
    </row>
    <row r="100" spans="1:61" x14ac:dyDescent="0.25">
      <c r="A100" s="85" t="s">
        <v>273</v>
      </c>
      <c r="B100" s="81" t="s">
        <v>274</v>
      </c>
      <c r="C100" s="81" t="s">
        <v>92</v>
      </c>
      <c r="D100" s="81" t="s">
        <v>93</v>
      </c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>
        <v>5.8736982527227326</v>
      </c>
      <c r="AP100" s="81">
        <v>6.6454741071244001</v>
      </c>
      <c r="AQ100" s="81">
        <v>1.8618809088518447</v>
      </c>
      <c r="AR100" s="81">
        <v>-0.93549999207249357</v>
      </c>
      <c r="AS100" s="81">
        <v>3.7674961715103308</v>
      </c>
      <c r="AT100" s="81">
        <v>3.4344043654845677</v>
      </c>
      <c r="AU100" s="81">
        <v>5.2464745294085589</v>
      </c>
      <c r="AV100" s="81">
        <v>5.5579070354362443</v>
      </c>
      <c r="AW100" s="81">
        <v>4.082810687854149</v>
      </c>
      <c r="AX100" s="81">
        <v>4.16384089738375</v>
      </c>
      <c r="AY100" s="234" t="s">
        <v>273</v>
      </c>
      <c r="AZ100" s="81">
        <v>4.7851906867594209</v>
      </c>
      <c r="BA100" s="81">
        <v>5.1500829409645092</v>
      </c>
      <c r="BB100" s="81">
        <v>2.0531106793476823</v>
      </c>
      <c r="BC100" s="81">
        <v>-7.3836530002247969</v>
      </c>
      <c r="BD100" s="81">
        <v>-1.7011368880312006</v>
      </c>
      <c r="BE100" s="81">
        <v>-0.28136726811587209</v>
      </c>
      <c r="BF100" s="81">
        <v>-2.1875897993996034</v>
      </c>
      <c r="BG100" s="81">
        <v>-0.93917402691570828</v>
      </c>
      <c r="BH100" s="86">
        <v>-0.39995015096685904</v>
      </c>
      <c r="BI100" s="163"/>
    </row>
    <row r="101" spans="1:61" x14ac:dyDescent="0.25">
      <c r="A101" s="85" t="s">
        <v>275</v>
      </c>
      <c r="B101" s="81" t="s">
        <v>276</v>
      </c>
      <c r="C101" s="81" t="s">
        <v>92</v>
      </c>
      <c r="D101" s="81" t="s">
        <v>93</v>
      </c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>
        <v>2.6965229046755468</v>
      </c>
      <c r="AS101" s="81">
        <v>0.87523992322455513</v>
      </c>
      <c r="AT101" s="81">
        <v>-1.0426973133419608</v>
      </c>
      <c r="AU101" s="81">
        <v>-0.26149823104137226</v>
      </c>
      <c r="AV101" s="81">
        <v>0.36243059839604541</v>
      </c>
      <c r="AW101" s="81">
        <v>-3.5113330772185947</v>
      </c>
      <c r="AX101" s="81">
        <v>1.7916865742952695</v>
      </c>
      <c r="AY101" s="234" t="s">
        <v>275</v>
      </c>
      <c r="AZ101" s="81">
        <v>2.2529922553391231</v>
      </c>
      <c r="BA101" s="81">
        <v>3.3432790146124916</v>
      </c>
      <c r="BB101" s="81">
        <v>0.84394432928635865</v>
      </c>
      <c r="BC101" s="81">
        <v>3.0832476875642243</v>
      </c>
      <c r="BD101" s="81">
        <v>-5.4977923372738928</v>
      </c>
      <c r="BE101" s="81">
        <v>5.5237377543330837</v>
      </c>
      <c r="BF101" s="81">
        <v>2.8850960508462435</v>
      </c>
      <c r="BG101" s="81">
        <v>4.2479350315818749</v>
      </c>
      <c r="BH101" s="86">
        <v>2.7498501897596412</v>
      </c>
      <c r="BI101" s="163"/>
    </row>
    <row r="102" spans="1:61" x14ac:dyDescent="0.25">
      <c r="A102" s="85" t="s">
        <v>277</v>
      </c>
      <c r="B102" s="81" t="s">
        <v>278</v>
      </c>
      <c r="C102" s="81" t="s">
        <v>92</v>
      </c>
      <c r="D102" s="81" t="s">
        <v>93</v>
      </c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>
        <v>-3.0641803450940017</v>
      </c>
      <c r="AL102" s="81">
        <v>-0.57610851721783263</v>
      </c>
      <c r="AM102" s="81">
        <v>2.947154556279628</v>
      </c>
      <c r="AN102" s="81">
        <v>1.489525475564264</v>
      </c>
      <c r="AO102" s="81">
        <v>3.3920776510726114E-2</v>
      </c>
      <c r="AP102" s="81">
        <v>3.3723809950352717</v>
      </c>
      <c r="AQ102" s="81">
        <v>4.2084776733559863</v>
      </c>
      <c r="AR102" s="81">
        <v>3.2381224591953668</v>
      </c>
      <c r="AS102" s="81">
        <v>4.2404035428695011</v>
      </c>
      <c r="AT102" s="81">
        <v>3.7351114321186003</v>
      </c>
      <c r="AU102" s="81">
        <v>4.491147132566482</v>
      </c>
      <c r="AV102" s="81">
        <v>3.7783471487942961</v>
      </c>
      <c r="AW102" s="81">
        <v>4.7893530640728414</v>
      </c>
      <c r="AX102" s="81">
        <v>4.2596578250628596</v>
      </c>
      <c r="AY102" s="234" t="s">
        <v>277</v>
      </c>
      <c r="AZ102" s="81">
        <v>3.9629443874740815</v>
      </c>
      <c r="BA102" s="81">
        <v>0.51127922017815308</v>
      </c>
      <c r="BB102" s="81">
        <v>0.8785823958600929</v>
      </c>
      <c r="BC102" s="81">
        <v>-6.5510297071443659</v>
      </c>
      <c r="BD102" s="81">
        <v>0.7891168795250536</v>
      </c>
      <c r="BE102" s="81">
        <v>1.8066054345243714</v>
      </c>
      <c r="BF102" s="81">
        <v>-1.4779446874542259</v>
      </c>
      <c r="BG102" s="81">
        <v>1.5251668059151626</v>
      </c>
      <c r="BH102" s="86">
        <v>3.6354497484439463</v>
      </c>
      <c r="BI102" s="163"/>
    </row>
    <row r="103" spans="1:61" x14ac:dyDescent="0.25">
      <c r="A103" s="85" t="s">
        <v>279</v>
      </c>
      <c r="B103" s="81" t="s">
        <v>280</v>
      </c>
      <c r="C103" s="81" t="s">
        <v>92</v>
      </c>
      <c r="D103" s="81" t="s">
        <v>93</v>
      </c>
      <c r="E103" s="81"/>
      <c r="F103" s="81">
        <v>6.1049153697061911</v>
      </c>
      <c r="G103" s="81">
        <v>1.9096602252240586</v>
      </c>
      <c r="H103" s="81">
        <v>-2.2530365633943603</v>
      </c>
      <c r="I103" s="81">
        <v>3.4514657959436192</v>
      </c>
      <c r="J103" s="81">
        <v>0.9470802153542337</v>
      </c>
      <c r="K103" s="81">
        <v>2.8504282593224417</v>
      </c>
      <c r="L103" s="81">
        <v>1.124996920602598</v>
      </c>
      <c r="M103" s="81">
        <v>12.034178454759513</v>
      </c>
      <c r="N103" s="81">
        <v>7.4773859289004321</v>
      </c>
      <c r="O103" s="81">
        <v>8.1520959688881049</v>
      </c>
      <c r="P103" s="81">
        <v>6.9973640396221413</v>
      </c>
      <c r="Q103" s="81">
        <v>7.8826977524293511</v>
      </c>
      <c r="R103" s="81">
        <v>9.7761638793002987</v>
      </c>
      <c r="S103" s="81">
        <v>8.2568760276931101</v>
      </c>
      <c r="T103" s="81">
        <v>6.1834289524832258</v>
      </c>
      <c r="U103" s="81">
        <v>5.9881464591719009</v>
      </c>
      <c r="V103" s="81">
        <v>8.6364651561978008</v>
      </c>
      <c r="W103" s="81">
        <v>9.2055575102040024</v>
      </c>
      <c r="X103" s="81">
        <v>7.0926221753924636</v>
      </c>
      <c r="Y103" s="81">
        <v>8.7249989284753298</v>
      </c>
      <c r="Z103" s="81">
        <v>8.14819099666488</v>
      </c>
      <c r="AA103" s="81">
        <v>1.1040737006990753</v>
      </c>
      <c r="AB103" s="81">
        <v>8.4499077198853882</v>
      </c>
      <c r="AC103" s="81">
        <v>7.1721519826040208</v>
      </c>
      <c r="AD103" s="81">
        <v>3.4775387944515188</v>
      </c>
      <c r="AE103" s="81">
        <v>5.9645163812505757</v>
      </c>
      <c r="AF103" s="81">
        <v>5.3000031400625858</v>
      </c>
      <c r="AG103" s="81">
        <v>6.3556787466668538</v>
      </c>
      <c r="AH103" s="81">
        <v>9.0847143361937555</v>
      </c>
      <c r="AI103" s="81">
        <v>9.0015732216510287</v>
      </c>
      <c r="AJ103" s="81">
        <v>8.9277961453388315</v>
      </c>
      <c r="AK103" s="81">
        <v>7.2205016035802316</v>
      </c>
      <c r="AL103" s="81">
        <v>7.2540754121093158</v>
      </c>
      <c r="AM103" s="81">
        <v>7.5400666794032531</v>
      </c>
      <c r="AN103" s="81">
        <v>8.3963580447446731</v>
      </c>
      <c r="AO103" s="81">
        <v>7.642786284259941</v>
      </c>
      <c r="AP103" s="81">
        <v>4.6998725423379426</v>
      </c>
      <c r="AQ103" s="81">
        <v>-13.126723934709986</v>
      </c>
      <c r="AR103" s="81">
        <v>0.79112983560850125</v>
      </c>
      <c r="AS103" s="81">
        <v>4.9200645973219679</v>
      </c>
      <c r="AT103" s="81">
        <v>3.6434664472154026</v>
      </c>
      <c r="AU103" s="81">
        <v>4.4994753908569294</v>
      </c>
      <c r="AV103" s="81">
        <v>4.7803691216759034</v>
      </c>
      <c r="AW103" s="81">
        <v>5.0308739450177598</v>
      </c>
      <c r="AX103" s="81">
        <v>5.692571303834697</v>
      </c>
      <c r="AY103" s="234" t="s">
        <v>279</v>
      </c>
      <c r="AZ103" s="81">
        <v>5.5009517852026875</v>
      </c>
      <c r="BA103" s="81">
        <v>6.3450222266724978</v>
      </c>
      <c r="BB103" s="81">
        <v>6.01370360009021</v>
      </c>
      <c r="BC103" s="81">
        <v>4.6288711825631879</v>
      </c>
      <c r="BD103" s="81">
        <v>6.2238541806228369</v>
      </c>
      <c r="BE103" s="81">
        <v>6.169784207709796</v>
      </c>
      <c r="BF103" s="81">
        <v>6.0300506530561506</v>
      </c>
      <c r="BG103" s="81">
        <v>5.5792111678260312</v>
      </c>
      <c r="BH103" s="86">
        <v>5.02466495739111</v>
      </c>
      <c r="BI103" s="163"/>
    </row>
    <row r="104" spans="1:61" x14ac:dyDescent="0.25">
      <c r="A104" s="85" t="s">
        <v>281</v>
      </c>
      <c r="B104" s="81" t="s">
        <v>282</v>
      </c>
      <c r="C104" s="81" t="s">
        <v>92</v>
      </c>
      <c r="D104" s="81" t="s">
        <v>93</v>
      </c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>
        <v>0.41892306120362832</v>
      </c>
      <c r="AE104" s="81">
        <v>19.105538336307575</v>
      </c>
      <c r="AF104" s="81">
        <v>9.8963467258971036</v>
      </c>
      <c r="AG104" s="81">
        <v>11.829356529088059</v>
      </c>
      <c r="AH104" s="81">
        <v>6.8452131631996593</v>
      </c>
      <c r="AI104" s="81">
        <v>4.1869768155688263</v>
      </c>
      <c r="AJ104" s="81">
        <v>1.6049878873370318</v>
      </c>
      <c r="AK104" s="81">
        <v>0.78729610433407515</v>
      </c>
      <c r="AL104" s="81">
        <v>2.5682760216581926</v>
      </c>
      <c r="AM104" s="81">
        <v>4.0036646397326763</v>
      </c>
      <c r="AN104" s="81">
        <v>4.2809004738641789</v>
      </c>
      <c r="AO104" s="81">
        <v>7.7159964580375799</v>
      </c>
      <c r="AP104" s="81">
        <v>8.5815281712286549</v>
      </c>
      <c r="AQ104" s="81">
        <v>13.509258736283741</v>
      </c>
      <c r="AR104" s="81">
        <v>13.693216226173789</v>
      </c>
      <c r="AS104" s="81">
        <v>5.3383642785507277</v>
      </c>
      <c r="AT104" s="81">
        <v>5.376166334428035</v>
      </c>
      <c r="AU104" s="81">
        <v>5.8689748840424585</v>
      </c>
      <c r="AV104" s="81">
        <v>6.3277788827336963</v>
      </c>
      <c r="AW104" s="81">
        <v>5.2000000000000028</v>
      </c>
      <c r="AX104" s="81">
        <v>5.8999999999999915</v>
      </c>
      <c r="AY104" s="234" t="s">
        <v>281</v>
      </c>
      <c r="AZ104" s="81">
        <v>7.7000000000005286</v>
      </c>
      <c r="BA104" s="81">
        <v>7.5000000000020179</v>
      </c>
      <c r="BB104" s="81"/>
      <c r="BC104" s="81"/>
      <c r="BD104" s="81"/>
      <c r="BE104" s="81"/>
      <c r="BF104" s="81"/>
      <c r="BG104" s="81"/>
      <c r="BH104" s="86"/>
      <c r="BI104" s="163"/>
    </row>
    <row r="105" spans="1:61" x14ac:dyDescent="0.25">
      <c r="A105" s="85" t="s">
        <v>283</v>
      </c>
      <c r="B105" s="81" t="s">
        <v>284</v>
      </c>
      <c r="C105" s="81" t="s">
        <v>92</v>
      </c>
      <c r="D105" s="81" t="s">
        <v>93</v>
      </c>
      <c r="E105" s="81"/>
      <c r="F105" s="81">
        <v>3.7227425312979392</v>
      </c>
      <c r="G105" s="81">
        <v>2.9311277368000646</v>
      </c>
      <c r="H105" s="81">
        <v>5.9943532628558245</v>
      </c>
      <c r="I105" s="81">
        <v>7.4529501220371941</v>
      </c>
      <c r="J105" s="81">
        <v>-2.635770111175546</v>
      </c>
      <c r="K105" s="81">
        <v>-5.5328770081047196E-2</v>
      </c>
      <c r="L105" s="81">
        <v>7.8259630318650437</v>
      </c>
      <c r="M105" s="81">
        <v>3.3879291750474891</v>
      </c>
      <c r="N105" s="81">
        <v>6.5397002970919687</v>
      </c>
      <c r="O105" s="81">
        <v>5.1572297360242629</v>
      </c>
      <c r="P105" s="81">
        <v>1.6429303832912865</v>
      </c>
      <c r="Q105" s="81">
        <v>-0.55330131271746552</v>
      </c>
      <c r="R105" s="81">
        <v>3.2955211360438739</v>
      </c>
      <c r="S105" s="81">
        <v>1.1853362603416144</v>
      </c>
      <c r="T105" s="81">
        <v>9.1499120144368931</v>
      </c>
      <c r="U105" s="81">
        <v>1.6631036367749346</v>
      </c>
      <c r="V105" s="81">
        <v>7.2547645858169716</v>
      </c>
      <c r="W105" s="81">
        <v>5.7125320891922939</v>
      </c>
      <c r="X105" s="81">
        <v>-5.2381827031573067</v>
      </c>
      <c r="Y105" s="81">
        <v>6.7358215287936218</v>
      </c>
      <c r="Z105" s="81">
        <v>6.0062036229114142</v>
      </c>
      <c r="AA105" s="81">
        <v>3.4757332403865178</v>
      </c>
      <c r="AB105" s="81">
        <v>7.2888929019486284</v>
      </c>
      <c r="AC105" s="81">
        <v>3.8207378551309006</v>
      </c>
      <c r="AD105" s="81">
        <v>5.2542992238315378</v>
      </c>
      <c r="AE105" s="81">
        <v>4.7765641707055977</v>
      </c>
      <c r="AF105" s="81">
        <v>3.965355634002492</v>
      </c>
      <c r="AG105" s="81">
        <v>9.6277829190865276</v>
      </c>
      <c r="AH105" s="81">
        <v>5.9473433285749451</v>
      </c>
      <c r="AI105" s="81">
        <v>5.5334545633803316</v>
      </c>
      <c r="AJ105" s="81">
        <v>1.0568314324949739</v>
      </c>
      <c r="AK105" s="81">
        <v>5.4823960221075225</v>
      </c>
      <c r="AL105" s="81">
        <v>4.7507762193171033</v>
      </c>
      <c r="AM105" s="81">
        <v>6.6589240672716272</v>
      </c>
      <c r="AN105" s="81">
        <v>7.5744918407353765</v>
      </c>
      <c r="AO105" s="81">
        <v>7.5495222484425852</v>
      </c>
      <c r="AP105" s="81">
        <v>4.0498208490854921</v>
      </c>
      <c r="AQ105" s="81">
        <v>6.1844158207935038</v>
      </c>
      <c r="AR105" s="81">
        <v>8.8457555611038288</v>
      </c>
      <c r="AS105" s="81">
        <v>3.8409911569290784</v>
      </c>
      <c r="AT105" s="81">
        <v>4.8239662641354357</v>
      </c>
      <c r="AU105" s="81">
        <v>3.8039753212138123</v>
      </c>
      <c r="AV105" s="81">
        <v>7.8603814753441412</v>
      </c>
      <c r="AW105" s="81">
        <v>7.9229366130904282</v>
      </c>
      <c r="AX105" s="81">
        <v>9.2848315074020746</v>
      </c>
      <c r="AY105" s="234" t="s">
        <v>283</v>
      </c>
      <c r="AZ105" s="81">
        <v>9.2639647588763836</v>
      </c>
      <c r="BA105" s="81">
        <v>9.8013603368056152</v>
      </c>
      <c r="BB105" s="81">
        <v>3.890957062505592</v>
      </c>
      <c r="BC105" s="81">
        <v>8.4797866215179312</v>
      </c>
      <c r="BD105" s="81">
        <v>10.259962989017396</v>
      </c>
      <c r="BE105" s="81">
        <v>6.6383477298635967</v>
      </c>
      <c r="BF105" s="81">
        <v>5.0814179247518467</v>
      </c>
      <c r="BG105" s="81">
        <v>6.8992172332479527</v>
      </c>
      <c r="BH105" s="86">
        <v>7.4167100256675553</v>
      </c>
      <c r="BI105" s="163"/>
    </row>
    <row r="106" spans="1:61" x14ac:dyDescent="0.25">
      <c r="A106" s="85" t="s">
        <v>285</v>
      </c>
      <c r="B106" s="81" t="s">
        <v>286</v>
      </c>
      <c r="C106" s="81" t="s">
        <v>92</v>
      </c>
      <c r="D106" s="81" t="s">
        <v>93</v>
      </c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234" t="s">
        <v>285</v>
      </c>
      <c r="AZ106" s="81"/>
      <c r="BA106" s="81"/>
      <c r="BB106" s="81"/>
      <c r="BC106" s="81"/>
      <c r="BD106" s="81"/>
      <c r="BE106" s="81"/>
      <c r="BF106" s="81"/>
      <c r="BG106" s="81"/>
      <c r="BH106" s="86"/>
      <c r="BI106" s="163"/>
    </row>
    <row r="107" spans="1:61" x14ac:dyDescent="0.25">
      <c r="A107" s="85" t="s">
        <v>19</v>
      </c>
      <c r="B107" s="81" t="s">
        <v>287</v>
      </c>
      <c r="C107" s="81" t="s">
        <v>92</v>
      </c>
      <c r="D107" s="81" t="s">
        <v>93</v>
      </c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>
        <v>3.469982592737523</v>
      </c>
      <c r="Q107" s="81">
        <v>6.4897591893425215</v>
      </c>
      <c r="R107" s="81">
        <v>4.7214032251644795</v>
      </c>
      <c r="S107" s="81">
        <v>4.2603204303590161</v>
      </c>
      <c r="T107" s="81">
        <v>5.656567922560086</v>
      </c>
      <c r="U107" s="81">
        <v>1.3946982886746611</v>
      </c>
      <c r="V107" s="81">
        <v>8.2114653216032849</v>
      </c>
      <c r="W107" s="81">
        <v>7.1865702329406673</v>
      </c>
      <c r="X107" s="81">
        <v>3.0732081603177477</v>
      </c>
      <c r="Y107" s="81">
        <v>3.0792270404476909</v>
      </c>
      <c r="Z107" s="81">
        <v>3.3251770383303239</v>
      </c>
      <c r="AA107" s="81">
        <v>2.28344951352328</v>
      </c>
      <c r="AB107" s="81">
        <v>-0.24418920141087597</v>
      </c>
      <c r="AC107" s="81">
        <v>4.3543870252845664</v>
      </c>
      <c r="AD107" s="81">
        <v>3.0855485816554449</v>
      </c>
      <c r="AE107" s="81">
        <v>-0.42832126904455947</v>
      </c>
      <c r="AF107" s="81">
        <v>4.6631481140131399</v>
      </c>
      <c r="AG107" s="81">
        <v>5.2173600503189874</v>
      </c>
      <c r="AH107" s="81">
        <v>5.8140130695734484</v>
      </c>
      <c r="AI107" s="81">
        <v>8.466527419526642</v>
      </c>
      <c r="AJ107" s="81">
        <v>1.929538940494723</v>
      </c>
      <c r="AK107" s="81">
        <v>3.3433585423540819</v>
      </c>
      <c r="AL107" s="81">
        <v>2.6925576401446705</v>
      </c>
      <c r="AM107" s="81">
        <v>5.7558202721423442</v>
      </c>
      <c r="AN107" s="81">
        <v>9.6344918554826222</v>
      </c>
      <c r="AO107" s="81">
        <v>9.0841027904537555</v>
      </c>
      <c r="AP107" s="81">
        <v>10.778114846910313</v>
      </c>
      <c r="AQ107" s="81">
        <v>8.5488481059017971</v>
      </c>
      <c r="AR107" s="81">
        <v>10.201362437009223</v>
      </c>
      <c r="AS107" s="81">
        <v>9.5209952909676332</v>
      </c>
      <c r="AT107" s="81">
        <v>5.2732874612809297</v>
      </c>
      <c r="AU107" s="81">
        <v>5.8383144010046664</v>
      </c>
      <c r="AV107" s="81">
        <v>2.9572329920762002</v>
      </c>
      <c r="AW107" s="81">
        <v>4.5783941712660834</v>
      </c>
      <c r="AX107" s="81">
        <v>5.6741979456513434</v>
      </c>
      <c r="AY107" s="234" t="s">
        <v>19</v>
      </c>
      <c r="AZ107" s="81">
        <v>5.4701397374801104</v>
      </c>
      <c r="BA107" s="81">
        <v>4.9321826980961418</v>
      </c>
      <c r="BB107" s="81">
        <v>-2.6096511259575692</v>
      </c>
      <c r="BC107" s="81">
        <v>-6.3706774418781862</v>
      </c>
      <c r="BD107" s="81">
        <v>-0.27550500952816037</v>
      </c>
      <c r="BE107" s="81">
        <v>2.7727063390243103</v>
      </c>
      <c r="BF107" s="81">
        <v>-0.3130528223052238</v>
      </c>
      <c r="BG107" s="81">
        <v>0.17361708373755391</v>
      </c>
      <c r="BH107" s="86">
        <v>4.7925335182617488</v>
      </c>
      <c r="BI107" s="163"/>
    </row>
    <row r="108" spans="1:61" x14ac:dyDescent="0.25">
      <c r="A108" s="85" t="s">
        <v>288</v>
      </c>
      <c r="B108" s="81" t="s">
        <v>289</v>
      </c>
      <c r="C108" s="81" t="s">
        <v>92</v>
      </c>
      <c r="D108" s="81" t="s">
        <v>93</v>
      </c>
      <c r="E108" s="81"/>
      <c r="F108" s="81"/>
      <c r="G108" s="81"/>
      <c r="H108" s="81"/>
      <c r="I108" s="81"/>
      <c r="J108" s="81"/>
      <c r="K108" s="81">
        <v>10.427018835782036</v>
      </c>
      <c r="L108" s="81">
        <v>10.627055213812667</v>
      </c>
      <c r="M108" s="81">
        <v>12.502014204619655</v>
      </c>
      <c r="N108" s="81">
        <v>12.906373811730276</v>
      </c>
      <c r="O108" s="81">
        <v>9.8360410466728894</v>
      </c>
      <c r="P108" s="81">
        <v>12.979288533274925</v>
      </c>
      <c r="Q108" s="81">
        <v>16.288363488066679</v>
      </c>
      <c r="R108" s="81">
        <v>5.5336231192853091</v>
      </c>
      <c r="S108" s="81">
        <v>9.3846413417048922</v>
      </c>
      <c r="T108" s="81">
        <v>5.7538019631214325</v>
      </c>
      <c r="U108" s="81">
        <v>17.730896706377777</v>
      </c>
      <c r="V108" s="81">
        <v>-1.3006484615086578</v>
      </c>
      <c r="W108" s="81">
        <v>-7.4793370705704092</v>
      </c>
      <c r="X108" s="81">
        <v>-7.1241850524211543</v>
      </c>
      <c r="Y108" s="81">
        <v>-13.229644826534255</v>
      </c>
      <c r="Z108" s="81">
        <v>-5.1986286466292313</v>
      </c>
      <c r="AA108" s="81">
        <v>12.956793471211085</v>
      </c>
      <c r="AB108" s="81">
        <v>12.6082101316495</v>
      </c>
      <c r="AC108" s="81">
        <v>-1.5737201196824628</v>
      </c>
      <c r="AD108" s="81">
        <v>2.0651321712425528</v>
      </c>
      <c r="AE108" s="81">
        <v>-9.170797524753354</v>
      </c>
      <c r="AF108" s="81">
        <v>-1.4036943322048643</v>
      </c>
      <c r="AG108" s="81">
        <v>-6.29922682798545</v>
      </c>
      <c r="AH108" s="81">
        <v>6.1779595186849434</v>
      </c>
      <c r="AI108" s="81">
        <v>13.687765363945687</v>
      </c>
      <c r="AJ108" s="81">
        <v>12.594356956485768</v>
      </c>
      <c r="AK108" s="81">
        <v>4.2510707554422851</v>
      </c>
      <c r="AL108" s="81">
        <v>-1.5757897832446588</v>
      </c>
      <c r="AM108" s="81">
        <v>-0.35055310540444395</v>
      </c>
      <c r="AN108" s="81">
        <v>2.6526858237800042</v>
      </c>
      <c r="AO108" s="81">
        <v>7.100735146673955</v>
      </c>
      <c r="AP108" s="81">
        <v>3.3848067781466824</v>
      </c>
      <c r="AQ108" s="81">
        <v>2.7405852463960656</v>
      </c>
      <c r="AR108" s="81">
        <v>1.9338222157895473</v>
      </c>
      <c r="AS108" s="81">
        <v>5.1431625360798421</v>
      </c>
      <c r="AT108" s="81">
        <v>3.6696719483500573</v>
      </c>
      <c r="AU108" s="81">
        <v>7.5155981582835523</v>
      </c>
      <c r="AV108" s="81">
        <v>7.1146812167881279</v>
      </c>
      <c r="AW108" s="81">
        <v>5.084051513860615</v>
      </c>
      <c r="AX108" s="81">
        <v>4.6234054024643143</v>
      </c>
      <c r="AY108" s="234" t="s">
        <v>288</v>
      </c>
      <c r="AZ108" s="81">
        <v>5.8939360987925227</v>
      </c>
      <c r="BA108" s="81">
        <v>6.3653597409410594</v>
      </c>
      <c r="BB108" s="81">
        <v>1.5178193863530964</v>
      </c>
      <c r="BC108" s="81">
        <v>2.2797244884645664</v>
      </c>
      <c r="BD108" s="81">
        <v>6.6294516247624244</v>
      </c>
      <c r="BE108" s="81">
        <v>3.9461497721789129</v>
      </c>
      <c r="BF108" s="81">
        <v>-6.5646636599295647</v>
      </c>
      <c r="BG108" s="81">
        <v>-1.9158406856672627</v>
      </c>
      <c r="BH108" s="86">
        <v>1.4586993127435619</v>
      </c>
      <c r="BI108" s="163"/>
    </row>
    <row r="109" spans="1:61" x14ac:dyDescent="0.25">
      <c r="A109" s="85" t="s">
        <v>290</v>
      </c>
      <c r="B109" s="81" t="s">
        <v>291</v>
      </c>
      <c r="C109" s="81" t="s">
        <v>92</v>
      </c>
      <c r="D109" s="81" t="s">
        <v>93</v>
      </c>
      <c r="E109" s="81"/>
      <c r="F109" s="81"/>
      <c r="G109" s="81"/>
      <c r="H109" s="81"/>
      <c r="I109" s="81"/>
      <c r="J109" s="81"/>
      <c r="K109" s="81"/>
      <c r="L109" s="81"/>
      <c r="M109" s="81"/>
      <c r="N109" s="81">
        <v>3.2441864605961399</v>
      </c>
      <c r="O109" s="81">
        <v>4.5443570640176603</v>
      </c>
      <c r="P109" s="81">
        <v>5.3745525330342048</v>
      </c>
      <c r="Q109" s="81">
        <v>3.7353037869655878</v>
      </c>
      <c r="R109" s="81">
        <v>4.4187555649457551</v>
      </c>
      <c r="S109" s="81">
        <v>16.113367345463999</v>
      </c>
      <c r="T109" s="81">
        <v>12.490664675130716</v>
      </c>
      <c r="U109" s="81">
        <v>17.175103734439844</v>
      </c>
      <c r="V109" s="81">
        <v>1.8999593945059843</v>
      </c>
      <c r="W109" s="81">
        <v>17.056964664671142</v>
      </c>
      <c r="X109" s="81">
        <v>20.869255432846458</v>
      </c>
      <c r="Y109" s="81">
        <v>24.753726846393675</v>
      </c>
      <c r="Z109" s="81">
        <v>-0.72872750946348219</v>
      </c>
      <c r="AA109" s="81">
        <v>3.433978030579496</v>
      </c>
      <c r="AB109" s="81">
        <v>-13.07331240348924</v>
      </c>
      <c r="AC109" s="81">
        <v>-1.485241697351853</v>
      </c>
      <c r="AD109" s="81">
        <v>1.4538962628596721</v>
      </c>
      <c r="AE109" s="81">
        <v>4.6475905741660597</v>
      </c>
      <c r="AF109" s="81">
        <v>9.3052813911243817</v>
      </c>
      <c r="AG109" s="81">
        <v>-1.9036936802521609E-2</v>
      </c>
      <c r="AH109" s="81">
        <v>-3.1185352147466574</v>
      </c>
      <c r="AI109" s="81">
        <v>57.817828345603459</v>
      </c>
      <c r="AJ109" s="81">
        <v>-64.047106973488013</v>
      </c>
      <c r="AK109" s="81">
        <v>32.592211196405174</v>
      </c>
      <c r="AL109" s="81">
        <v>30.289829491298065</v>
      </c>
      <c r="AM109" s="81">
        <v>3.8545324489530373</v>
      </c>
      <c r="AN109" s="81">
        <v>2.1200214976336866</v>
      </c>
      <c r="AO109" s="81">
        <v>11.020785644211898</v>
      </c>
      <c r="AP109" s="81">
        <v>21.237936128791773</v>
      </c>
      <c r="AQ109" s="81">
        <v>34.857095134515419</v>
      </c>
      <c r="AR109" s="81">
        <v>17.582266009852219</v>
      </c>
      <c r="AS109" s="81">
        <v>1.4064748115323766</v>
      </c>
      <c r="AT109" s="81">
        <v>2.3053169840362813</v>
      </c>
      <c r="AU109" s="81">
        <v>-6.9001802234216285</v>
      </c>
      <c r="AV109" s="81">
        <v>-33.100838024136877</v>
      </c>
      <c r="AW109" s="81">
        <v>54.157774616159799</v>
      </c>
      <c r="AX109" s="81">
        <v>4.4006171919688057</v>
      </c>
      <c r="AY109" s="234" t="s">
        <v>290</v>
      </c>
      <c r="AZ109" s="81">
        <v>10.158199581940579</v>
      </c>
      <c r="BA109" s="81">
        <v>1.3775981475986185</v>
      </c>
      <c r="BB109" s="81">
        <v>6.6088648666476928</v>
      </c>
      <c r="BC109" s="81">
        <v>5.809740006110232</v>
      </c>
      <c r="BD109" s="81">
        <v>5.5378902509447983</v>
      </c>
      <c r="BE109" s="81">
        <v>10.2140893066166</v>
      </c>
      <c r="BF109" s="81">
        <v>12.616417178839413</v>
      </c>
      <c r="BG109" s="81">
        <v>8.3805586712201858</v>
      </c>
      <c r="BH109" s="86">
        <v>-6.4291019063594348</v>
      </c>
      <c r="BI109" s="163"/>
    </row>
    <row r="110" spans="1:61" x14ac:dyDescent="0.25">
      <c r="A110" s="85" t="s">
        <v>292</v>
      </c>
      <c r="B110" s="81" t="s">
        <v>293</v>
      </c>
      <c r="C110" s="81" t="s">
        <v>92</v>
      </c>
      <c r="D110" s="81" t="s">
        <v>93</v>
      </c>
      <c r="E110" s="81"/>
      <c r="F110" s="81">
        <v>-8.4661946292570178E-2</v>
      </c>
      <c r="G110" s="81">
        <v>8.3137127442352892</v>
      </c>
      <c r="H110" s="81">
        <v>10.283382872050666</v>
      </c>
      <c r="I110" s="81">
        <v>9.9165440144301868</v>
      </c>
      <c r="J110" s="81">
        <v>7.3717292987067964</v>
      </c>
      <c r="K110" s="81">
        <v>8.7359334760701302</v>
      </c>
      <c r="L110" s="81">
        <v>-1.2672618627383514</v>
      </c>
      <c r="M110" s="81">
        <v>-5.4749063460468506</v>
      </c>
      <c r="N110" s="81">
        <v>2.3745880271907112</v>
      </c>
      <c r="O110" s="81">
        <v>10.592219041332669</v>
      </c>
      <c r="P110" s="81">
        <v>13.06082338747585</v>
      </c>
      <c r="Q110" s="81">
        <v>6.1773478687742909</v>
      </c>
      <c r="R110" s="81">
        <v>6.8060132856735009</v>
      </c>
      <c r="S110" s="81">
        <v>5.7062908726246917</v>
      </c>
      <c r="T110" s="81">
        <v>0.64614830378688737</v>
      </c>
      <c r="U110" s="81">
        <v>5.9593712933966714</v>
      </c>
      <c r="V110" s="81">
        <v>8.8222700660088265</v>
      </c>
      <c r="W110" s="81">
        <v>6.0167068805950521</v>
      </c>
      <c r="X110" s="81">
        <v>4.8605800395746428</v>
      </c>
      <c r="Y110" s="81">
        <v>5.7479269190187097</v>
      </c>
      <c r="Z110" s="81">
        <v>4.2650145397999211</v>
      </c>
      <c r="AA110" s="81">
        <v>2.154550958140149</v>
      </c>
      <c r="AB110" s="81">
        <v>-2.1511546065477916</v>
      </c>
      <c r="AC110" s="81">
        <v>4.1291247068951975</v>
      </c>
      <c r="AD110" s="81">
        <v>3.2928416163398424</v>
      </c>
      <c r="AE110" s="81">
        <v>6.27052811764095</v>
      </c>
      <c r="AF110" s="81">
        <v>8.5459425532266238</v>
      </c>
      <c r="AG110" s="81">
        <v>-8.9718074342144405E-2</v>
      </c>
      <c r="AH110" s="81">
        <v>0.25843000724512422</v>
      </c>
      <c r="AI110" s="81">
        <v>1.1693711263451689</v>
      </c>
      <c r="AJ110" s="81">
        <v>-0.22352203822788397</v>
      </c>
      <c r="AK110" s="81">
        <v>-3.3738859810439976</v>
      </c>
      <c r="AL110" s="81">
        <v>1.3134454815463243</v>
      </c>
      <c r="AM110" s="81">
        <v>3.6088536175699915</v>
      </c>
      <c r="AN110" s="81">
        <v>0.11659172332301182</v>
      </c>
      <c r="AO110" s="81">
        <v>4.7850529727832622</v>
      </c>
      <c r="AP110" s="81">
        <v>4.9131934647272715</v>
      </c>
      <c r="AQ110" s="81">
        <v>6.4382276337713762</v>
      </c>
      <c r="AR110" s="81">
        <v>4.1627720234159966</v>
      </c>
      <c r="AS110" s="81">
        <v>4.7400758499683207</v>
      </c>
      <c r="AT110" s="81">
        <v>3.7629615182796385</v>
      </c>
      <c r="AU110" s="81">
        <v>0.45345207594455417</v>
      </c>
      <c r="AV110" s="81">
        <v>2.7114381592737544</v>
      </c>
      <c r="AW110" s="81">
        <v>8.2286208751171159</v>
      </c>
      <c r="AX110" s="81">
        <v>6.0019457104698546</v>
      </c>
      <c r="AY110" s="234" t="s">
        <v>292</v>
      </c>
      <c r="AZ110" s="81">
        <v>4.2329002512291964</v>
      </c>
      <c r="BA110" s="81">
        <v>9.7225018181290608</v>
      </c>
      <c r="BB110" s="81">
        <v>1.1506611570247998</v>
      </c>
      <c r="BC110" s="81">
        <v>-5.1495886587636619</v>
      </c>
      <c r="BD110" s="81">
        <v>-3.0671136777110064</v>
      </c>
      <c r="BE110" s="81">
        <v>2.4009810804326008</v>
      </c>
      <c r="BF110" s="81">
        <v>1.3098060587967808</v>
      </c>
      <c r="BG110" s="81">
        <v>3.560387561771833</v>
      </c>
      <c r="BH110" s="86">
        <v>1.8714354840710996</v>
      </c>
      <c r="BI110" s="163"/>
    </row>
    <row r="111" spans="1:61" x14ac:dyDescent="0.25">
      <c r="A111" s="85" t="s">
        <v>294</v>
      </c>
      <c r="B111" s="81" t="s">
        <v>295</v>
      </c>
      <c r="C111" s="81" t="s">
        <v>92</v>
      </c>
      <c r="D111" s="81" t="s">
        <v>93</v>
      </c>
      <c r="E111" s="81"/>
      <c r="F111" s="81">
        <v>11.203885758303315</v>
      </c>
      <c r="G111" s="81">
        <v>10.156117198516483</v>
      </c>
      <c r="H111" s="81">
        <v>10.695712982392962</v>
      </c>
      <c r="I111" s="81">
        <v>7.9371920225437265</v>
      </c>
      <c r="J111" s="81">
        <v>9.093965656447196</v>
      </c>
      <c r="K111" s="81">
        <v>-7.9644919060001484E-2</v>
      </c>
      <c r="L111" s="81">
        <v>2.9950201873214723</v>
      </c>
      <c r="M111" s="81">
        <v>16.241956940981979</v>
      </c>
      <c r="N111" s="81">
        <v>13.565703455226824</v>
      </c>
      <c r="O111" s="81">
        <v>7.3073296212442926</v>
      </c>
      <c r="P111" s="81">
        <v>11.224283816730889</v>
      </c>
      <c r="Q111" s="81">
        <v>13.660838961056825</v>
      </c>
      <c r="R111" s="81">
        <v>3.342543124810021</v>
      </c>
      <c r="S111" s="81">
        <v>6.8402583597826521</v>
      </c>
      <c r="T111" s="81">
        <v>3.3183433761266201</v>
      </c>
      <c r="U111" s="81">
        <v>1.3158538957281962</v>
      </c>
      <c r="V111" s="81">
        <v>-7.9671591128089858E-3</v>
      </c>
      <c r="W111" s="81">
        <v>4.8215142706405203</v>
      </c>
      <c r="X111" s="81">
        <v>6.2847986761672274</v>
      </c>
      <c r="Y111" s="81">
        <v>6.8712927016068619</v>
      </c>
      <c r="Z111" s="81">
        <v>5.1478582818510716</v>
      </c>
      <c r="AA111" s="81">
        <v>1.8088364440538527</v>
      </c>
      <c r="AB111" s="81">
        <v>3.5108209743833072</v>
      </c>
      <c r="AC111" s="81">
        <v>0.90375474961084024</v>
      </c>
      <c r="AD111" s="81">
        <v>3.4478225576320085</v>
      </c>
      <c r="AE111" s="81">
        <v>4.7914331668662555</v>
      </c>
      <c r="AF111" s="81">
        <v>7.1876872201858362</v>
      </c>
      <c r="AG111" s="81">
        <v>2.0241411935693776</v>
      </c>
      <c r="AH111" s="81">
        <v>0.86913809885349735</v>
      </c>
      <c r="AI111" s="81">
        <v>6.8354698119149191</v>
      </c>
      <c r="AJ111" s="81">
        <v>7.6993790252935668</v>
      </c>
      <c r="AK111" s="81">
        <v>5.6277951114918068</v>
      </c>
      <c r="AL111" s="81">
        <v>5.5568721377064776</v>
      </c>
      <c r="AM111" s="81">
        <v>6.9318258737376652</v>
      </c>
      <c r="AN111" s="81">
        <v>21.828890975001954</v>
      </c>
      <c r="AO111" s="81">
        <v>5.7928107903093746</v>
      </c>
      <c r="AP111" s="81">
        <v>3.8727127095027356</v>
      </c>
      <c r="AQ111" s="81">
        <v>4.3308811325833148</v>
      </c>
      <c r="AR111" s="81">
        <v>3.6649205140175667</v>
      </c>
      <c r="AS111" s="81">
        <v>8.9232106465132972</v>
      </c>
      <c r="AT111" s="81">
        <v>0.11075504891138621</v>
      </c>
      <c r="AU111" s="81">
        <v>-6.1055128116947799E-2</v>
      </c>
      <c r="AV111" s="81">
        <v>1.0770131314280746</v>
      </c>
      <c r="AW111" s="81">
        <v>5.053095387255425</v>
      </c>
      <c r="AX111" s="81">
        <v>4.33895004843599</v>
      </c>
      <c r="AY111" s="234" t="s">
        <v>294</v>
      </c>
      <c r="AZ111" s="81">
        <v>5.7800813449849073</v>
      </c>
      <c r="BA111" s="81">
        <v>6.2672684330867554</v>
      </c>
      <c r="BB111" s="81">
        <v>3.5006512792950844</v>
      </c>
      <c r="BC111" s="81">
        <v>1.904217427170309</v>
      </c>
      <c r="BD111" s="81">
        <v>5.7505321840403809</v>
      </c>
      <c r="BE111" s="81">
        <v>4.1908768974430615</v>
      </c>
      <c r="BF111" s="81">
        <v>2.9957898927783049</v>
      </c>
      <c r="BG111" s="81">
        <v>3.2482916354476004</v>
      </c>
      <c r="BH111" s="86">
        <v>2.7667319656360974</v>
      </c>
      <c r="BI111" s="163"/>
    </row>
    <row r="112" spans="1:61" x14ac:dyDescent="0.25">
      <c r="A112" s="85" t="s">
        <v>20</v>
      </c>
      <c r="B112" s="81" t="s">
        <v>296</v>
      </c>
      <c r="C112" s="81" t="s">
        <v>92</v>
      </c>
      <c r="D112" s="81" t="s">
        <v>93</v>
      </c>
      <c r="E112" s="81"/>
      <c r="F112" s="81">
        <v>8.207245913847828</v>
      </c>
      <c r="G112" s="81">
        <v>6.2036504578711202</v>
      </c>
      <c r="H112" s="81">
        <v>5.6097279781983218</v>
      </c>
      <c r="I112" s="81">
        <v>2.7977022791150432</v>
      </c>
      <c r="J112" s="81">
        <v>3.2680237196418034</v>
      </c>
      <c r="K112" s="81">
        <v>5.9847942251970494</v>
      </c>
      <c r="L112" s="81">
        <v>7.1786124655618124</v>
      </c>
      <c r="M112" s="81">
        <v>6.5445546547054079</v>
      </c>
      <c r="N112" s="81">
        <v>6.0980599955859702</v>
      </c>
      <c r="O112" s="81">
        <v>9.0160836771625981</v>
      </c>
      <c r="P112" s="81">
        <v>1.8181136276423331</v>
      </c>
      <c r="Q112" s="81">
        <v>3.6904720192548695</v>
      </c>
      <c r="R112" s="81">
        <v>7.1258718022365315</v>
      </c>
      <c r="S112" s="81">
        <v>5.5001410693528783</v>
      </c>
      <c r="T112" s="81">
        <v>-2.0901681446640055</v>
      </c>
      <c r="U112" s="81">
        <v>7.1253849129270748</v>
      </c>
      <c r="V112" s="81">
        <v>2.5605041629846284</v>
      </c>
      <c r="W112" s="81">
        <v>3.2401389245227534</v>
      </c>
      <c r="X112" s="81">
        <v>5.9591594140003536</v>
      </c>
      <c r="Y112" s="81">
        <v>3.4300136345360102</v>
      </c>
      <c r="Z112" s="81">
        <v>0.8442307278442911</v>
      </c>
      <c r="AA112" s="81">
        <v>0.41358469950019128</v>
      </c>
      <c r="AB112" s="81">
        <v>1.1691998396805587</v>
      </c>
      <c r="AC112" s="81">
        <v>3.2258580194537672</v>
      </c>
      <c r="AD112" s="81">
        <v>2.7980855559380728</v>
      </c>
      <c r="AE112" s="81">
        <v>2.8599707045056562</v>
      </c>
      <c r="AF112" s="81">
        <v>3.1919578877043477</v>
      </c>
      <c r="AG112" s="81">
        <v>4.1943836211802505</v>
      </c>
      <c r="AH112" s="81">
        <v>3.3883832423693434</v>
      </c>
      <c r="AI112" s="81">
        <v>1.9857717452407115</v>
      </c>
      <c r="AJ112" s="81">
        <v>1.5384447212030068</v>
      </c>
      <c r="AK112" s="81">
        <v>0.83427654628611947</v>
      </c>
      <c r="AL112" s="81">
        <v>-0.85280349737030292</v>
      </c>
      <c r="AM112" s="81">
        <v>2.1510199999380148</v>
      </c>
      <c r="AN112" s="81">
        <v>2.8868423446349141</v>
      </c>
      <c r="AO112" s="81">
        <v>1.2868366469517269</v>
      </c>
      <c r="AP112" s="81">
        <v>1.8358758487664062</v>
      </c>
      <c r="AQ112" s="81">
        <v>1.6171921150756532</v>
      </c>
      <c r="AR112" s="81">
        <v>1.5611150635688205</v>
      </c>
      <c r="AS112" s="81">
        <v>3.7101478822305864</v>
      </c>
      <c r="AT112" s="81">
        <v>1.7728030197462061</v>
      </c>
      <c r="AU112" s="81">
        <v>0.25077837598324493</v>
      </c>
      <c r="AV112" s="81">
        <v>0.15264995694488448</v>
      </c>
      <c r="AW112" s="81">
        <v>1.5832697114529992</v>
      </c>
      <c r="AX112" s="81">
        <v>0.94962080800775084</v>
      </c>
      <c r="AY112" s="234" t="s">
        <v>20</v>
      </c>
      <c r="AZ112" s="81">
        <v>2.0064017309606328</v>
      </c>
      <c r="BA112" s="81">
        <v>1.4741240783970255</v>
      </c>
      <c r="BB112" s="81">
        <v>-1.0498246511058369</v>
      </c>
      <c r="BC112" s="81">
        <v>-5.4813785318373363</v>
      </c>
      <c r="BD112" s="81">
        <v>1.7105824180637654</v>
      </c>
      <c r="BE112" s="81">
        <v>0.58682083722989375</v>
      </c>
      <c r="BF112" s="81">
        <v>-2.7704158922968674</v>
      </c>
      <c r="BG112" s="81">
        <v>-1.6982741418366345</v>
      </c>
      <c r="BH112" s="86">
        <v>-0.42609676664162066</v>
      </c>
      <c r="BI112" s="163"/>
    </row>
    <row r="113" spans="1:61" x14ac:dyDescent="0.25">
      <c r="A113" s="85" t="s">
        <v>297</v>
      </c>
      <c r="B113" s="81" t="s">
        <v>298</v>
      </c>
      <c r="C113" s="81" t="s">
        <v>92</v>
      </c>
      <c r="D113" s="81" t="s">
        <v>93</v>
      </c>
      <c r="E113" s="81"/>
      <c r="F113" s="81"/>
      <c r="G113" s="81"/>
      <c r="H113" s="81"/>
      <c r="I113" s="81"/>
      <c r="J113" s="81"/>
      <c r="K113" s="81"/>
      <c r="L113" s="81">
        <v>1.8086385189193095</v>
      </c>
      <c r="M113" s="81">
        <v>5.7441322156209793</v>
      </c>
      <c r="N113" s="81">
        <v>5.574673870704558</v>
      </c>
      <c r="O113" s="81">
        <v>12.06440903901786</v>
      </c>
      <c r="P113" s="81">
        <v>2.4580734517392102</v>
      </c>
      <c r="Q113" s="81">
        <v>18.008555291937384</v>
      </c>
      <c r="R113" s="81">
        <v>-5.4855090911617594</v>
      </c>
      <c r="S113" s="81">
        <v>-4.2292613098654357</v>
      </c>
      <c r="T113" s="81">
        <v>-0.25609225691437132</v>
      </c>
      <c r="U113" s="81">
        <v>-6.6942450951282382</v>
      </c>
      <c r="V113" s="81">
        <v>-2.5975486976381177</v>
      </c>
      <c r="W113" s="81">
        <v>-5.3700314800948945E-2</v>
      </c>
      <c r="X113" s="81">
        <v>-1.0600413173036713</v>
      </c>
      <c r="Y113" s="81">
        <v>-5.7141592459271493</v>
      </c>
      <c r="Z113" s="81">
        <v>2.6394479940871918</v>
      </c>
      <c r="AA113" s="81">
        <v>2.0692316240256616</v>
      </c>
      <c r="AB113" s="81">
        <v>1.9090784023816383</v>
      </c>
      <c r="AC113" s="81">
        <v>-1.5423457996957524</v>
      </c>
      <c r="AD113" s="81">
        <v>-2.9436355749660805</v>
      </c>
      <c r="AE113" s="81">
        <v>1.8825881854486681</v>
      </c>
      <c r="AF113" s="81">
        <v>7.8503548269059991</v>
      </c>
      <c r="AG113" s="81">
        <v>3.9743020154030262</v>
      </c>
      <c r="AH113" s="81">
        <v>7.1733043456579964</v>
      </c>
      <c r="AI113" s="81">
        <v>4.2005351147029302</v>
      </c>
      <c r="AJ113" s="81">
        <v>4.8382387532441413</v>
      </c>
      <c r="AK113" s="81">
        <v>1.95554250245047</v>
      </c>
      <c r="AL113" s="81">
        <v>9.4171025670875395</v>
      </c>
      <c r="AM113" s="81">
        <v>1.3833898027364739</v>
      </c>
      <c r="AN113" s="81">
        <v>2.3499570414782909</v>
      </c>
      <c r="AO113" s="81">
        <v>-0.11373120611554555</v>
      </c>
      <c r="AP113" s="81">
        <v>-1.1404598723545973</v>
      </c>
      <c r="AQ113" s="81">
        <v>-2.3345535433781635</v>
      </c>
      <c r="AR113" s="81">
        <v>1.0476738707379241</v>
      </c>
      <c r="AS113" s="81">
        <v>0.87870354796235972</v>
      </c>
      <c r="AT113" s="81">
        <v>1.3449295639669856</v>
      </c>
      <c r="AU113" s="81"/>
      <c r="AV113" s="81"/>
      <c r="AW113" s="81"/>
      <c r="AX113" s="81"/>
      <c r="AY113" s="234" t="s">
        <v>297</v>
      </c>
      <c r="AZ113" s="81"/>
      <c r="BA113" s="81">
        <v>1.4000000024967534</v>
      </c>
      <c r="BB113" s="81">
        <v>-0.7140654631542418</v>
      </c>
      <c r="BC113" s="81">
        <v>-4.4112209922061822</v>
      </c>
      <c r="BD113" s="81">
        <v>-1.4800268965968968</v>
      </c>
      <c r="BE113" s="81">
        <v>1.7031500847407983</v>
      </c>
      <c r="BF113" s="81">
        <v>0.72429856589357655</v>
      </c>
      <c r="BG113" s="81">
        <v>1.2748580215467911</v>
      </c>
      <c r="BH113" s="86"/>
      <c r="BI113" s="163"/>
    </row>
    <row r="114" spans="1:61" x14ac:dyDescent="0.25">
      <c r="A114" s="85" t="s">
        <v>299</v>
      </c>
      <c r="B114" s="81" t="s">
        <v>300</v>
      </c>
      <c r="C114" s="81" t="s">
        <v>92</v>
      </c>
      <c r="D114" s="81" t="s">
        <v>93</v>
      </c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>
        <v>24.30957215751603</v>
      </c>
      <c r="V114" s="81">
        <v>6.50994626663541</v>
      </c>
      <c r="W114" s="81">
        <v>21.004118208938877</v>
      </c>
      <c r="X114" s="81">
        <v>9.1200681394750376</v>
      </c>
      <c r="Y114" s="81">
        <v>19.011749687060515</v>
      </c>
      <c r="Z114" s="81">
        <v>4.7075150687627172</v>
      </c>
      <c r="AA114" s="81">
        <v>7.3850245880794745</v>
      </c>
      <c r="AB114" s="81">
        <v>1.9903952838940029</v>
      </c>
      <c r="AC114" s="81">
        <v>8.6406439514393014</v>
      </c>
      <c r="AD114" s="81">
        <v>3.4563905345094952</v>
      </c>
      <c r="AE114" s="81">
        <v>7.014158032203639</v>
      </c>
      <c r="AF114" s="81">
        <v>2.8956076967125597</v>
      </c>
      <c r="AG114" s="81">
        <v>-1.8521066448420385</v>
      </c>
      <c r="AH114" s="81">
        <v>-13.452114681901023</v>
      </c>
      <c r="AI114" s="81">
        <v>0.97375649023894084</v>
      </c>
      <c r="AJ114" s="81">
        <v>1.8238964040096874</v>
      </c>
      <c r="AK114" s="81">
        <v>18.672438776024464</v>
      </c>
      <c r="AL114" s="81">
        <v>4.6325338033272487</v>
      </c>
      <c r="AM114" s="81">
        <v>4.9841211318240539</v>
      </c>
      <c r="AN114" s="81">
        <v>6.1802415735315179</v>
      </c>
      <c r="AO114" s="81">
        <v>2.0854934411164834</v>
      </c>
      <c r="AP114" s="81">
        <v>3.2887391361390286</v>
      </c>
      <c r="AQ114" s="81">
        <v>2.9961136278908782</v>
      </c>
      <c r="AR114" s="81">
        <v>3.4085167731903994</v>
      </c>
      <c r="AS114" s="81">
        <v>4.2398174775498063</v>
      </c>
      <c r="AT114" s="81">
        <v>5.2713706396537674</v>
      </c>
      <c r="AU114" s="81">
        <v>5.7923855092185192</v>
      </c>
      <c r="AV114" s="81">
        <v>4.1637517284103041</v>
      </c>
      <c r="AW114" s="81">
        <v>8.5627373935571711</v>
      </c>
      <c r="AX114" s="81">
        <v>8.1637802194670854</v>
      </c>
      <c r="AY114" s="234" t="s">
        <v>299</v>
      </c>
      <c r="AZ114" s="81">
        <v>8.0933311614029435</v>
      </c>
      <c r="BA114" s="81">
        <v>8.1757190223038236</v>
      </c>
      <c r="BB114" s="81">
        <v>7.2324084803571367</v>
      </c>
      <c r="BC114" s="81">
        <v>5.4765810497404459</v>
      </c>
      <c r="BD114" s="81">
        <v>2.3368303011853726</v>
      </c>
      <c r="BE114" s="81">
        <v>2.560808798926189</v>
      </c>
      <c r="BF114" s="81">
        <v>2.6512033491901548</v>
      </c>
      <c r="BG114" s="81">
        <v>2.8292107690698316</v>
      </c>
      <c r="BH114" s="86">
        <v>3.0963302752293487</v>
      </c>
      <c r="BI114" s="163"/>
    </row>
    <row r="115" spans="1:61" x14ac:dyDescent="0.25">
      <c r="A115" s="85" t="s">
        <v>301</v>
      </c>
      <c r="B115" s="81" t="s">
        <v>302</v>
      </c>
      <c r="C115" s="81" t="s">
        <v>92</v>
      </c>
      <c r="D115" s="81" t="s">
        <v>93</v>
      </c>
      <c r="E115" s="81"/>
      <c r="F115" s="81">
        <v>12.043536408011562</v>
      </c>
      <c r="G115" s="81">
        <v>8.9089729955806689</v>
      </c>
      <c r="H115" s="81">
        <v>8.4736423827939831</v>
      </c>
      <c r="I115" s="81">
        <v>11.676708196397726</v>
      </c>
      <c r="J115" s="81">
        <v>5.8197078729814962</v>
      </c>
      <c r="K115" s="81">
        <v>10.638561559163875</v>
      </c>
      <c r="L115" s="81">
        <v>11.082142324693066</v>
      </c>
      <c r="M115" s="81">
        <v>12.882468138323105</v>
      </c>
      <c r="N115" s="81">
        <v>12.477894514497649</v>
      </c>
      <c r="O115" s="81">
        <v>-1.0237893615645675</v>
      </c>
      <c r="P115" s="81">
        <v>4.6989920434586736</v>
      </c>
      <c r="Q115" s="81">
        <v>8.4135472748040314</v>
      </c>
      <c r="R115" s="81">
        <v>8.0325999906156511</v>
      </c>
      <c r="S115" s="81">
        <v>-1.225239854100451</v>
      </c>
      <c r="T115" s="81">
        <v>3.0915759215286727</v>
      </c>
      <c r="U115" s="81">
        <v>3.9749841124826872</v>
      </c>
      <c r="V115" s="81">
        <v>4.3903379308579531</v>
      </c>
      <c r="W115" s="81">
        <v>5.2719414976017021</v>
      </c>
      <c r="X115" s="81">
        <v>5.4840418480495146</v>
      </c>
      <c r="Y115" s="81">
        <v>2.8175912121685514</v>
      </c>
      <c r="Z115" s="81">
        <v>4.1768439461402807</v>
      </c>
      <c r="AA115" s="81">
        <v>3.3766083118487984</v>
      </c>
      <c r="AB115" s="81">
        <v>3.0607380259867654</v>
      </c>
      <c r="AC115" s="81">
        <v>4.4638989965260123</v>
      </c>
      <c r="AD115" s="81">
        <v>6.3333569160028986</v>
      </c>
      <c r="AE115" s="81">
        <v>2.8310766285892157</v>
      </c>
      <c r="AF115" s="81">
        <v>4.1074270605189867</v>
      </c>
      <c r="AG115" s="81">
        <v>7.1466937208165575</v>
      </c>
      <c r="AH115" s="81">
        <v>5.3701525030889883</v>
      </c>
      <c r="AI115" s="81">
        <v>5.5723982982759424</v>
      </c>
      <c r="AJ115" s="81">
        <v>3.3243407891278878</v>
      </c>
      <c r="AK115" s="81">
        <v>0.81902986110722509</v>
      </c>
      <c r="AL115" s="81">
        <v>0.17106270744575625</v>
      </c>
      <c r="AM115" s="81">
        <v>0.86357825195784699</v>
      </c>
      <c r="AN115" s="81">
        <v>1.9423434171151399</v>
      </c>
      <c r="AO115" s="81">
        <v>2.610054634507037</v>
      </c>
      <c r="AP115" s="81">
        <v>1.5956285811307964</v>
      </c>
      <c r="AQ115" s="81">
        <v>-2.0031478405389436</v>
      </c>
      <c r="AR115" s="81">
        <v>-0.19933730394473059</v>
      </c>
      <c r="AS115" s="81">
        <v>2.2574952915715727</v>
      </c>
      <c r="AT115" s="81">
        <v>0.35546171308126873</v>
      </c>
      <c r="AU115" s="81">
        <v>0.28954844802780144</v>
      </c>
      <c r="AV115" s="81">
        <v>1.6851117358151981</v>
      </c>
      <c r="AW115" s="81">
        <v>2.3607301118319697</v>
      </c>
      <c r="AX115" s="81">
        <v>1.3027281393037242</v>
      </c>
      <c r="AY115" s="234" t="s">
        <v>301</v>
      </c>
      <c r="AZ115" s="81">
        <v>1.6929042494289632</v>
      </c>
      <c r="BA115" s="81">
        <v>2.1921862272561157</v>
      </c>
      <c r="BB115" s="81">
        <v>-1.0416360245847329</v>
      </c>
      <c r="BC115" s="81">
        <v>-5.5269764894653974</v>
      </c>
      <c r="BD115" s="81">
        <v>4.6520301434902223</v>
      </c>
      <c r="BE115" s="81">
        <v>-0.45272483047949663</v>
      </c>
      <c r="BF115" s="81">
        <v>1.7536897752626004</v>
      </c>
      <c r="BG115" s="81">
        <v>1.6133669042021239</v>
      </c>
      <c r="BH115" s="86">
        <v>-0.10447888984916176</v>
      </c>
      <c r="BI115" s="163"/>
    </row>
    <row r="116" spans="1:61" x14ac:dyDescent="0.25">
      <c r="A116" s="85" t="s">
        <v>303</v>
      </c>
      <c r="B116" s="81" t="s">
        <v>304</v>
      </c>
      <c r="C116" s="81" t="s">
        <v>92</v>
      </c>
      <c r="D116" s="81" t="s">
        <v>93</v>
      </c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>
        <v>-11.00000000169257</v>
      </c>
      <c r="AK116" s="81">
        <v>-5.2999999989346804</v>
      </c>
      <c r="AL116" s="81">
        <v>-9.2000000020330788</v>
      </c>
      <c r="AM116" s="81">
        <v>-12.599999996359543</v>
      </c>
      <c r="AN116" s="81">
        <v>-8.2000000032381735</v>
      </c>
      <c r="AO116" s="81">
        <v>0.50000000207350581</v>
      </c>
      <c r="AP116" s="81">
        <v>1.6999999994951338</v>
      </c>
      <c r="AQ116" s="81">
        <v>-1.8999999994247929</v>
      </c>
      <c r="AR116" s="81">
        <v>2.6999999978419851</v>
      </c>
      <c r="AS116" s="81">
        <v>9.8000000021415588</v>
      </c>
      <c r="AT116" s="81">
        <v>13.499999998435783</v>
      </c>
      <c r="AU116" s="81">
        <v>9.800000001509332</v>
      </c>
      <c r="AV116" s="81">
        <v>9.3000000001765954</v>
      </c>
      <c r="AW116" s="81">
        <v>9.59999999963253</v>
      </c>
      <c r="AX116" s="81">
        <v>9.6999999992268187</v>
      </c>
      <c r="AY116" s="234" t="s">
        <v>303</v>
      </c>
      <c r="AZ116" s="81">
        <v>10.699999999999974</v>
      </c>
      <c r="BA116" s="81">
        <v>8.8999999999940655</v>
      </c>
      <c r="BB116" s="81">
        <v>3.3000000002109147</v>
      </c>
      <c r="BC116" s="81">
        <v>1.1999999994287265</v>
      </c>
      <c r="BD116" s="81">
        <v>7.3000000001620151</v>
      </c>
      <c r="BE116" s="81">
        <v>7.5000000007063221</v>
      </c>
      <c r="BF116" s="81">
        <v>4.9999999992749906</v>
      </c>
      <c r="BG116" s="81">
        <v>6.0000000000517844</v>
      </c>
      <c r="BH116" s="86">
        <v>4.2999999998542648</v>
      </c>
      <c r="BI116" s="163"/>
    </row>
    <row r="117" spans="1:61" x14ac:dyDescent="0.25">
      <c r="A117" s="85" t="s">
        <v>305</v>
      </c>
      <c r="B117" s="81" t="s">
        <v>306</v>
      </c>
      <c r="C117" s="81" t="s">
        <v>92</v>
      </c>
      <c r="D117" s="81" t="s">
        <v>93</v>
      </c>
      <c r="E117" s="81"/>
      <c r="F117" s="81">
        <v>-7.7746349041292007</v>
      </c>
      <c r="G117" s="81">
        <v>9.4573587417501557</v>
      </c>
      <c r="H117" s="81">
        <v>8.7783402162304895</v>
      </c>
      <c r="I117" s="81">
        <v>4.9644672879628331</v>
      </c>
      <c r="J117" s="81">
        <v>2.0090941708295134</v>
      </c>
      <c r="K117" s="81">
        <v>14.728566401775993</v>
      </c>
      <c r="L117" s="81">
        <v>3.3612320322510527</v>
      </c>
      <c r="M117" s="81">
        <v>7.9826899695325721</v>
      </c>
      <c r="N117" s="81">
        <v>7.959224456082282</v>
      </c>
      <c r="O117" s="81">
        <v>-4.6554469135628267</v>
      </c>
      <c r="P117" s="81">
        <v>22.173891928008544</v>
      </c>
      <c r="Q117" s="81">
        <v>17.082429345007327</v>
      </c>
      <c r="R117" s="81">
        <v>5.8965802146441035</v>
      </c>
      <c r="S117" s="81">
        <v>4.0656173472308694</v>
      </c>
      <c r="T117" s="81">
        <v>0.88220317844796625</v>
      </c>
      <c r="U117" s="81">
        <v>2.1539644974098309</v>
      </c>
      <c r="V117" s="81">
        <v>9.4537978493698205</v>
      </c>
      <c r="W117" s="81">
        <v>6.9124935466745541</v>
      </c>
      <c r="X117" s="81">
        <v>7.6152260415942408</v>
      </c>
      <c r="Y117" s="81">
        <v>5.5919762065950351</v>
      </c>
      <c r="Z117" s="81">
        <v>3.7735441966442238</v>
      </c>
      <c r="AA117" s="81">
        <v>1.506478254475212</v>
      </c>
      <c r="AB117" s="81">
        <v>1.3090502417178556</v>
      </c>
      <c r="AC117" s="81">
        <v>1.7552169769686969</v>
      </c>
      <c r="AD117" s="81">
        <v>4.300561819501695</v>
      </c>
      <c r="AE117" s="81">
        <v>7.1775553908737066</v>
      </c>
      <c r="AF117" s="81">
        <v>5.9371074461072908</v>
      </c>
      <c r="AG117" s="81">
        <v>6.2031838198845577</v>
      </c>
      <c r="AH117" s="81">
        <v>4.6903487681229734</v>
      </c>
      <c r="AI117" s="81">
        <v>4.1920509742158458</v>
      </c>
      <c r="AJ117" s="81">
        <v>1.438346791085138</v>
      </c>
      <c r="AK117" s="81">
        <v>-0.79949395992763073</v>
      </c>
      <c r="AL117" s="81">
        <v>0.35319725637262422</v>
      </c>
      <c r="AM117" s="81">
        <v>2.6327845185903271</v>
      </c>
      <c r="AN117" s="81">
        <v>4.4062165258050641</v>
      </c>
      <c r="AO117" s="81">
        <v>4.1468392671671523</v>
      </c>
      <c r="AP117" s="81">
        <v>0.47490192048407209</v>
      </c>
      <c r="AQ117" s="81">
        <v>3.2902137230934585</v>
      </c>
      <c r="AR117" s="81">
        <v>2.3053885959187284</v>
      </c>
      <c r="AS117" s="81">
        <v>0.59969539161363627</v>
      </c>
      <c r="AT117" s="81">
        <v>3.7799064962898683</v>
      </c>
      <c r="AU117" s="81">
        <v>0.5468595299945207</v>
      </c>
      <c r="AV117" s="81">
        <v>2.9324755461927197</v>
      </c>
      <c r="AW117" s="81">
        <v>5.1042997756893413</v>
      </c>
      <c r="AX117" s="81">
        <v>5.9066660816801289</v>
      </c>
      <c r="AY117" s="234" t="s">
        <v>305</v>
      </c>
      <c r="AZ117" s="81">
        <v>6.3306328046937068</v>
      </c>
      <c r="BA117" s="81">
        <v>6.9932851542782544</v>
      </c>
      <c r="BB117" s="81">
        <v>0.23228274566594109</v>
      </c>
      <c r="BC117" s="81">
        <v>3.306939815347576</v>
      </c>
      <c r="BD117" s="81">
        <v>8.4022770637024706</v>
      </c>
      <c r="BE117" s="81">
        <v>6.1116134604128405</v>
      </c>
      <c r="BF117" s="81">
        <v>4.5549124384567818</v>
      </c>
      <c r="BG117" s="81">
        <v>5.6872313132210621</v>
      </c>
      <c r="BH117" s="86">
        <v>5.3280577855996398</v>
      </c>
      <c r="BI117" s="163"/>
    </row>
    <row r="118" spans="1:61" x14ac:dyDescent="0.25">
      <c r="A118" s="85" t="s">
        <v>307</v>
      </c>
      <c r="B118" s="81" t="s">
        <v>308</v>
      </c>
      <c r="C118" s="81" t="s">
        <v>92</v>
      </c>
      <c r="D118" s="81" t="s">
        <v>93</v>
      </c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>
        <v>3.2999685479058201</v>
      </c>
      <c r="AG118" s="81">
        <v>13.200030095967236</v>
      </c>
      <c r="AH118" s="81">
        <v>2.7897509037230606</v>
      </c>
      <c r="AI118" s="81">
        <v>5.7027966689653624</v>
      </c>
      <c r="AJ118" s="81">
        <v>-7.8510658189978102</v>
      </c>
      <c r="AK118" s="81">
        <v>-13.888708806050815</v>
      </c>
      <c r="AL118" s="81">
        <v>-15.459324557801708</v>
      </c>
      <c r="AM118" s="81">
        <v>-20.085158832427354</v>
      </c>
      <c r="AN118" s="81">
        <v>-5.423821884984136</v>
      </c>
      <c r="AO118" s="81">
        <v>7.0845024186904908</v>
      </c>
      <c r="AP118" s="81">
        <v>9.9151684024738387</v>
      </c>
      <c r="AQ118" s="81">
        <v>2.1218352522508042</v>
      </c>
      <c r="AR118" s="81">
        <v>3.6557894059344704</v>
      </c>
      <c r="AS118" s="81">
        <v>5.426673765793339</v>
      </c>
      <c r="AT118" s="81">
        <v>5.3215843471651709</v>
      </c>
      <c r="AU118" s="81">
        <v>-1.7353041891993826E-2</v>
      </c>
      <c r="AV118" s="81">
        <v>7.0302960390296079</v>
      </c>
      <c r="AW118" s="81">
        <v>7.0268596863026289</v>
      </c>
      <c r="AX118" s="81">
        <v>-0.17554816641091975</v>
      </c>
      <c r="AY118" s="234" t="s">
        <v>307</v>
      </c>
      <c r="AZ118" s="81">
        <v>3.1028986912664607</v>
      </c>
      <c r="BA118" s="81">
        <v>8.5428748961227825</v>
      </c>
      <c r="BB118" s="81">
        <v>8.4016159573680085</v>
      </c>
      <c r="BC118" s="81">
        <v>2.8862947004763697</v>
      </c>
      <c r="BD118" s="81">
        <v>-0.47156684750859768</v>
      </c>
      <c r="BE118" s="81">
        <v>5.956274376538957</v>
      </c>
      <c r="BF118" s="81">
        <v>-8.8150192758050139E-2</v>
      </c>
      <c r="BG118" s="81">
        <v>10.915469379579477</v>
      </c>
      <c r="BH118" s="86">
        <v>3.6030361440906802</v>
      </c>
      <c r="BI118" s="163"/>
    </row>
    <row r="119" spans="1:61" x14ac:dyDescent="0.25">
      <c r="A119" s="85" t="s">
        <v>309</v>
      </c>
      <c r="B119" s="81" t="s">
        <v>310</v>
      </c>
      <c r="C119" s="81" t="s">
        <v>92</v>
      </c>
      <c r="D119" s="81" t="s">
        <v>93</v>
      </c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>
        <v>9.0994645079342575</v>
      </c>
      <c r="AN119" s="81">
        <v>6.4429027956816043</v>
      </c>
      <c r="AO119" s="81">
        <v>5.4123393786421872</v>
      </c>
      <c r="AP119" s="81">
        <v>5.6197929246071254</v>
      </c>
      <c r="AQ119" s="81">
        <v>5.0090327498864866</v>
      </c>
      <c r="AR119" s="81">
        <v>11.909757926383804</v>
      </c>
      <c r="AS119" s="81">
        <v>8.7667854387869539</v>
      </c>
      <c r="AT119" s="81">
        <v>8.0386316292739224</v>
      </c>
      <c r="AU119" s="81">
        <v>6.6878808478308258</v>
      </c>
      <c r="AV119" s="81">
        <v>8.5058987890987794</v>
      </c>
      <c r="AW119" s="81">
        <v>10.340528726883335</v>
      </c>
      <c r="AX119" s="81">
        <v>13.250085557088127</v>
      </c>
      <c r="AY119" s="234" t="s">
        <v>309</v>
      </c>
      <c r="AZ119" s="81">
        <v>10.771087162684708</v>
      </c>
      <c r="BA119" s="81">
        <v>10.212571807809255</v>
      </c>
      <c r="BB119" s="81">
        <v>6.6915774747107832</v>
      </c>
      <c r="BC119" s="81">
        <v>8.6696959270611273E-2</v>
      </c>
      <c r="BD119" s="81">
        <v>5.9630785753869588</v>
      </c>
      <c r="BE119" s="81">
        <v>7.0695699458918</v>
      </c>
      <c r="BF119" s="81">
        <v>7.3133455053000489</v>
      </c>
      <c r="BG119" s="81">
        <v>7.3566651488797419</v>
      </c>
      <c r="BH119" s="86">
        <v>7.0317095560573932</v>
      </c>
      <c r="BI119" s="163"/>
    </row>
    <row r="120" spans="1:61" x14ac:dyDescent="0.25">
      <c r="A120" s="85" t="s">
        <v>311</v>
      </c>
      <c r="B120" s="81" t="s">
        <v>312</v>
      </c>
      <c r="C120" s="81" t="s">
        <v>92</v>
      </c>
      <c r="D120" s="81" t="s">
        <v>93</v>
      </c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>
        <v>-2.2900603437665552</v>
      </c>
      <c r="Q120" s="81">
        <v>12.079226849436481</v>
      </c>
      <c r="R120" s="81">
        <v>20.909882916898809</v>
      </c>
      <c r="S120" s="81">
        <v>45.302753624143833</v>
      </c>
      <c r="T120" s="81">
        <v>5.3444198842889961</v>
      </c>
      <c r="U120" s="81">
        <v>-26.768232519017729</v>
      </c>
      <c r="V120" s="81">
        <v>-4.612629567007275</v>
      </c>
      <c r="W120" s="81">
        <v>1.0595933395932633</v>
      </c>
      <c r="X120" s="81">
        <v>-11.584994225591743</v>
      </c>
      <c r="Y120" s="81">
        <v>-44.444107101948894</v>
      </c>
      <c r="Z120" s="81">
        <v>-3.4708421931201769</v>
      </c>
      <c r="AA120" s="81">
        <v>6.7866200200465556</v>
      </c>
      <c r="AB120" s="81">
        <v>8.98346378515933</v>
      </c>
      <c r="AC120" s="81">
        <v>-1.2222316811738665</v>
      </c>
      <c r="AD120" s="81">
        <v>-4.6125192794575582</v>
      </c>
      <c r="AE120" s="81">
        <v>1.5565083522249807</v>
      </c>
      <c r="AF120" s="81">
        <v>-3.0627630726071828</v>
      </c>
      <c r="AG120" s="81">
        <v>18.243234384404957</v>
      </c>
      <c r="AH120" s="81">
        <v>-8.5587015885400035</v>
      </c>
      <c r="AI120" s="81">
        <v>2.1333051126786842</v>
      </c>
      <c r="AJ120" s="81">
        <v>-4.3176983212968452</v>
      </c>
      <c r="AK120" s="81">
        <v>3.1830169906800592</v>
      </c>
      <c r="AL120" s="81">
        <v>3.4758823355777793</v>
      </c>
      <c r="AM120" s="81">
        <v>4.8959479005216195</v>
      </c>
      <c r="AN120" s="81">
        <v>-0.97024990003394862</v>
      </c>
      <c r="AO120" s="81">
        <v>6.1164315848999848</v>
      </c>
      <c r="AP120" s="81">
        <v>5.570566094881741</v>
      </c>
      <c r="AQ120" s="81">
        <v>10.981505473185166</v>
      </c>
      <c r="AR120" s="81">
        <v>0.14953968282536323</v>
      </c>
      <c r="AS120" s="81">
        <v>9.5065860946247795</v>
      </c>
      <c r="AT120" s="81">
        <v>0.70325145640481423</v>
      </c>
      <c r="AU120" s="81">
        <v>0.57760481401541597</v>
      </c>
      <c r="AV120" s="81">
        <v>4.0302506304055896</v>
      </c>
      <c r="AW120" s="81">
        <v>3.1724906394748302</v>
      </c>
      <c r="AX120" s="81">
        <v>-0.17407772086495754</v>
      </c>
      <c r="AY120" s="234" t="s">
        <v>311</v>
      </c>
      <c r="AZ120" s="81">
        <v>-4.5079313582493938</v>
      </c>
      <c r="BA120" s="81">
        <v>7.5164438404519132</v>
      </c>
      <c r="BB120" s="81">
        <v>2.7542381391686916</v>
      </c>
      <c r="BC120" s="81">
        <v>-0.66502132472611208</v>
      </c>
      <c r="BD120" s="81">
        <v>-0.50031778181080711</v>
      </c>
      <c r="BE120" s="81">
        <v>2.7400077653109207</v>
      </c>
      <c r="BF120" s="81">
        <v>2.810013544475737</v>
      </c>
      <c r="BG120" s="81">
        <v>2.9727933398445714</v>
      </c>
      <c r="BH120" s="86">
        <v>3.0303030303030312</v>
      </c>
      <c r="BI120" s="163"/>
    </row>
    <row r="121" spans="1:61" x14ac:dyDescent="0.25">
      <c r="A121" s="85" t="s">
        <v>313</v>
      </c>
      <c r="B121" s="81" t="s">
        <v>314</v>
      </c>
      <c r="C121" s="81" t="s">
        <v>92</v>
      </c>
      <c r="D121" s="81" t="s">
        <v>93</v>
      </c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>
        <v>7.3839908907039415</v>
      </c>
      <c r="X121" s="81">
        <v>9.1853279069919864</v>
      </c>
      <c r="Y121" s="81">
        <v>8.2214918177627538</v>
      </c>
      <c r="Z121" s="81">
        <v>1.1105059542627203</v>
      </c>
      <c r="AA121" s="81">
        <v>-1.5756607901726341</v>
      </c>
      <c r="AB121" s="81">
        <v>-0.97392530762355989</v>
      </c>
      <c r="AC121" s="81">
        <v>10.368700465788322</v>
      </c>
      <c r="AD121" s="81">
        <v>6.4001808527274022</v>
      </c>
      <c r="AE121" s="81">
        <v>11.687922479039983</v>
      </c>
      <c r="AF121" s="81">
        <v>8.7070058483145658</v>
      </c>
      <c r="AG121" s="81">
        <v>9.068047129014019</v>
      </c>
      <c r="AH121" s="81">
        <v>7.6176585725410177</v>
      </c>
      <c r="AI121" s="81">
        <v>2.2698639438014396</v>
      </c>
      <c r="AJ121" s="81">
        <v>0.39318057336559775</v>
      </c>
      <c r="AK121" s="81">
        <v>3.3092335978408585</v>
      </c>
      <c r="AL121" s="81">
        <v>6.6576920646213722</v>
      </c>
      <c r="AM121" s="81">
        <v>5.1043149449883458</v>
      </c>
      <c r="AN121" s="81">
        <v>3.6678289094416812</v>
      </c>
      <c r="AO121" s="81">
        <v>6.5433993320556567</v>
      </c>
      <c r="AP121" s="81">
        <v>6.7701721539796438</v>
      </c>
      <c r="AQ121" s="81">
        <v>1.1436263165956149</v>
      </c>
      <c r="AR121" s="81">
        <v>5.2106295388301191</v>
      </c>
      <c r="AS121" s="81">
        <v>2.328457389467161</v>
      </c>
      <c r="AT121" s="81">
        <v>4.980220132605794</v>
      </c>
      <c r="AU121" s="81">
        <v>1.8375148245049218</v>
      </c>
      <c r="AV121" s="81">
        <v>-2.548816266146531</v>
      </c>
      <c r="AW121" s="81">
        <v>4.6051440623403437</v>
      </c>
      <c r="AX121" s="81">
        <v>9.2586995218904633</v>
      </c>
      <c r="AY121" s="234" t="s">
        <v>313</v>
      </c>
      <c r="AZ121" s="81">
        <v>5.8852155311561916</v>
      </c>
      <c r="BA121" s="81">
        <v>2.832376562667676</v>
      </c>
      <c r="BB121" s="81">
        <v>4.1286844477064903</v>
      </c>
      <c r="BC121" s="81">
        <v>-5.598329088788617</v>
      </c>
      <c r="BD121" s="81">
        <v>-3.2270077683831886</v>
      </c>
      <c r="BE121" s="81">
        <v>1.6951179405676413</v>
      </c>
      <c r="BF121" s="81">
        <v>-1.2256980004917892</v>
      </c>
      <c r="BG121" s="81">
        <v>3.7620652289467529</v>
      </c>
      <c r="BH121" s="86">
        <v>6.3392347230154371</v>
      </c>
      <c r="BI121" s="163"/>
    </row>
    <row r="122" spans="1:61" x14ac:dyDescent="0.25">
      <c r="A122" s="85" t="s">
        <v>315</v>
      </c>
      <c r="B122" s="81" t="s">
        <v>316</v>
      </c>
      <c r="C122" s="81" t="s">
        <v>92</v>
      </c>
      <c r="D122" s="81" t="s">
        <v>93</v>
      </c>
      <c r="E122" s="81"/>
      <c r="F122" s="81">
        <v>4.9363419313012855</v>
      </c>
      <c r="G122" s="81">
        <v>2.458360659246722</v>
      </c>
      <c r="H122" s="81">
        <v>9.5317210256713878</v>
      </c>
      <c r="I122" s="81">
        <v>7.5612391152900074</v>
      </c>
      <c r="J122" s="81">
        <v>5.1901398695259218</v>
      </c>
      <c r="K122" s="81">
        <v>12.699999876554145</v>
      </c>
      <c r="L122" s="81">
        <v>6.1000381243547395</v>
      </c>
      <c r="M122" s="81">
        <v>11.699810617846168</v>
      </c>
      <c r="N122" s="81">
        <v>14.100072484382807</v>
      </c>
      <c r="O122" s="81">
        <v>12.868531996850379</v>
      </c>
      <c r="P122" s="81">
        <v>10.44122457302943</v>
      </c>
      <c r="Q122" s="81">
        <v>6.5108394199479278</v>
      </c>
      <c r="R122" s="81">
        <v>14.78751649210821</v>
      </c>
      <c r="S122" s="81">
        <v>9.3819081878084347</v>
      </c>
      <c r="T122" s="81">
        <v>7.3374457797385588</v>
      </c>
      <c r="U122" s="81">
        <v>13.455651420214679</v>
      </c>
      <c r="V122" s="81">
        <v>11.817755014613354</v>
      </c>
      <c r="W122" s="81">
        <v>10.297587169679318</v>
      </c>
      <c r="X122" s="81">
        <v>8.3897031423135076</v>
      </c>
      <c r="Y122" s="81">
        <v>-1.8907371694895545</v>
      </c>
      <c r="Z122" s="81">
        <v>7.4040488254020147</v>
      </c>
      <c r="AA122" s="81">
        <v>8.2913071755613004</v>
      </c>
      <c r="AB122" s="81">
        <v>12.182006555532226</v>
      </c>
      <c r="AC122" s="81">
        <v>9.8590710087534745</v>
      </c>
      <c r="AD122" s="81">
        <v>7.4709652246486513</v>
      </c>
      <c r="AE122" s="81">
        <v>12.239797532426451</v>
      </c>
      <c r="AF122" s="81">
        <v>12.266008463759249</v>
      </c>
      <c r="AG122" s="81">
        <v>11.66040805883928</v>
      </c>
      <c r="AH122" s="81">
        <v>6.7520627421588983</v>
      </c>
      <c r="AI122" s="81">
        <v>9.2973305848762493</v>
      </c>
      <c r="AJ122" s="81">
        <v>9.7128886611083374</v>
      </c>
      <c r="AK122" s="81">
        <v>5.7652373214607877</v>
      </c>
      <c r="AL122" s="81">
        <v>6.3293942132439156</v>
      </c>
      <c r="AM122" s="81">
        <v>8.7718929636838396</v>
      </c>
      <c r="AN122" s="81">
        <v>8.9306242428396843</v>
      </c>
      <c r="AO122" s="81">
        <v>7.1859165658023585</v>
      </c>
      <c r="AP122" s="81">
        <v>5.7667407478983534</v>
      </c>
      <c r="AQ122" s="81">
        <v>-5.7138977341246715</v>
      </c>
      <c r="AR122" s="81">
        <v>10.73058968562168</v>
      </c>
      <c r="AS122" s="81">
        <v>8.8312782048992347</v>
      </c>
      <c r="AT122" s="81">
        <v>4.5253194974877573</v>
      </c>
      <c r="AU122" s="81">
        <v>7.4324336136980804</v>
      </c>
      <c r="AV122" s="81">
        <v>2.9332070530366536</v>
      </c>
      <c r="AW122" s="81">
        <v>4.8998515065565584</v>
      </c>
      <c r="AX122" s="81">
        <v>3.9236874396969483</v>
      </c>
      <c r="AY122" s="234" t="s">
        <v>315</v>
      </c>
      <c r="AZ122" s="81">
        <v>5.1761339817870038</v>
      </c>
      <c r="BA122" s="81">
        <v>5.4634060876222748</v>
      </c>
      <c r="BB122" s="81">
        <v>2.8292144573827045</v>
      </c>
      <c r="BC122" s="81">
        <v>0.70751848260759687</v>
      </c>
      <c r="BD122" s="81">
        <v>6.4967851688855234</v>
      </c>
      <c r="BE122" s="81">
        <v>3.6817046665084376</v>
      </c>
      <c r="BF122" s="81">
        <v>2.2923824263689596</v>
      </c>
      <c r="BG122" s="81">
        <v>2.896000000000015</v>
      </c>
      <c r="BH122" s="86">
        <v>3.3101475653061669</v>
      </c>
      <c r="BI122" s="163"/>
    </row>
    <row r="123" spans="1:61" x14ac:dyDescent="0.25">
      <c r="A123" s="85" t="s">
        <v>317</v>
      </c>
      <c r="B123" s="81" t="s">
        <v>318</v>
      </c>
      <c r="C123" s="81" t="s">
        <v>92</v>
      </c>
      <c r="D123" s="81" t="s">
        <v>93</v>
      </c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>
        <v>26.973917835915302</v>
      </c>
      <c r="AU123" s="81">
        <v>-0.7009482889013583</v>
      </c>
      <c r="AV123" s="81">
        <v>5.9801455955031315</v>
      </c>
      <c r="AW123" s="81">
        <v>2.6121267579544849</v>
      </c>
      <c r="AX123" s="81">
        <v>6.0332297483318769</v>
      </c>
      <c r="AY123" s="234" t="s">
        <v>317</v>
      </c>
      <c r="AZ123" s="81">
        <v>4.5030317556850292</v>
      </c>
      <c r="BA123" s="81">
        <v>7.286082985904315</v>
      </c>
      <c r="BB123" s="81">
        <v>2.6448186528497359</v>
      </c>
      <c r="BC123" s="81">
        <v>3.3416655330486691</v>
      </c>
      <c r="BD123" s="81">
        <v>3.309574839256328</v>
      </c>
      <c r="BE123" s="81">
        <v>4.3855840208423729</v>
      </c>
      <c r="BF123" s="81">
        <v>2.7546681456831266</v>
      </c>
      <c r="BG123" s="81">
        <v>3.4319899244332532</v>
      </c>
      <c r="BH123" s="86">
        <v>2.5005435964340137</v>
      </c>
      <c r="BI123" s="163"/>
    </row>
    <row r="124" spans="1:61" x14ac:dyDescent="0.25">
      <c r="A124" s="85" t="s">
        <v>319</v>
      </c>
      <c r="B124" s="81" t="s">
        <v>320</v>
      </c>
      <c r="C124" s="81" t="s">
        <v>92</v>
      </c>
      <c r="D124" s="81" t="s">
        <v>93</v>
      </c>
      <c r="E124" s="81"/>
      <c r="F124" s="81"/>
      <c r="G124" s="81"/>
      <c r="H124" s="81"/>
      <c r="I124" s="81"/>
      <c r="J124" s="81"/>
      <c r="K124" s="81">
        <v>12.315561121784754</v>
      </c>
      <c r="L124" s="81">
        <v>2.3805411660484594</v>
      </c>
      <c r="M124" s="81">
        <v>9.3554558352274313</v>
      </c>
      <c r="N124" s="81">
        <v>2.7354186345332181</v>
      </c>
      <c r="O124" s="81">
        <v>3.1817496085632797</v>
      </c>
      <c r="P124" s="81">
        <v>7.6714059772146896</v>
      </c>
      <c r="Q124" s="81">
        <v>4.4011291747911798</v>
      </c>
      <c r="R124" s="81">
        <v>-4.8107508721203658</v>
      </c>
      <c r="S124" s="81">
        <v>-9.5527219058075588</v>
      </c>
      <c r="T124" s="81">
        <v>-8.0000883258858408</v>
      </c>
      <c r="U124" s="81">
        <v>9.0980764988226213</v>
      </c>
      <c r="V124" s="81">
        <v>-0.10337027299739532</v>
      </c>
      <c r="W124" s="81">
        <v>7.3593355929477866</v>
      </c>
      <c r="X124" s="81">
        <v>13.914123996606321</v>
      </c>
      <c r="Y124" s="81">
        <v>-20.615525209275958</v>
      </c>
      <c r="Z124" s="81">
        <v>-19.029703034448588</v>
      </c>
      <c r="AA124" s="81">
        <v>-12.314837106762184</v>
      </c>
      <c r="AB124" s="81">
        <v>10.41418846139841</v>
      </c>
      <c r="AC124" s="81">
        <v>5.2399003627065213</v>
      </c>
      <c r="AD124" s="81">
        <v>-4.2577187917580517</v>
      </c>
      <c r="AE124" s="81">
        <v>8.565233495306785</v>
      </c>
      <c r="AF124" s="81">
        <v>8.1425562636552797</v>
      </c>
      <c r="AG124" s="81">
        <v>-10.049666596112147</v>
      </c>
      <c r="AH124" s="81">
        <v>25.895177100420213</v>
      </c>
      <c r="AI124" s="81"/>
      <c r="AJ124" s="81"/>
      <c r="AK124" s="81"/>
      <c r="AL124" s="81">
        <v>33.990467071813015</v>
      </c>
      <c r="AM124" s="81">
        <v>8.4361657678814623</v>
      </c>
      <c r="AN124" s="81">
        <v>4.8582912241626559</v>
      </c>
      <c r="AO124" s="81">
        <v>0.60512697829831552</v>
      </c>
      <c r="AP124" s="81">
        <v>2.4733252465756408</v>
      </c>
      <c r="AQ124" s="81">
        <v>3.6620551027614283</v>
      </c>
      <c r="AR124" s="81">
        <v>-1.7890094632171127</v>
      </c>
      <c r="AS124" s="81">
        <v>4.6945819875304977</v>
      </c>
      <c r="AT124" s="81">
        <v>0.72902641355470621</v>
      </c>
      <c r="AU124" s="81">
        <v>3.0000000094382955</v>
      </c>
      <c r="AV124" s="81">
        <v>17.320000381380623</v>
      </c>
      <c r="AW124" s="81">
        <v>10.762194300171132</v>
      </c>
      <c r="AX124" s="81">
        <v>10.075950992011215</v>
      </c>
      <c r="AY124" s="234" t="s">
        <v>319</v>
      </c>
      <c r="AZ124" s="81">
        <v>7.5202492298850387</v>
      </c>
      <c r="BA124" s="81">
        <v>5.9916612464035524</v>
      </c>
      <c r="BB124" s="81">
        <v>2.4798438329013379</v>
      </c>
      <c r="BC124" s="81">
        <v>-7.0761026158500044</v>
      </c>
      <c r="BD124" s="81">
        <v>-2.3670619439377418</v>
      </c>
      <c r="BE124" s="81">
        <v>9.6284360819973926</v>
      </c>
      <c r="BF124" s="81">
        <v>6.6263880807740918</v>
      </c>
      <c r="BG124" s="81">
        <v>1.4790351487440176</v>
      </c>
      <c r="BH124" s="86"/>
      <c r="BI124" s="163"/>
    </row>
    <row r="125" spans="1:61" x14ac:dyDescent="0.25">
      <c r="A125" s="85" t="s">
        <v>321</v>
      </c>
      <c r="B125" s="81" t="s">
        <v>322</v>
      </c>
      <c r="C125" s="81" t="s">
        <v>92</v>
      </c>
      <c r="D125" s="81" t="s">
        <v>93</v>
      </c>
      <c r="E125" s="81"/>
      <c r="F125" s="81">
        <v>6.9913390877007089</v>
      </c>
      <c r="G125" s="81">
        <v>5.3606774143775766</v>
      </c>
      <c r="H125" s="81">
        <v>4.4336337464014264</v>
      </c>
      <c r="I125" s="81">
        <v>7.5009958494870688</v>
      </c>
      <c r="J125" s="81">
        <v>4.9293606733844371</v>
      </c>
      <c r="K125" s="81">
        <v>5.4099289297661102</v>
      </c>
      <c r="L125" s="81">
        <v>5.2481661447522043</v>
      </c>
      <c r="M125" s="81">
        <v>8.7351994786808831</v>
      </c>
      <c r="N125" s="81">
        <v>6.092803836686997</v>
      </c>
      <c r="O125" s="81">
        <v>7.299087075862019</v>
      </c>
      <c r="P125" s="81">
        <v>7.0367228025049826</v>
      </c>
      <c r="Q125" s="81">
        <v>9.1311762629279656</v>
      </c>
      <c r="R125" s="81">
        <v>10.00408271275424</v>
      </c>
      <c r="S125" s="81">
        <v>7.2238952789522841</v>
      </c>
      <c r="T125" s="81">
        <v>5.2128026541626014</v>
      </c>
      <c r="U125" s="81">
        <v>6.7060883494142161</v>
      </c>
      <c r="V125" s="81">
        <v>4.1424114462981834</v>
      </c>
      <c r="W125" s="81">
        <v>5.6924235586841547</v>
      </c>
      <c r="X125" s="81">
        <v>7.1028119804209808</v>
      </c>
      <c r="Y125" s="81">
        <v>7.8096355075006869</v>
      </c>
      <c r="Z125" s="81">
        <v>2.4844943005136741</v>
      </c>
      <c r="AA125" s="81">
        <v>0.12141510621023599</v>
      </c>
      <c r="AB125" s="81">
        <v>-3.2358563609589623</v>
      </c>
      <c r="AC125" s="81">
        <v>4.2432067704354637</v>
      </c>
      <c r="AD125" s="81">
        <v>4.5858969575977397</v>
      </c>
      <c r="AE125" s="81">
        <v>2.6179317155952617</v>
      </c>
      <c r="AF125" s="81">
        <v>3.0800694821119237</v>
      </c>
      <c r="AG125" s="81">
        <v>0.5324500804419614</v>
      </c>
      <c r="AH125" s="81">
        <v>2.9756448528608814</v>
      </c>
      <c r="AI125" s="81">
        <v>0.87669306773305777</v>
      </c>
      <c r="AJ125" s="81">
        <v>2.473049976248447</v>
      </c>
      <c r="AK125" s="81">
        <v>1.6993047487916897</v>
      </c>
      <c r="AL125" s="81">
        <v>3.8828891874919549</v>
      </c>
      <c r="AM125" s="81">
        <v>5.1160620689343403</v>
      </c>
      <c r="AN125" s="81">
        <v>0.42042764350816242</v>
      </c>
      <c r="AO125" s="81">
        <v>3.7578740531062067</v>
      </c>
      <c r="AP125" s="81">
        <v>5.0067112021214371</v>
      </c>
      <c r="AQ125" s="81">
        <v>2.4136632591072811</v>
      </c>
      <c r="AR125" s="81">
        <v>1.3184272082202426</v>
      </c>
      <c r="AS125" s="81">
        <v>4.583239390891336</v>
      </c>
      <c r="AT125" s="81">
        <v>0.60949990784089891</v>
      </c>
      <c r="AU125" s="81">
        <v>1.9239284651416426</v>
      </c>
      <c r="AV125" s="81">
        <v>1.7517847485765401</v>
      </c>
      <c r="AW125" s="81">
        <v>4.9673531976379195</v>
      </c>
      <c r="AX125" s="81">
        <v>3.6477683536217569</v>
      </c>
      <c r="AY125" s="234" t="s">
        <v>321</v>
      </c>
      <c r="AZ125" s="81">
        <v>5.0523131704456716</v>
      </c>
      <c r="BA125" s="81">
        <v>5.0609768475500232</v>
      </c>
      <c r="BB125" s="81">
        <v>3.6039107519655573</v>
      </c>
      <c r="BC125" s="81">
        <v>-1.6547295293102309</v>
      </c>
      <c r="BD125" s="81">
        <v>6.0753010642900449</v>
      </c>
      <c r="BE125" s="81">
        <v>4.3469202079241143</v>
      </c>
      <c r="BF125" s="81">
        <v>3.1218149887084508</v>
      </c>
      <c r="BG125" s="81">
        <v>2.7415298702899662</v>
      </c>
      <c r="BH125" s="86">
        <v>1.7290503919793423</v>
      </c>
      <c r="BI125" s="163"/>
    </row>
    <row r="126" spans="1:61" x14ac:dyDescent="0.25">
      <c r="A126" s="85" t="s">
        <v>323</v>
      </c>
      <c r="B126" s="81" t="s">
        <v>324</v>
      </c>
      <c r="C126" s="81" t="s">
        <v>92</v>
      </c>
      <c r="D126" s="81" t="s">
        <v>93</v>
      </c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>
        <v>5.069963947862675</v>
      </c>
      <c r="AE126" s="81">
        <v>4.8851332607677165</v>
      </c>
      <c r="AF126" s="81">
        <v>-1.4257923817435341</v>
      </c>
      <c r="AG126" s="81">
        <v>-2.010201049997562</v>
      </c>
      <c r="AH126" s="81">
        <v>14.190636629439439</v>
      </c>
      <c r="AI126" s="81">
        <v>6.704578687700959</v>
      </c>
      <c r="AJ126" s="81">
        <v>4.2965636409160197</v>
      </c>
      <c r="AK126" s="81">
        <v>5.5598577678763945</v>
      </c>
      <c r="AL126" s="81">
        <v>5.9125565562252973</v>
      </c>
      <c r="AM126" s="81">
        <v>8.159018530622248</v>
      </c>
      <c r="AN126" s="81">
        <v>7.0312543276332065</v>
      </c>
      <c r="AO126" s="81">
        <v>6.9283237250814125</v>
      </c>
      <c r="AP126" s="81">
        <v>6.8720912731134973</v>
      </c>
      <c r="AQ126" s="81">
        <v>3.9676080913010168</v>
      </c>
      <c r="AR126" s="81">
        <v>7.3063760732725314</v>
      </c>
      <c r="AS126" s="81">
        <v>5.7987823261436517</v>
      </c>
      <c r="AT126" s="81">
        <v>5.7514128819973394</v>
      </c>
      <c r="AU126" s="81">
        <v>5.9187490729933074</v>
      </c>
      <c r="AV126" s="81">
        <v>6.0669969050700701</v>
      </c>
      <c r="AW126" s="81">
        <v>6.357695480144173</v>
      </c>
      <c r="AX126" s="81">
        <v>7.1075683691781393</v>
      </c>
      <c r="AY126" s="234" t="s">
        <v>323</v>
      </c>
      <c r="AZ126" s="81">
        <v>8.619266208544559</v>
      </c>
      <c r="BA126" s="81">
        <v>7.5968288005607008</v>
      </c>
      <c r="BB126" s="81">
        <v>7.8249027625596881</v>
      </c>
      <c r="BC126" s="81">
        <v>7.5017749126689637</v>
      </c>
      <c r="BD126" s="81">
        <v>8.5269055171888937</v>
      </c>
      <c r="BE126" s="81">
        <v>8.0386526807881609</v>
      </c>
      <c r="BF126" s="81">
        <v>8.0242110320175186</v>
      </c>
      <c r="BG126" s="81">
        <v>8.5184226123952129</v>
      </c>
      <c r="BH126" s="86">
        <v>7.4580202108489573</v>
      </c>
      <c r="BI126" s="163"/>
    </row>
    <row r="127" spans="1:61" x14ac:dyDescent="0.25">
      <c r="A127" s="85" t="s">
        <v>325</v>
      </c>
      <c r="B127" s="81" t="s">
        <v>326</v>
      </c>
      <c r="C127" s="81" t="s">
        <v>92</v>
      </c>
      <c r="D127" s="81" t="s">
        <v>93</v>
      </c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>
        <v>-42.451118214863527</v>
      </c>
      <c r="AI127" s="81">
        <v>26.533160092686202</v>
      </c>
      <c r="AJ127" s="81">
        <v>38.200709102355262</v>
      </c>
      <c r="AK127" s="81">
        <v>4.4999369553024025</v>
      </c>
      <c r="AL127" s="81">
        <v>6.997966117993883</v>
      </c>
      <c r="AM127" s="81">
        <v>8.0031480475603303</v>
      </c>
      <c r="AN127" s="81">
        <v>6.5349456303832341</v>
      </c>
      <c r="AO127" s="81">
        <v>5.1365038755806154</v>
      </c>
      <c r="AP127" s="81">
        <v>-2.286786100699203</v>
      </c>
      <c r="AQ127" s="81">
        <v>3.5926432989690511</v>
      </c>
      <c r="AR127" s="81">
        <v>-0.45307426599094924</v>
      </c>
      <c r="AS127" s="81">
        <v>1.3440665295983365</v>
      </c>
      <c r="AT127" s="81">
        <v>3.9535161258915821</v>
      </c>
      <c r="AU127" s="81">
        <v>3.3738765480437252</v>
      </c>
      <c r="AV127" s="81">
        <v>3.2373903801361053</v>
      </c>
      <c r="AW127" s="81">
        <v>7.4788023166670854</v>
      </c>
      <c r="AX127" s="81">
        <v>2.7023409441224686</v>
      </c>
      <c r="AY127" s="234" t="s">
        <v>325</v>
      </c>
      <c r="AZ127" s="81">
        <v>1.6027731647846792</v>
      </c>
      <c r="BA127" s="81">
        <v>9.4040866004723398</v>
      </c>
      <c r="BB127" s="81">
        <v>9.0980766736915371</v>
      </c>
      <c r="BC127" s="81">
        <v>10.300912652888201</v>
      </c>
      <c r="BD127" s="81">
        <v>7.9960862787684022</v>
      </c>
      <c r="BE127" s="81">
        <v>2.0045863032360387</v>
      </c>
      <c r="BF127" s="81">
        <v>2.2000000000000881</v>
      </c>
      <c r="BG127" s="81">
        <v>0.89999999999994884</v>
      </c>
      <c r="BH127" s="86">
        <v>2.0000000000000853</v>
      </c>
      <c r="BI127" s="163"/>
    </row>
    <row r="128" spans="1:61" x14ac:dyDescent="0.25">
      <c r="A128" s="85" t="s">
        <v>327</v>
      </c>
      <c r="B128" s="81" t="s">
        <v>328</v>
      </c>
      <c r="C128" s="81" t="s">
        <v>92</v>
      </c>
      <c r="D128" s="81" t="s">
        <v>93</v>
      </c>
      <c r="E128" s="81"/>
      <c r="F128" s="81">
        <v>2.4399871330547143</v>
      </c>
      <c r="G128" s="81">
        <v>1.3446001498935516</v>
      </c>
      <c r="H128" s="81">
        <v>2.2744571830550342</v>
      </c>
      <c r="I128" s="81">
        <v>5.151962092561206</v>
      </c>
      <c r="J128" s="81">
        <v>4.7937955666233876</v>
      </c>
      <c r="K128" s="81">
        <v>7.7026560591562259</v>
      </c>
      <c r="L128" s="81">
        <v>6.7457857121799663</v>
      </c>
      <c r="M128" s="81">
        <v>4.7688738769501953</v>
      </c>
      <c r="N128" s="81">
        <v>7.2884651302061627</v>
      </c>
      <c r="O128" s="81">
        <v>6.6631985554813156</v>
      </c>
      <c r="P128" s="81">
        <v>4.9048317036154145</v>
      </c>
      <c r="Q128" s="81">
        <v>4.1404955385912388</v>
      </c>
      <c r="R128" s="81">
        <v>-2.2559758253746764</v>
      </c>
      <c r="S128" s="81">
        <v>4.7531992075976035</v>
      </c>
      <c r="T128" s="81">
        <v>-3.4685881355955672</v>
      </c>
      <c r="U128" s="81">
        <v>5.3107318971013342</v>
      </c>
      <c r="V128" s="81">
        <v>1.5879862023481195</v>
      </c>
      <c r="W128" s="81">
        <v>4.8162208729560092</v>
      </c>
      <c r="X128" s="81">
        <v>3.2648184007563259</v>
      </c>
      <c r="Y128" s="81">
        <v>-4.0983631529570346</v>
      </c>
      <c r="Z128" s="81">
        <v>-2.1367485306037963</v>
      </c>
      <c r="AA128" s="81">
        <v>-2.4329412910411889</v>
      </c>
      <c r="AB128" s="81">
        <v>-1.8968499095336995</v>
      </c>
      <c r="AC128" s="81">
        <v>-2.1073163204355296</v>
      </c>
      <c r="AD128" s="81">
        <v>-0.84332322290971717</v>
      </c>
      <c r="AE128" s="81">
        <v>-1.678597480864525</v>
      </c>
      <c r="AF128" s="81">
        <v>-1.0015948849966065</v>
      </c>
      <c r="AG128" s="81">
        <v>-2.0418977606338444</v>
      </c>
      <c r="AH128" s="81">
        <v>-26.668454559653867</v>
      </c>
      <c r="AI128" s="81">
        <v>-51.030863038901572</v>
      </c>
      <c r="AJ128" s="81">
        <v>-14.225211758844054</v>
      </c>
      <c r="AK128" s="81">
        <v>-35.085681092070871</v>
      </c>
      <c r="AL128" s="81">
        <v>-32.975391498881436</v>
      </c>
      <c r="AM128" s="81">
        <v>-21.762349799732974</v>
      </c>
      <c r="AN128" s="81">
        <v>-4.2662116040955596</v>
      </c>
      <c r="AO128" s="81">
        <v>12.12121212121211</v>
      </c>
      <c r="AP128" s="81">
        <v>106.2798092209857</v>
      </c>
      <c r="AQ128" s="81">
        <v>30.208115927699424</v>
      </c>
      <c r="AR128" s="81">
        <v>21.741467995221669</v>
      </c>
      <c r="AS128" s="81">
        <v>28.615938104410446</v>
      </c>
      <c r="AT128" s="81">
        <v>2.9187074834461839</v>
      </c>
      <c r="AU128" s="81">
        <v>3.7627706167562565</v>
      </c>
      <c r="AV128" s="81">
        <v>-30.145228556130633</v>
      </c>
      <c r="AW128" s="81">
        <v>2.6206103306048618</v>
      </c>
      <c r="AX128" s="81">
        <v>5.2819862922290497</v>
      </c>
      <c r="AY128" s="234" t="s">
        <v>327</v>
      </c>
      <c r="AZ128" s="81">
        <v>8.0431429157846139</v>
      </c>
      <c r="BA128" s="81">
        <v>9.5349106543405071</v>
      </c>
      <c r="BB128" s="81">
        <v>7.1469264055503032</v>
      </c>
      <c r="BC128" s="81">
        <v>5.3001028182897443</v>
      </c>
      <c r="BD128" s="81">
        <v>6.0999460491908621</v>
      </c>
      <c r="BE128" s="81">
        <v>8.1999999999999034</v>
      </c>
      <c r="BF128" s="81">
        <v>7.9944519112823684</v>
      </c>
      <c r="BG128" s="81">
        <v>8.7038700944835199</v>
      </c>
      <c r="BH128" s="86">
        <v>0.49999999999998579</v>
      </c>
      <c r="BI128" s="163"/>
    </row>
    <row r="129" spans="1:61" x14ac:dyDescent="0.25">
      <c r="A129" s="85" t="s">
        <v>329</v>
      </c>
      <c r="B129" s="81" t="s">
        <v>330</v>
      </c>
      <c r="C129" s="81" t="s">
        <v>92</v>
      </c>
      <c r="D129" s="81" t="s">
        <v>93</v>
      </c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>
        <v>3.6792132926415775</v>
      </c>
      <c r="AT129" s="81">
        <v>-1.7628781684382631</v>
      </c>
      <c r="AU129" s="81">
        <v>-0.95884938074310355</v>
      </c>
      <c r="AV129" s="81">
        <v>13.016001075702576</v>
      </c>
      <c r="AW129" s="81">
        <v>4.4616299821534682</v>
      </c>
      <c r="AX129" s="81">
        <v>11.870728929384995</v>
      </c>
      <c r="AY129" s="234" t="s">
        <v>329</v>
      </c>
      <c r="AZ129" s="81">
        <v>6.5005472269591849</v>
      </c>
      <c r="BA129" s="81">
        <v>6.3523169944793523</v>
      </c>
      <c r="BB129" s="81">
        <v>2.6673557897575364</v>
      </c>
      <c r="BC129" s="81">
        <v>-0.79014183155314299</v>
      </c>
      <c r="BD129" s="81">
        <v>5.0212897390076563</v>
      </c>
      <c r="BE129" s="81">
        <v>-62.075919584900113</v>
      </c>
      <c r="BF129" s="81">
        <v>104.48678889935192</v>
      </c>
      <c r="BG129" s="81">
        <v>-13.552389207931526</v>
      </c>
      <c r="BH129" s="86">
        <v>-24.030959170244103</v>
      </c>
      <c r="BI129" s="163"/>
    </row>
    <row r="130" spans="1:61" x14ac:dyDescent="0.25">
      <c r="A130" s="85" t="s">
        <v>331</v>
      </c>
      <c r="B130" s="81" t="s">
        <v>332</v>
      </c>
      <c r="C130" s="81" t="s">
        <v>92</v>
      </c>
      <c r="D130" s="81" t="s">
        <v>93</v>
      </c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>
        <v>3.5102288061236351</v>
      </c>
      <c r="AA130" s="81">
        <v>-10.821618405793402</v>
      </c>
      <c r="AB130" s="81">
        <v>4.2508872555874433</v>
      </c>
      <c r="AC130" s="81">
        <v>23.502088589261859</v>
      </c>
      <c r="AD130" s="81">
        <v>-5.8077210462209763</v>
      </c>
      <c r="AE130" s="81">
        <v>14.877220425973306</v>
      </c>
      <c r="AF130" s="81">
        <v>1.9350403690560114</v>
      </c>
      <c r="AG130" s="81">
        <v>12.167760452953473</v>
      </c>
      <c r="AH130" s="81">
        <v>9.0637256811600082</v>
      </c>
      <c r="AI130" s="81">
        <v>23.544891743506227</v>
      </c>
      <c r="AJ130" s="81">
        <v>2.6779445715887675</v>
      </c>
      <c r="AK130" s="81">
        <v>7.0217150290104371</v>
      </c>
      <c r="AL130" s="81">
        <v>2.572962106469916</v>
      </c>
      <c r="AM130" s="81">
        <v>1.42118159235946</v>
      </c>
      <c r="AN130" s="81">
        <v>3.2878433800388649</v>
      </c>
      <c r="AO130" s="81">
        <v>5.4172353168987257</v>
      </c>
      <c r="AP130" s="81">
        <v>0.40365544510865448</v>
      </c>
      <c r="AQ130" s="81">
        <v>6.3531497188126735</v>
      </c>
      <c r="AR130" s="81">
        <v>2.3585868633340397</v>
      </c>
      <c r="AS130" s="81">
        <v>4.4205616178129077</v>
      </c>
      <c r="AT130" s="81">
        <v>-3.7019641965281096</v>
      </c>
      <c r="AU130" s="81">
        <v>-1.3165378925833693E-2</v>
      </c>
      <c r="AV130" s="81">
        <v>4.8062069793289908</v>
      </c>
      <c r="AW130" s="81">
        <v>8.1226307965354181</v>
      </c>
      <c r="AX130" s="81">
        <v>-1.6800005331337644</v>
      </c>
      <c r="AY130" s="234" t="s">
        <v>331</v>
      </c>
      <c r="AZ130" s="81">
        <v>8.3378337268006391</v>
      </c>
      <c r="BA130" s="81">
        <v>-0.58272555423624794</v>
      </c>
      <c r="BB130" s="81">
        <v>3.4873538540744136</v>
      </c>
      <c r="BC130" s="81">
        <v>0.64676367617889241</v>
      </c>
      <c r="BD130" s="81">
        <v>-1.0397104251131282</v>
      </c>
      <c r="BE130" s="81">
        <v>1.2415863976824397</v>
      </c>
      <c r="BF130" s="81">
        <v>-1.5976081376415863</v>
      </c>
      <c r="BG130" s="81">
        <v>-0.43195547482149266</v>
      </c>
      <c r="BH130" s="86">
        <v>-1.5953304623416216</v>
      </c>
      <c r="BI130" s="163"/>
    </row>
    <row r="131" spans="1:61" x14ac:dyDescent="0.25">
      <c r="A131" s="85" t="s">
        <v>333</v>
      </c>
      <c r="B131" s="81" t="s">
        <v>334</v>
      </c>
      <c r="C131" s="81" t="s">
        <v>92</v>
      </c>
      <c r="D131" s="81" t="s">
        <v>93</v>
      </c>
      <c r="E131" s="81"/>
      <c r="F131" s="81">
        <v>6.2752394132756564</v>
      </c>
      <c r="G131" s="81">
        <v>4.6288842075336163</v>
      </c>
      <c r="H131" s="81">
        <v>3.0493362582533052</v>
      </c>
      <c r="I131" s="81">
        <v>7.9300715936524853</v>
      </c>
      <c r="J131" s="81">
        <v>5.5218852615062701</v>
      </c>
      <c r="K131" s="81">
        <v>4.3532748392221379</v>
      </c>
      <c r="L131" s="81">
        <v>4.6011964382256281</v>
      </c>
      <c r="M131" s="81">
        <v>7.6887222012208127</v>
      </c>
      <c r="N131" s="81">
        <v>6.0619050320251233</v>
      </c>
      <c r="O131" s="81">
        <v>6.4734837451225928</v>
      </c>
      <c r="P131" s="81">
        <v>6.2899878576836414</v>
      </c>
      <c r="Q131" s="81">
        <v>6.9613013294607811</v>
      </c>
      <c r="R131" s="81">
        <v>8.1746431748943422</v>
      </c>
      <c r="S131" s="81">
        <v>6.2371332661894598</v>
      </c>
      <c r="T131" s="81">
        <v>3.7886958120291894</v>
      </c>
      <c r="U131" s="81">
        <v>5.6865365219491508</v>
      </c>
      <c r="V131" s="81">
        <v>4.7471564800483321</v>
      </c>
      <c r="W131" s="81">
        <v>4.487565996542628</v>
      </c>
      <c r="X131" s="81">
        <v>7.0128113186476781</v>
      </c>
      <c r="Y131" s="81">
        <v>6.5172801190161778</v>
      </c>
      <c r="Z131" s="81">
        <v>1.5055007032500214</v>
      </c>
      <c r="AA131" s="81">
        <v>-0.81313782842281057</v>
      </c>
      <c r="AB131" s="81">
        <v>-2.7132133398728229</v>
      </c>
      <c r="AC131" s="81">
        <v>3.9443674715648598</v>
      </c>
      <c r="AD131" s="81">
        <v>3.1801323693970431</v>
      </c>
      <c r="AE131" s="81">
        <v>3.4103298927267787</v>
      </c>
      <c r="AF131" s="81">
        <v>3.2414414682507839</v>
      </c>
      <c r="AG131" s="81">
        <v>0.89458778902269387</v>
      </c>
      <c r="AH131" s="81">
        <v>1.6548367066585286</v>
      </c>
      <c r="AI131" s="81">
        <v>1.0483322549234941</v>
      </c>
      <c r="AJ131" s="81">
        <v>3.712258322214268</v>
      </c>
      <c r="AK131" s="81">
        <v>3.1545857260597927</v>
      </c>
      <c r="AL131" s="81">
        <v>3.8882566477087721</v>
      </c>
      <c r="AM131" s="81">
        <v>4.7187986552187624</v>
      </c>
      <c r="AN131" s="81">
        <v>0.81089154170639688</v>
      </c>
      <c r="AO131" s="81">
        <v>3.8094777293187434</v>
      </c>
      <c r="AP131" s="81">
        <v>5.36859800751526</v>
      </c>
      <c r="AQ131" s="81">
        <v>2.6183590141156259</v>
      </c>
      <c r="AR131" s="81">
        <v>0.45235664795801256</v>
      </c>
      <c r="AS131" s="81">
        <v>3.9384766960667434</v>
      </c>
      <c r="AT131" s="81">
        <v>0.70831717610842304</v>
      </c>
      <c r="AU131" s="81">
        <v>0.34440327113468072</v>
      </c>
      <c r="AV131" s="81">
        <v>1.9069928184653122</v>
      </c>
      <c r="AW131" s="81">
        <v>5.7787053350882474</v>
      </c>
      <c r="AX131" s="81">
        <v>4.4073588678049731</v>
      </c>
      <c r="AY131" s="234" t="s">
        <v>333</v>
      </c>
      <c r="AZ131" s="81">
        <v>5.3953576645828747</v>
      </c>
      <c r="BA131" s="81">
        <v>5.2506626486821233</v>
      </c>
      <c r="BB131" s="81">
        <v>3.4936189504486208</v>
      </c>
      <c r="BC131" s="81">
        <v>-1.5873044290117946</v>
      </c>
      <c r="BD131" s="81">
        <v>5.6719021688774092</v>
      </c>
      <c r="BE131" s="81">
        <v>4.5729443272858816</v>
      </c>
      <c r="BF131" s="81">
        <v>3.0091506411836946</v>
      </c>
      <c r="BG131" s="81">
        <v>2.6666135425322182</v>
      </c>
      <c r="BH131" s="86">
        <v>1.322926812281338</v>
      </c>
      <c r="BI131" s="163"/>
    </row>
    <row r="132" spans="1:61" x14ac:dyDescent="0.25">
      <c r="A132" s="85" t="s">
        <v>335</v>
      </c>
      <c r="B132" s="81" t="s">
        <v>336</v>
      </c>
      <c r="C132" s="81" t="s">
        <v>92</v>
      </c>
      <c r="D132" s="81" t="s">
        <v>93</v>
      </c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>
        <v>1.5484030623029952</v>
      </c>
      <c r="AB132" s="81">
        <v>1.522329004200401</v>
      </c>
      <c r="AC132" s="81">
        <v>1.9237200337930034</v>
      </c>
      <c r="AD132" s="81">
        <v>1.0296588630030357</v>
      </c>
      <c r="AE132" s="81">
        <v>3.8171385686013508</v>
      </c>
      <c r="AF132" s="81">
        <v>4.7558906975840927</v>
      </c>
      <c r="AG132" s="81">
        <v>2.9311014541817997</v>
      </c>
      <c r="AH132" s="81">
        <v>2.2924743976418398</v>
      </c>
      <c r="AI132" s="81">
        <v>0.66327783457926159</v>
      </c>
      <c r="AJ132" s="81">
        <v>1.2302449243269677</v>
      </c>
      <c r="AK132" s="81">
        <v>0.27312522482729662</v>
      </c>
      <c r="AL132" s="81">
        <v>-0.61746094702965593</v>
      </c>
      <c r="AM132" s="81">
        <v>1.947033875174327</v>
      </c>
      <c r="AN132" s="81">
        <v>5.2350894356423225</v>
      </c>
      <c r="AO132" s="81">
        <v>5.360055428976267</v>
      </c>
      <c r="AP132" s="81">
        <v>5.1833267225140673</v>
      </c>
      <c r="AQ132" s="81">
        <v>4.2408823137130014</v>
      </c>
      <c r="AR132" s="81">
        <v>4.1980437023150472</v>
      </c>
      <c r="AS132" s="81">
        <v>3.9863252589885718</v>
      </c>
      <c r="AT132" s="81">
        <v>5.6067430133730909</v>
      </c>
      <c r="AU132" s="81">
        <v>4.9522116083343661</v>
      </c>
      <c r="AV132" s="81">
        <v>5.3545499480599261</v>
      </c>
      <c r="AW132" s="81">
        <v>6.8963911093966885</v>
      </c>
      <c r="AX132" s="81">
        <v>8.1065252487881594</v>
      </c>
      <c r="AY132" s="234" t="s">
        <v>335</v>
      </c>
      <c r="AZ132" s="81">
        <v>7.443573076514042</v>
      </c>
      <c r="BA132" s="81">
        <v>8.9690127665506481</v>
      </c>
      <c r="BB132" s="81">
        <v>7.2334161053364028</v>
      </c>
      <c r="BC132" s="81">
        <v>4.2271888819953745</v>
      </c>
      <c r="BD132" s="81">
        <v>5.432617130063619</v>
      </c>
      <c r="BE132" s="81">
        <v>4.2101521225965826</v>
      </c>
      <c r="BF132" s="81">
        <v>5.343568960451492</v>
      </c>
      <c r="BG132" s="81">
        <v>5.4725537217091897</v>
      </c>
      <c r="BH132" s="86">
        <v>5.4403150385893326</v>
      </c>
      <c r="BI132" s="163"/>
    </row>
    <row r="133" spans="1:61" x14ac:dyDescent="0.25">
      <c r="A133" s="85" t="s">
        <v>337</v>
      </c>
      <c r="B133" s="81" t="s">
        <v>338</v>
      </c>
      <c r="C133" s="81" t="s">
        <v>92</v>
      </c>
      <c r="D133" s="81" t="s">
        <v>93</v>
      </c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>
        <v>1.0985430513905925</v>
      </c>
      <c r="AC133" s="81">
        <v>1.5926787122398309</v>
      </c>
      <c r="AD133" s="81">
        <v>1.3250498009555969</v>
      </c>
      <c r="AE133" s="81">
        <v>3.7147840988441629</v>
      </c>
      <c r="AF133" s="81">
        <v>3.015485722347691</v>
      </c>
      <c r="AG133" s="81">
        <v>3.5481367588088091</v>
      </c>
      <c r="AH133" s="81">
        <v>1.6636770322334513</v>
      </c>
      <c r="AI133" s="81">
        <v>0.28618936624602043</v>
      </c>
      <c r="AJ133" s="81">
        <v>-0.31514871205969541</v>
      </c>
      <c r="AK133" s="81">
        <v>-3.5736524754579762</v>
      </c>
      <c r="AL133" s="81">
        <v>-0.79107752789975905</v>
      </c>
      <c r="AM133" s="81">
        <v>1.7152062427588959</v>
      </c>
      <c r="AN133" s="81">
        <v>3.9830689212370487</v>
      </c>
      <c r="AO133" s="81">
        <v>5.3740139455382945</v>
      </c>
      <c r="AP133" s="81">
        <v>3.5338755061435023</v>
      </c>
      <c r="AQ133" s="81">
        <v>2.9536233409436647</v>
      </c>
      <c r="AR133" s="81">
        <v>3.3756590525623835</v>
      </c>
      <c r="AS133" s="81">
        <v>2.0037762120204121</v>
      </c>
      <c r="AT133" s="81">
        <v>4.7715655366956469</v>
      </c>
      <c r="AU133" s="81">
        <v>2.8245489066404161</v>
      </c>
      <c r="AV133" s="81">
        <v>3.4358687992252186</v>
      </c>
      <c r="AW133" s="81">
        <v>6.2021734024822877</v>
      </c>
      <c r="AX133" s="81">
        <v>6.645089167740494</v>
      </c>
      <c r="AY133" s="234" t="s">
        <v>337</v>
      </c>
      <c r="AZ133" s="81">
        <v>5.5508022501349501</v>
      </c>
      <c r="BA133" s="81">
        <v>6.6092371711803821</v>
      </c>
      <c r="BB133" s="81">
        <v>5.4522076197014826</v>
      </c>
      <c r="BC133" s="81">
        <v>5.1619068983970635</v>
      </c>
      <c r="BD133" s="81">
        <v>6.7502256174451816</v>
      </c>
      <c r="BE133" s="81">
        <v>6.5248647657817997</v>
      </c>
      <c r="BF133" s="81">
        <v>6.7049430988734855</v>
      </c>
      <c r="BG133" s="81">
        <v>5.7888049058846462</v>
      </c>
      <c r="BH133" s="86">
        <v>6.2197424054345873</v>
      </c>
      <c r="BI133" s="163"/>
    </row>
    <row r="134" spans="1:61" x14ac:dyDescent="0.25">
      <c r="A134" s="85" t="s">
        <v>339</v>
      </c>
      <c r="B134" s="81" t="s">
        <v>340</v>
      </c>
      <c r="C134" s="81" t="s">
        <v>92</v>
      </c>
      <c r="D134" s="81" t="s">
        <v>93</v>
      </c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>
        <v>1.6692220081956179</v>
      </c>
      <c r="Q134" s="81">
        <v>1.6692195632926001</v>
      </c>
      <c r="R134" s="81">
        <v>1.6692256437905684</v>
      </c>
      <c r="S134" s="81">
        <v>1.6692225057977907</v>
      </c>
      <c r="T134" s="81">
        <v>1.6692322767338368</v>
      </c>
      <c r="U134" s="81">
        <v>4.7586720398660702</v>
      </c>
      <c r="V134" s="81">
        <v>4.7586770914431753</v>
      </c>
      <c r="W134" s="81">
        <v>4.7586768352691422</v>
      </c>
      <c r="X134" s="81">
        <v>4.75867148081133</v>
      </c>
      <c r="Y134" s="81">
        <v>4.758672523518598</v>
      </c>
      <c r="Z134" s="81">
        <v>4.8148202144278685</v>
      </c>
      <c r="AA134" s="81">
        <v>-1.5901068811138401</v>
      </c>
      <c r="AB134" s="81">
        <v>0.53859994177376791</v>
      </c>
      <c r="AC134" s="81">
        <v>4.2857094201837356</v>
      </c>
      <c r="AD134" s="81">
        <v>7.0205544893883882</v>
      </c>
      <c r="AE134" s="81">
        <v>4</v>
      </c>
      <c r="AF134" s="81">
        <v>9.2307679821355606</v>
      </c>
      <c r="AG134" s="81">
        <v>5.6337983088408521</v>
      </c>
      <c r="AH134" s="81">
        <v>4.491985305062471</v>
      </c>
      <c r="AI134" s="81">
        <v>2.2528709705748753</v>
      </c>
      <c r="AJ134" s="81">
        <v>1.8011689770334414</v>
      </c>
      <c r="AK134" s="81">
        <v>3.6082939364421236</v>
      </c>
      <c r="AL134" s="81">
        <v>4.332100220615942</v>
      </c>
      <c r="AM134" s="81">
        <v>6.8661459630962014</v>
      </c>
      <c r="AN134" s="81">
        <v>5.8755521990231756</v>
      </c>
      <c r="AO134" s="81">
        <v>6.9053007338646637</v>
      </c>
      <c r="AP134" s="81">
        <v>7.2251350371639518</v>
      </c>
      <c r="AQ134" s="81">
        <v>7.7612621331147835</v>
      </c>
      <c r="AR134" s="81">
        <v>10.410924164914931</v>
      </c>
      <c r="AS134" s="81">
        <v>3.2201909984784578</v>
      </c>
      <c r="AT134" s="81">
        <v>-0.73309147724532409</v>
      </c>
      <c r="AU134" s="81">
        <v>-0.99391934474701316</v>
      </c>
      <c r="AV134" s="81">
        <v>-1.937566245073441</v>
      </c>
      <c r="AW134" s="81">
        <v>3.039173512246208</v>
      </c>
      <c r="AX134" s="81">
        <v>4.8280749520260997</v>
      </c>
      <c r="AY134" s="234" t="s">
        <v>339</v>
      </c>
      <c r="AZ134" s="81">
        <v>8.6449698468202598</v>
      </c>
      <c r="BA134" s="81">
        <v>3.3259629561528783</v>
      </c>
      <c r="BB134" s="81">
        <v>1.7980876864449442</v>
      </c>
      <c r="BC134" s="81">
        <v>-1.1574818224091104</v>
      </c>
      <c r="BD134" s="81"/>
      <c r="BE134" s="81"/>
      <c r="BF134" s="81"/>
      <c r="BG134" s="81"/>
      <c r="BH134" s="86"/>
      <c r="BI134" s="163"/>
    </row>
    <row r="135" spans="1:61" x14ac:dyDescent="0.25">
      <c r="A135" s="85" t="s">
        <v>341</v>
      </c>
      <c r="B135" s="81" t="s">
        <v>342</v>
      </c>
      <c r="C135" s="81" t="s">
        <v>92</v>
      </c>
      <c r="D135" s="81" t="s">
        <v>93</v>
      </c>
      <c r="E135" s="81"/>
      <c r="F135" s="81">
        <v>4.2261618394625202</v>
      </c>
      <c r="G135" s="81">
        <v>3.818019561970786</v>
      </c>
      <c r="H135" s="81">
        <v>2.5167485817858619</v>
      </c>
      <c r="I135" s="81">
        <v>3.9064890575074998</v>
      </c>
      <c r="J135" s="81">
        <v>2.5369641763348909</v>
      </c>
      <c r="K135" s="81">
        <v>5.0237980625477974</v>
      </c>
      <c r="L135" s="81">
        <v>6.4390150647538178</v>
      </c>
      <c r="M135" s="81">
        <v>5.8011048406582546</v>
      </c>
      <c r="N135" s="81">
        <v>7.7168116336981001</v>
      </c>
      <c r="O135" s="81">
        <v>3.8466342665528117</v>
      </c>
      <c r="P135" s="81">
        <v>1.3069011071175538</v>
      </c>
      <c r="Q135" s="81">
        <v>-0.41048031046283029</v>
      </c>
      <c r="R135" s="81">
        <v>7.0573871859281212</v>
      </c>
      <c r="S135" s="81">
        <v>3.8458444852741138</v>
      </c>
      <c r="T135" s="81">
        <v>6.1262194809940951</v>
      </c>
      <c r="U135" s="81">
        <v>3.3351084738474981</v>
      </c>
      <c r="V135" s="81">
        <v>5.1006029388428686</v>
      </c>
      <c r="W135" s="81">
        <v>5.6538384604522633</v>
      </c>
      <c r="X135" s="81">
        <v>6.4035411556785817</v>
      </c>
      <c r="Y135" s="81">
        <v>5.846032659607701</v>
      </c>
      <c r="Z135" s="81">
        <v>5.6995215677885227</v>
      </c>
      <c r="AA135" s="81">
        <v>4.1415071090423936</v>
      </c>
      <c r="AB135" s="81">
        <v>4.8139782581990431</v>
      </c>
      <c r="AC135" s="81">
        <v>5.0991558827319921</v>
      </c>
      <c r="AD135" s="81">
        <v>4.9993971245688726</v>
      </c>
      <c r="AE135" s="81">
        <v>4.3555494092901483</v>
      </c>
      <c r="AF135" s="81">
        <v>1.7256106664263768</v>
      </c>
      <c r="AG135" s="81">
        <v>2.4726929999583831</v>
      </c>
      <c r="AH135" s="81">
        <v>2.2992958780260153</v>
      </c>
      <c r="AI135" s="81">
        <v>6.3999999994687187</v>
      </c>
      <c r="AJ135" s="81">
        <v>4.60000000052014</v>
      </c>
      <c r="AK135" s="81">
        <v>4.3999999910094658</v>
      </c>
      <c r="AL135" s="81">
        <v>6.9000000050869659</v>
      </c>
      <c r="AM135" s="81">
        <v>5.6000000027802912</v>
      </c>
      <c r="AN135" s="81">
        <v>5.4999999992827071</v>
      </c>
      <c r="AO135" s="81">
        <v>3.7999999958246491</v>
      </c>
      <c r="AP135" s="81">
        <v>6.4054159656097482</v>
      </c>
      <c r="AQ135" s="81">
        <v>4.6983971623004095</v>
      </c>
      <c r="AR135" s="81">
        <v>4.3005726282247423</v>
      </c>
      <c r="AS135" s="81">
        <v>6.0000000003978897</v>
      </c>
      <c r="AT135" s="81">
        <v>-1.5453728655092362</v>
      </c>
      <c r="AU135" s="81">
        <v>3.9646564942882776</v>
      </c>
      <c r="AV135" s="81">
        <v>5.9402690770441211</v>
      </c>
      <c r="AW135" s="81">
        <v>5.4450612789360093</v>
      </c>
      <c r="AX135" s="81">
        <v>6.2417480440162763</v>
      </c>
      <c r="AY135" s="234" t="s">
        <v>341</v>
      </c>
      <c r="AZ135" s="81">
        <v>7.6682918990910451</v>
      </c>
      <c r="BA135" s="81">
        <v>6.7968261196500066</v>
      </c>
      <c r="BB135" s="81">
        <v>5.9500881461362667</v>
      </c>
      <c r="BC135" s="81">
        <v>3.5389120528801215</v>
      </c>
      <c r="BD135" s="81">
        <v>8.0159594057522412</v>
      </c>
      <c r="BE135" s="81">
        <v>8.2459095338497548</v>
      </c>
      <c r="BF135" s="81">
        <v>6.3413615505304222</v>
      </c>
      <c r="BG135" s="81">
        <v>7.249002393205501</v>
      </c>
      <c r="BH135" s="86">
        <v>7.3674212907921373</v>
      </c>
      <c r="BI135" s="163"/>
    </row>
    <row r="136" spans="1:61" x14ac:dyDescent="0.25">
      <c r="A136" s="85" t="s">
        <v>343</v>
      </c>
      <c r="B136" s="81" t="s">
        <v>344</v>
      </c>
      <c r="C136" s="81" t="s">
        <v>92</v>
      </c>
      <c r="D136" s="81" t="s">
        <v>93</v>
      </c>
      <c r="E136" s="81"/>
      <c r="F136" s="81">
        <v>3.9266315811621837</v>
      </c>
      <c r="G136" s="81">
        <v>3.7770325444516288</v>
      </c>
      <c r="H136" s="81">
        <v>4.7601294533056375</v>
      </c>
      <c r="I136" s="81">
        <v>6.469395651781241</v>
      </c>
      <c r="J136" s="81">
        <v>1.2768876700494758</v>
      </c>
      <c r="K136" s="81">
        <v>1.3472569467903242</v>
      </c>
      <c r="L136" s="81">
        <v>3.1934886424161988</v>
      </c>
      <c r="M136" s="81">
        <v>4.7514181364588808</v>
      </c>
      <c r="N136" s="81">
        <v>7.1353286939211102</v>
      </c>
      <c r="O136" s="81">
        <v>7.1899063428028711</v>
      </c>
      <c r="P136" s="81">
        <v>4.0924916996159908</v>
      </c>
      <c r="Q136" s="81">
        <v>1.956186831619263</v>
      </c>
      <c r="R136" s="81">
        <v>4.8014526646958728</v>
      </c>
      <c r="S136" s="81">
        <v>5.1352510373931892</v>
      </c>
      <c r="T136" s="81">
        <v>5.2810489736971391</v>
      </c>
      <c r="U136" s="81">
        <v>5.4831642237118245</v>
      </c>
      <c r="V136" s="81">
        <v>6.5717255466751965</v>
      </c>
      <c r="W136" s="81">
        <v>4.8353831041324895</v>
      </c>
      <c r="X136" s="81">
        <v>1.1858425966422317</v>
      </c>
      <c r="Y136" s="81">
        <v>5.2500607652556681</v>
      </c>
      <c r="Z136" s="81">
        <v>3.5650356040938647</v>
      </c>
      <c r="AA136" s="81">
        <v>3.0047588453112439</v>
      </c>
      <c r="AB136" s="81">
        <v>4.3551829878484654</v>
      </c>
      <c r="AC136" s="81">
        <v>2.7899777796302345</v>
      </c>
      <c r="AD136" s="81">
        <v>3.8588586317868732</v>
      </c>
      <c r="AE136" s="81">
        <v>3.2782503567783721</v>
      </c>
      <c r="AF136" s="81">
        <v>2.9017384373623685</v>
      </c>
      <c r="AG136" s="81">
        <v>6.3482173021290862</v>
      </c>
      <c r="AH136" s="81">
        <v>4.983381193782364</v>
      </c>
      <c r="AI136" s="81">
        <v>3.5569313479560662</v>
      </c>
      <c r="AJ136" s="81">
        <v>1.2150504786526852</v>
      </c>
      <c r="AK136" s="81">
        <v>2.2230791281938451</v>
      </c>
      <c r="AL136" s="81">
        <v>2.1518331471758358</v>
      </c>
      <c r="AM136" s="81">
        <v>3.0038273034224972</v>
      </c>
      <c r="AN136" s="81">
        <v>4.7496675776448996</v>
      </c>
      <c r="AO136" s="81">
        <v>5.8124152825780584</v>
      </c>
      <c r="AP136" s="81">
        <v>3.7444877164131327</v>
      </c>
      <c r="AQ136" s="81">
        <v>1.4889793896627452</v>
      </c>
      <c r="AR136" s="81">
        <v>4.7366514883941022</v>
      </c>
      <c r="AS136" s="81">
        <v>4.2033621448507148</v>
      </c>
      <c r="AT136" s="81">
        <v>4.3738830844419567</v>
      </c>
      <c r="AU136" s="81">
        <v>3.8349874586881043</v>
      </c>
      <c r="AV136" s="81">
        <v>6.2812343919383551</v>
      </c>
      <c r="AW136" s="81">
        <v>7.8824797366333001</v>
      </c>
      <c r="AX136" s="81">
        <v>6.7982030294127611</v>
      </c>
      <c r="AY136" s="234" t="s">
        <v>343</v>
      </c>
      <c r="AZ136" s="81">
        <v>7.4351906846652724</v>
      </c>
      <c r="BA136" s="81">
        <v>7.7075448651723093</v>
      </c>
      <c r="BB136" s="81">
        <v>4.5306720513461158</v>
      </c>
      <c r="BC136" s="81">
        <v>5.056697078383138</v>
      </c>
      <c r="BD136" s="81">
        <v>7.5115697212112593</v>
      </c>
      <c r="BE136" s="81">
        <v>5.4631902292217234</v>
      </c>
      <c r="BF136" s="81">
        <v>4.8132236053513253</v>
      </c>
      <c r="BG136" s="81">
        <v>5.797415801112237</v>
      </c>
      <c r="BH136" s="86">
        <v>5.8025218122142945</v>
      </c>
      <c r="BI136" s="163"/>
    </row>
    <row r="137" spans="1:61" x14ac:dyDescent="0.25">
      <c r="A137" s="85" t="s">
        <v>345</v>
      </c>
      <c r="B137" s="81" t="s">
        <v>346</v>
      </c>
      <c r="C137" s="81" t="s">
        <v>92</v>
      </c>
      <c r="D137" s="81" t="s">
        <v>93</v>
      </c>
      <c r="E137" s="81"/>
      <c r="F137" s="81">
        <v>1.2132433541009391</v>
      </c>
      <c r="G137" s="81">
        <v>3.8259982009287654</v>
      </c>
      <c r="H137" s="81">
        <v>5.9488598963447288</v>
      </c>
      <c r="I137" s="81">
        <v>7.5025563306241168</v>
      </c>
      <c r="J137" s="81">
        <v>4.8516665783400441</v>
      </c>
      <c r="K137" s="81">
        <v>5.0180614370012933</v>
      </c>
      <c r="L137" s="81">
        <v>4.0559533112920718</v>
      </c>
      <c r="M137" s="81">
        <v>6.2965956830650214</v>
      </c>
      <c r="N137" s="81">
        <v>7.1502552465565685</v>
      </c>
      <c r="O137" s="81">
        <v>7.8092604629497231</v>
      </c>
      <c r="P137" s="81">
        <v>5.7683502061910872</v>
      </c>
      <c r="Q137" s="81">
        <v>6.538953586790754</v>
      </c>
      <c r="R137" s="81">
        <v>7.1732665988273112</v>
      </c>
      <c r="S137" s="81">
        <v>6.2621635858867108</v>
      </c>
      <c r="T137" s="81">
        <v>5.3382088302448238</v>
      </c>
      <c r="U137" s="81">
        <v>6.4094717424711973</v>
      </c>
      <c r="V137" s="81">
        <v>4.3486298644811683</v>
      </c>
      <c r="W137" s="81">
        <v>4.8874382709747124</v>
      </c>
      <c r="X137" s="81">
        <v>4.4796780714299445</v>
      </c>
      <c r="Y137" s="81">
        <v>5.602065383712997</v>
      </c>
      <c r="Z137" s="81">
        <v>3.1617717143443116</v>
      </c>
      <c r="AA137" s="81">
        <v>2.5336960413904137</v>
      </c>
      <c r="AB137" s="81">
        <v>1.590397426015727</v>
      </c>
      <c r="AC137" s="81">
        <v>5.020173758708097</v>
      </c>
      <c r="AD137" s="81">
        <v>4.6104093025670352</v>
      </c>
      <c r="AE137" s="81">
        <v>3.3124453643574583</v>
      </c>
      <c r="AF137" s="81">
        <v>4.3271043819988364</v>
      </c>
      <c r="AG137" s="81">
        <v>3.9115741111209985</v>
      </c>
      <c r="AH137" s="81">
        <v>3.3156988173835344</v>
      </c>
      <c r="AI137" s="81">
        <v>3.2359273494370484</v>
      </c>
      <c r="AJ137" s="81">
        <v>1.9664026677673121</v>
      </c>
      <c r="AK137" s="81">
        <v>3.3839442147446164</v>
      </c>
      <c r="AL137" s="81">
        <v>4.5971761463643617</v>
      </c>
      <c r="AM137" s="81">
        <v>4.68304044882521</v>
      </c>
      <c r="AN137" s="81">
        <v>4.486749512649908</v>
      </c>
      <c r="AO137" s="81">
        <v>6.0113409351110363</v>
      </c>
      <c r="AP137" s="81">
        <v>5.1944248895612333</v>
      </c>
      <c r="AQ137" s="81">
        <v>2.8521667273546853</v>
      </c>
      <c r="AR137" s="81">
        <v>3.4870571779046315</v>
      </c>
      <c r="AS137" s="81">
        <v>5.4260006993192889</v>
      </c>
      <c r="AT137" s="81">
        <v>3.3486860517888459</v>
      </c>
      <c r="AU137" s="81">
        <v>4.740555269746352</v>
      </c>
      <c r="AV137" s="81">
        <v>5.4870472095553282</v>
      </c>
      <c r="AW137" s="81">
        <v>7.6490924248796972</v>
      </c>
      <c r="AX137" s="81">
        <v>7.0741392774729945</v>
      </c>
      <c r="AY137" s="234" t="s">
        <v>345</v>
      </c>
      <c r="AZ137" s="81">
        <v>8.0277705917292081</v>
      </c>
      <c r="BA137" s="81">
        <v>8.4684393442106654</v>
      </c>
      <c r="BB137" s="81">
        <v>5.5779487543932618</v>
      </c>
      <c r="BC137" s="81">
        <v>3.409927820499675</v>
      </c>
      <c r="BD137" s="81">
        <v>7.8961042364883696</v>
      </c>
      <c r="BE137" s="81">
        <v>6.1145017603180065</v>
      </c>
      <c r="BF137" s="81">
        <v>5.2061273643477364</v>
      </c>
      <c r="BG137" s="81">
        <v>5.2809897606854577</v>
      </c>
      <c r="BH137" s="86">
        <v>4.8252558654451292</v>
      </c>
      <c r="BI137" s="163"/>
    </row>
    <row r="138" spans="1:61" x14ac:dyDescent="0.25">
      <c r="A138" s="85" t="s">
        <v>347</v>
      </c>
      <c r="B138" s="81" t="s">
        <v>348</v>
      </c>
      <c r="C138" s="81" t="s">
        <v>92</v>
      </c>
      <c r="D138" s="81" t="s">
        <v>93</v>
      </c>
      <c r="E138" s="81"/>
      <c r="F138" s="81">
        <v>1.864797761880709</v>
      </c>
      <c r="G138" s="81">
        <v>15.331812493935161</v>
      </c>
      <c r="H138" s="81">
        <v>10.615072403657535</v>
      </c>
      <c r="I138" s="81">
        <v>8.2511168280285858</v>
      </c>
      <c r="J138" s="81">
        <v>2.1541045090530844</v>
      </c>
      <c r="K138" s="81">
        <v>-0.40552149183635322</v>
      </c>
      <c r="L138" s="81">
        <v>10.912063433390642</v>
      </c>
      <c r="M138" s="81">
        <v>-0.36711931957353272</v>
      </c>
      <c r="N138" s="81">
        <v>1.5475348312443487</v>
      </c>
      <c r="O138" s="81">
        <v>2.1770721958741461</v>
      </c>
      <c r="P138" s="81">
        <v>5.1137194455552333</v>
      </c>
      <c r="Q138" s="81">
        <v>-0.20271039981255967</v>
      </c>
      <c r="R138" s="81">
        <v>26.4048800613445</v>
      </c>
      <c r="S138" s="81">
        <v>10.980089118495755</v>
      </c>
      <c r="T138" s="81">
        <v>-13.51349626289074</v>
      </c>
      <c r="U138" s="81">
        <v>11.04912943492819</v>
      </c>
      <c r="V138" s="81">
        <v>21.809033311423875</v>
      </c>
      <c r="W138" s="81">
        <v>18.316875926022817</v>
      </c>
      <c r="X138" s="81">
        <v>2.8939188850080768</v>
      </c>
      <c r="Y138" s="81">
        <v>-2.7447802440148479</v>
      </c>
      <c r="Z138" s="81">
        <v>0.69463941811729057</v>
      </c>
      <c r="AA138" s="81">
        <v>2.5568016416324326</v>
      </c>
      <c r="AB138" s="81">
        <v>2.3079521527128009</v>
      </c>
      <c r="AC138" s="81">
        <v>4.948747253251895</v>
      </c>
      <c r="AD138" s="81">
        <v>2.5580760409397101</v>
      </c>
      <c r="AE138" s="81">
        <v>5.5038745078223883</v>
      </c>
      <c r="AF138" s="81">
        <v>1.4347139014319055E-3</v>
      </c>
      <c r="AG138" s="81">
        <v>8.5566769648242769</v>
      </c>
      <c r="AH138" s="81">
        <v>5.4766369902223886</v>
      </c>
      <c r="AI138" s="81">
        <v>5.6441852679561606</v>
      </c>
      <c r="AJ138" s="81">
        <v>3.9047034638987697</v>
      </c>
      <c r="AK138" s="81">
        <v>7.25541807613385</v>
      </c>
      <c r="AL138" s="81">
        <v>3.3305964117837021</v>
      </c>
      <c r="AM138" s="81">
        <v>5.345593245104169</v>
      </c>
      <c r="AN138" s="81">
        <v>1.9975697241980441</v>
      </c>
      <c r="AO138" s="81">
        <v>5.2136763626293288</v>
      </c>
      <c r="AP138" s="81">
        <v>4.0854882490398268</v>
      </c>
      <c r="AQ138" s="81">
        <v>1.7439893652611005</v>
      </c>
      <c r="AR138" s="81">
        <v>0.40203168175824544</v>
      </c>
      <c r="AS138" s="81">
        <v>5.1403395137315187</v>
      </c>
      <c r="AT138" s="81">
        <v>4.2292033397582003</v>
      </c>
      <c r="AU138" s="81">
        <v>0.53237611737063162</v>
      </c>
      <c r="AV138" s="81">
        <v>4.6911544356974133</v>
      </c>
      <c r="AW138" s="81">
        <v>2.2917779072462423</v>
      </c>
      <c r="AX138" s="81">
        <v>2.7045002245646259</v>
      </c>
      <c r="AY138" s="234" t="s">
        <v>347</v>
      </c>
      <c r="AZ138" s="81">
        <v>4.3074441067615368</v>
      </c>
      <c r="BA138" s="81">
        <v>4.7334650984364828</v>
      </c>
      <c r="BB138" s="81">
        <v>5.7334738969130825</v>
      </c>
      <c r="BC138" s="81">
        <v>3.384281910325555</v>
      </c>
      <c r="BD138" s="81">
        <v>7.8670816340445526</v>
      </c>
      <c r="BE138" s="81">
        <v>4.0455922144282823</v>
      </c>
      <c r="BF138" s="81">
        <v>4.9948496169336352</v>
      </c>
      <c r="BG138" s="81">
        <v>4.6039112338410035</v>
      </c>
      <c r="BH138" s="86">
        <v>1.9834193248279064</v>
      </c>
      <c r="BI138" s="163"/>
    </row>
    <row r="139" spans="1:61" x14ac:dyDescent="0.25">
      <c r="A139" s="85" t="s">
        <v>21</v>
      </c>
      <c r="B139" s="81" t="s">
        <v>349</v>
      </c>
      <c r="C139" s="81" t="s">
        <v>92</v>
      </c>
      <c r="D139" s="81" t="s">
        <v>93</v>
      </c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234" t="s">
        <v>21</v>
      </c>
      <c r="AZ139" s="81">
        <v>7.406327839313164</v>
      </c>
      <c r="BA139" s="81">
        <v>11.08690978426749</v>
      </c>
      <c r="BB139" s="81">
        <v>2.6279553790118797</v>
      </c>
      <c r="BC139" s="81">
        <v>-14.814001873429149</v>
      </c>
      <c r="BD139" s="81">
        <v>1.61893217977007</v>
      </c>
      <c r="BE139" s="81">
        <v>6.114716102466673</v>
      </c>
      <c r="BF139" s="81">
        <v>3.8383226479546266</v>
      </c>
      <c r="BG139" s="81">
        <v>3.2572762040578311</v>
      </c>
      <c r="BH139" s="86">
        <v>2.9498728773659053</v>
      </c>
      <c r="BI139" s="163"/>
    </row>
    <row r="140" spans="1:61" x14ac:dyDescent="0.25">
      <c r="A140" s="85" t="s">
        <v>22</v>
      </c>
      <c r="B140" s="81" t="s">
        <v>350</v>
      </c>
      <c r="C140" s="81" t="s">
        <v>92</v>
      </c>
      <c r="D140" s="81" t="s">
        <v>93</v>
      </c>
      <c r="E140" s="81"/>
      <c r="F140" s="81">
        <v>3.8299831217405398</v>
      </c>
      <c r="G140" s="81">
        <v>1.3586776709487225</v>
      </c>
      <c r="H140" s="81">
        <v>3.4391085403850212</v>
      </c>
      <c r="I140" s="81">
        <v>7.8658288190158459</v>
      </c>
      <c r="J140" s="81">
        <v>-0.7349336044810002</v>
      </c>
      <c r="K140" s="81">
        <v>1.105904112359184</v>
      </c>
      <c r="L140" s="81">
        <v>0.21673081157315721</v>
      </c>
      <c r="M140" s="81">
        <v>4.1838724267903729</v>
      </c>
      <c r="N140" s="81">
        <v>9.9728579433305526</v>
      </c>
      <c r="O140" s="81">
        <v>2.4219901411802027</v>
      </c>
      <c r="P140" s="81">
        <v>2.6671841333993456</v>
      </c>
      <c r="Q140" s="81">
        <v>6.5983627926377864</v>
      </c>
      <c r="R140" s="81">
        <v>8.3127491501381741</v>
      </c>
      <c r="S140" s="81">
        <v>4.2122019508670405</v>
      </c>
      <c r="T140" s="81">
        <v>-6.5715492866196428</v>
      </c>
      <c r="U140" s="81">
        <v>2.5347572500318876</v>
      </c>
      <c r="V140" s="81">
        <v>1.5696563266875501</v>
      </c>
      <c r="W140" s="81">
        <v>4.0750431442409365</v>
      </c>
      <c r="X140" s="81">
        <v>2.3450120353035544</v>
      </c>
      <c r="Y140" s="81">
        <v>0.8414604827160872</v>
      </c>
      <c r="Z140" s="81">
        <v>-0.55145534455593292</v>
      </c>
      <c r="AA140" s="81">
        <v>1.131957473420897</v>
      </c>
      <c r="AB140" s="81">
        <v>2.9888895759899441</v>
      </c>
      <c r="AC140" s="81">
        <v>6.1865780677701423</v>
      </c>
      <c r="AD140" s="81">
        <v>2.7914954574584527</v>
      </c>
      <c r="AE140" s="81">
        <v>9.9844136792885223</v>
      </c>
      <c r="AF140" s="81">
        <v>3.9504834944981582</v>
      </c>
      <c r="AG140" s="81">
        <v>8.4635803013656954</v>
      </c>
      <c r="AH140" s="81">
        <v>9.7979342417543478</v>
      </c>
      <c r="AI140" s="81">
        <v>5.3203595838523938</v>
      </c>
      <c r="AJ140" s="81">
        <v>8.6441696610104231</v>
      </c>
      <c r="AK140" s="81">
        <v>1.8196155973776911</v>
      </c>
      <c r="AL140" s="81">
        <v>4.2007190003352264</v>
      </c>
      <c r="AM140" s="81">
        <v>3.8205961638729633</v>
      </c>
      <c r="AN140" s="81">
        <v>1.4323570581384217</v>
      </c>
      <c r="AO140" s="81">
        <v>1.5148402728397912</v>
      </c>
      <c r="AP140" s="81">
        <v>5.9378096933031088</v>
      </c>
      <c r="AQ140" s="81">
        <v>6.4914901432594547</v>
      </c>
      <c r="AR140" s="81">
        <v>8.4202199338634642</v>
      </c>
      <c r="AS140" s="81">
        <v>8.4420349796595389</v>
      </c>
      <c r="AT140" s="81">
        <v>2.0000938827560759</v>
      </c>
      <c r="AU140" s="81">
        <v>3.2759222399914023</v>
      </c>
      <c r="AV140" s="81">
        <v>1.1901534759537071</v>
      </c>
      <c r="AW140" s="81">
        <v>4.926274688254594</v>
      </c>
      <c r="AX140" s="81">
        <v>4.1242017053602069</v>
      </c>
      <c r="AY140" s="234" t="s">
        <v>22</v>
      </c>
      <c r="AZ140" s="81">
        <v>4.8811947036417394</v>
      </c>
      <c r="BA140" s="81">
        <v>6.4631732672316105</v>
      </c>
      <c r="BB140" s="81">
        <v>0.48732503677500461</v>
      </c>
      <c r="BC140" s="81">
        <v>-5.33368058985711</v>
      </c>
      <c r="BD140" s="81">
        <v>5.1446731809126334</v>
      </c>
      <c r="BE140" s="81">
        <v>2.6090304030989699</v>
      </c>
      <c r="BF140" s="81">
        <v>-0.16296669734504121</v>
      </c>
      <c r="BG140" s="81">
        <v>1.9902060372616717</v>
      </c>
      <c r="BH140" s="86"/>
      <c r="BI140" s="163"/>
    </row>
    <row r="141" spans="1:61" x14ac:dyDescent="0.25">
      <c r="A141" s="85" t="s">
        <v>30</v>
      </c>
      <c r="B141" s="81" t="s">
        <v>351</v>
      </c>
      <c r="C141" s="81" t="s">
        <v>92</v>
      </c>
      <c r="D141" s="81" t="s">
        <v>93</v>
      </c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>
        <v>2.5195545955920977</v>
      </c>
      <c r="AP141" s="81">
        <v>8.7822289495484256</v>
      </c>
      <c r="AQ141" s="81">
        <v>6.2812605768869219</v>
      </c>
      <c r="AR141" s="81">
        <v>2.1593170861161468</v>
      </c>
      <c r="AS141" s="81">
        <v>5.3495661811821407</v>
      </c>
      <c r="AT141" s="81">
        <v>7.153307469752761</v>
      </c>
      <c r="AU141" s="81">
        <v>7.1889358503302248</v>
      </c>
      <c r="AV141" s="81">
        <v>8.6310908193131723</v>
      </c>
      <c r="AW141" s="81">
        <v>8.9156785243741581</v>
      </c>
      <c r="AX141" s="81">
        <v>10.17153156640498</v>
      </c>
      <c r="AY141" s="234" t="s">
        <v>30</v>
      </c>
      <c r="AZ141" s="81">
        <v>11.621127526063546</v>
      </c>
      <c r="BA141" s="81">
        <v>9.7934772451172734</v>
      </c>
      <c r="BB141" s="81">
        <v>-3.1751862420541954</v>
      </c>
      <c r="BC141" s="81">
        <v>-14.185978727046447</v>
      </c>
      <c r="BD141" s="81">
        <v>-2.8736096958718207</v>
      </c>
      <c r="BE141" s="81">
        <v>4.9974743409695321</v>
      </c>
      <c r="BF141" s="81">
        <v>4.8341562959281532</v>
      </c>
      <c r="BG141" s="81">
        <v>4.2264672361799001</v>
      </c>
      <c r="BH141" s="86">
        <v>2.36163325737013</v>
      </c>
      <c r="BI141" s="163"/>
    </row>
    <row r="142" spans="1:61" x14ac:dyDescent="0.25">
      <c r="A142" s="85" t="s">
        <v>352</v>
      </c>
      <c r="B142" s="81" t="s">
        <v>353</v>
      </c>
      <c r="C142" s="81" t="s">
        <v>92</v>
      </c>
      <c r="D142" s="81" t="s">
        <v>93</v>
      </c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>
        <v>9.9999998081978845</v>
      </c>
      <c r="AC142" s="81">
        <v>8.500000190556662</v>
      </c>
      <c r="AD142" s="81">
        <v>0.69999983929440646</v>
      </c>
      <c r="AE142" s="81">
        <v>6.7000001707596653</v>
      </c>
      <c r="AF142" s="81">
        <v>14.299999931626289</v>
      </c>
      <c r="AG142" s="81">
        <v>7.8000000306574861</v>
      </c>
      <c r="AH142" s="81">
        <v>4.9999999826590056</v>
      </c>
      <c r="AI142" s="81">
        <v>8.0000000198182875</v>
      </c>
      <c r="AJ142" s="81">
        <v>3.6999999411262223</v>
      </c>
      <c r="AK142" s="81">
        <v>13.299999992331962</v>
      </c>
      <c r="AL142" s="81">
        <v>5.2000000458136668</v>
      </c>
      <c r="AM142" s="81">
        <v>4.2999999492752181</v>
      </c>
      <c r="AN142" s="81">
        <v>3.2999999894429521</v>
      </c>
      <c r="AO142" s="81">
        <v>-0.39999996738855259</v>
      </c>
      <c r="AP142" s="81">
        <v>-0.30000004012099168</v>
      </c>
      <c r="AQ142" s="81">
        <v>-4.5999999102655522</v>
      </c>
      <c r="AR142" s="81">
        <v>-2.400000007757626</v>
      </c>
      <c r="AS142" s="81">
        <v>5.6999999592644741</v>
      </c>
      <c r="AT142" s="81">
        <v>2.900000001057478</v>
      </c>
      <c r="AU142" s="81">
        <v>8.9033447061563891</v>
      </c>
      <c r="AV142" s="81">
        <v>12.585858903585347</v>
      </c>
      <c r="AW142" s="81">
        <v>26.881992806733606</v>
      </c>
      <c r="AX142" s="81">
        <v>8.5586405526571525</v>
      </c>
      <c r="AY142" s="234" t="s">
        <v>352</v>
      </c>
      <c r="AZ142" s="81">
        <v>14.422308494282078</v>
      </c>
      <c r="BA142" s="81">
        <v>14.328680642466082</v>
      </c>
      <c r="BB142" s="81">
        <v>3.3909675498721867</v>
      </c>
      <c r="BC142" s="81">
        <v>1.712459559220477</v>
      </c>
      <c r="BD142" s="81">
        <v>27.498964227387361</v>
      </c>
      <c r="BE142" s="81">
        <v>21.291261634437575</v>
      </c>
      <c r="BF142" s="81">
        <v>9.1658446111719627</v>
      </c>
      <c r="BG142" s="81">
        <v>10.657395425611966</v>
      </c>
      <c r="BH142" s="86">
        <v>-0.35295269023824005</v>
      </c>
      <c r="BI142" s="163"/>
    </row>
    <row r="143" spans="1:61" x14ac:dyDescent="0.25">
      <c r="A143" s="85" t="s">
        <v>354</v>
      </c>
      <c r="B143" s="81" t="s">
        <v>355</v>
      </c>
      <c r="C143" s="81" t="s">
        <v>92</v>
      </c>
      <c r="D143" s="81" t="s">
        <v>93</v>
      </c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234" t="s">
        <v>354</v>
      </c>
      <c r="AZ143" s="81"/>
      <c r="BA143" s="81"/>
      <c r="BB143" s="81"/>
      <c r="BC143" s="81"/>
      <c r="BD143" s="81"/>
      <c r="BE143" s="81"/>
      <c r="BF143" s="81"/>
      <c r="BG143" s="81"/>
      <c r="BH143" s="86"/>
      <c r="BI143" s="163"/>
    </row>
    <row r="144" spans="1:61" x14ac:dyDescent="0.25">
      <c r="A144" s="85" t="s">
        <v>356</v>
      </c>
      <c r="B144" s="81" t="s">
        <v>357</v>
      </c>
      <c r="C144" s="81" t="s">
        <v>92</v>
      </c>
      <c r="D144" s="81" t="s">
        <v>93</v>
      </c>
      <c r="E144" s="81"/>
      <c r="F144" s="81">
        <v>-2.4252343328808053</v>
      </c>
      <c r="G144" s="81">
        <v>12.517984147314039</v>
      </c>
      <c r="H144" s="81">
        <v>4.8636042641057884</v>
      </c>
      <c r="I144" s="81">
        <v>1.2863631934685031</v>
      </c>
      <c r="J144" s="81"/>
      <c r="K144" s="81"/>
      <c r="L144" s="81">
        <v>10.02884140539031</v>
      </c>
      <c r="M144" s="81">
        <v>9.8917392762357963</v>
      </c>
      <c r="N144" s="81">
        <v>8.362165370692253</v>
      </c>
      <c r="O144" s="81">
        <v>4.7134604385340424</v>
      </c>
      <c r="P144" s="81">
        <v>5.596893638404012</v>
      </c>
      <c r="Q144" s="81">
        <v>2.4372372960512081</v>
      </c>
      <c r="R144" s="81">
        <v>3.5593108642734848</v>
      </c>
      <c r="S144" s="81">
        <v>5.5960499182386769</v>
      </c>
      <c r="T144" s="81">
        <v>7.5582216160849498</v>
      </c>
      <c r="U144" s="81">
        <v>10.812781323267757</v>
      </c>
      <c r="V144" s="81">
        <v>6.059167676213022</v>
      </c>
      <c r="W144" s="81">
        <v>2.2326633989674178</v>
      </c>
      <c r="X144" s="81">
        <v>4.7937871740952431</v>
      </c>
      <c r="Y144" s="81">
        <v>3.6421648527854984</v>
      </c>
      <c r="Z144" s="81">
        <v>-1.6264380899941244</v>
      </c>
      <c r="AA144" s="81">
        <v>10.17345955749785</v>
      </c>
      <c r="AB144" s="81">
        <v>0.78501294514190079</v>
      </c>
      <c r="AC144" s="81">
        <v>6.2694785209168344</v>
      </c>
      <c r="AD144" s="81">
        <v>5.3700764417200304</v>
      </c>
      <c r="AE144" s="81">
        <v>9.6417719217750459</v>
      </c>
      <c r="AF144" s="81">
        <v>-1.2668722192174471</v>
      </c>
      <c r="AG144" s="81">
        <v>12.189914111606925</v>
      </c>
      <c r="AH144" s="81">
        <v>2.8362879484492822</v>
      </c>
      <c r="AI144" s="81">
        <v>2.7882136024620934</v>
      </c>
      <c r="AJ144" s="81">
        <v>7.5473479420461871</v>
      </c>
      <c r="AK144" s="81">
        <v>-2.9075290392362518</v>
      </c>
      <c r="AL144" s="81">
        <v>-1.0032580862860243</v>
      </c>
      <c r="AM144" s="81">
        <v>11.494402839026165</v>
      </c>
      <c r="AN144" s="81">
        <v>-6.3286954690132973</v>
      </c>
      <c r="AO144" s="81">
        <v>13.459778694591677</v>
      </c>
      <c r="AP144" s="81">
        <v>-2.0116271387989713</v>
      </c>
      <c r="AQ144" s="81">
        <v>7.9793808640934856</v>
      </c>
      <c r="AR144" s="81">
        <v>0.52941712085538484</v>
      </c>
      <c r="AS144" s="81">
        <v>1.5925676724807261</v>
      </c>
      <c r="AT144" s="81">
        <v>7.5519519886696429</v>
      </c>
      <c r="AU144" s="81">
        <v>3.3160359148407963</v>
      </c>
      <c r="AV144" s="81">
        <v>6.3169670488879603</v>
      </c>
      <c r="AW144" s="81">
        <v>4.8018664102221322</v>
      </c>
      <c r="AX144" s="81">
        <v>2.9785124102969149</v>
      </c>
      <c r="AY144" s="234" t="s">
        <v>356</v>
      </c>
      <c r="AZ144" s="81">
        <v>7.7598521552369988</v>
      </c>
      <c r="BA144" s="81">
        <v>2.7057743828390812</v>
      </c>
      <c r="BB144" s="81">
        <v>5.5870560817677983</v>
      </c>
      <c r="BC144" s="81">
        <v>4.758347024921818</v>
      </c>
      <c r="BD144" s="81">
        <v>3.642974764215225</v>
      </c>
      <c r="BE144" s="81">
        <v>4.9856470932805053</v>
      </c>
      <c r="BF144" s="81">
        <v>2.6691664479357939</v>
      </c>
      <c r="BG144" s="81">
        <v>4.3814579830275306</v>
      </c>
      <c r="BH144" s="86">
        <v>2.5550549815048811</v>
      </c>
      <c r="BI144" s="163"/>
    </row>
    <row r="145" spans="1:61" x14ac:dyDescent="0.25">
      <c r="A145" s="85" t="s">
        <v>358</v>
      </c>
      <c r="B145" s="81" t="s">
        <v>359</v>
      </c>
      <c r="C145" s="81" t="s">
        <v>92</v>
      </c>
      <c r="D145" s="81" t="s">
        <v>93</v>
      </c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>
        <v>5.2280600242867052</v>
      </c>
      <c r="Q145" s="81">
        <v>4.6483096159029742</v>
      </c>
      <c r="R145" s="81">
        <v>6.5537575088761457</v>
      </c>
      <c r="S145" s="81">
        <v>4.474611050521645</v>
      </c>
      <c r="T145" s="81">
        <v>-0.97263749374808128</v>
      </c>
      <c r="U145" s="81">
        <v>4.4116287821093465</v>
      </c>
      <c r="V145" s="81">
        <v>3.5532360826714893</v>
      </c>
      <c r="W145" s="81">
        <v>3.9535513013492221</v>
      </c>
      <c r="X145" s="81">
        <v>3.5342049286708743</v>
      </c>
      <c r="Y145" s="81">
        <v>1.6854574334839185</v>
      </c>
      <c r="Z145" s="81">
        <v>0.92237836923969496</v>
      </c>
      <c r="AA145" s="81">
        <v>2.4323894716793006</v>
      </c>
      <c r="AB145" s="81">
        <v>1.1949733490686896</v>
      </c>
      <c r="AC145" s="81">
        <v>1.4845156338192567</v>
      </c>
      <c r="AD145" s="81">
        <v>1.7086996839548334</v>
      </c>
      <c r="AE145" s="81">
        <v>2.4523646823903391</v>
      </c>
      <c r="AF145" s="81">
        <v>2.4845741715269014</v>
      </c>
      <c r="AG145" s="81">
        <v>4.5986014737208052</v>
      </c>
      <c r="AH145" s="81">
        <v>4.1636593090678105</v>
      </c>
      <c r="AI145" s="81">
        <v>2.6434541726940779</v>
      </c>
      <c r="AJ145" s="81">
        <v>1.0151299194941998</v>
      </c>
      <c r="AK145" s="81">
        <v>1.3666360373082682</v>
      </c>
      <c r="AL145" s="81">
        <v>-0.91391559665710531</v>
      </c>
      <c r="AM145" s="81">
        <v>2.2156241187658168</v>
      </c>
      <c r="AN145" s="81">
        <v>2.117151225523628</v>
      </c>
      <c r="AO145" s="81">
        <v>1.1107304053281695</v>
      </c>
      <c r="AP145" s="81">
        <v>2.2372475430824608</v>
      </c>
      <c r="AQ145" s="81">
        <v>3.5032681923692763</v>
      </c>
      <c r="AR145" s="81">
        <v>3.300541382217375</v>
      </c>
      <c r="AS145" s="81">
        <v>3.9102319109510404</v>
      </c>
      <c r="AT145" s="81">
        <v>2.1877293725829645</v>
      </c>
      <c r="AU145" s="81">
        <v>1.0264968357625719</v>
      </c>
      <c r="AV145" s="81">
        <v>1.0875354877250487</v>
      </c>
      <c r="AW145" s="81">
        <v>2.4704862133684031</v>
      </c>
      <c r="AX145" s="81">
        <v>1.8954137841551386</v>
      </c>
      <c r="AY145" s="234" t="s">
        <v>358</v>
      </c>
      <c r="AZ145" s="81">
        <v>5.0493462022084969</v>
      </c>
      <c r="BA145" s="81">
        <v>14.582442317659726</v>
      </c>
      <c r="BB145" s="81">
        <v>9.9999999999993889</v>
      </c>
      <c r="BC145" s="81"/>
      <c r="BD145" s="81"/>
      <c r="BE145" s="81"/>
      <c r="BF145" s="81"/>
      <c r="BG145" s="81"/>
      <c r="BH145" s="86"/>
      <c r="BI145" s="163"/>
    </row>
    <row r="146" spans="1:61" x14ac:dyDescent="0.25">
      <c r="A146" s="85" t="s">
        <v>360</v>
      </c>
      <c r="B146" s="81" t="s">
        <v>361</v>
      </c>
      <c r="C146" s="81" t="s">
        <v>92</v>
      </c>
      <c r="D146" s="81" t="s">
        <v>93</v>
      </c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>
        <v>-0.71118532883569685</v>
      </c>
      <c r="AA146" s="81">
        <v>11.730911680642848</v>
      </c>
      <c r="AB146" s="81">
        <v>4.3571694208868195</v>
      </c>
      <c r="AC146" s="81">
        <v>3.3572542178072382</v>
      </c>
      <c r="AD146" s="81">
        <v>-5.2908765012257533</v>
      </c>
      <c r="AE146" s="81">
        <v>7.9085880489624856</v>
      </c>
      <c r="AF146" s="81">
        <v>1.202209489046524</v>
      </c>
      <c r="AG146" s="81">
        <v>1.6924643775445531</v>
      </c>
      <c r="AH146" s="81">
        <v>5.0322828821319376</v>
      </c>
      <c r="AI146" s="81">
        <v>-2.3999998249418013</v>
      </c>
      <c r="AJ146" s="81">
        <v>-16.000000253447581</v>
      </c>
      <c r="AK146" s="81">
        <v>-29.09999990890276</v>
      </c>
      <c r="AL146" s="81">
        <v>-1.1999999770851275</v>
      </c>
      <c r="AM146" s="81">
        <v>-30.90000025015506</v>
      </c>
      <c r="AN146" s="81">
        <v>-1.3999990098423467</v>
      </c>
      <c r="AO146" s="81">
        <v>-5.2000005106186507</v>
      </c>
      <c r="AP146" s="81">
        <v>1.5999999999999943</v>
      </c>
      <c r="AQ146" s="81">
        <v>-6.4999999495099985</v>
      </c>
      <c r="AR146" s="81">
        <v>-3.4000003320999781</v>
      </c>
      <c r="AS146" s="81">
        <v>2.1000002767080446</v>
      </c>
      <c r="AT146" s="81">
        <v>6.1000000424319012</v>
      </c>
      <c r="AU146" s="81">
        <v>7.8000001057862818</v>
      </c>
      <c r="AV146" s="81">
        <v>6.6000004260364165</v>
      </c>
      <c r="AW146" s="81">
        <v>7.4100624864469609</v>
      </c>
      <c r="AX146" s="81">
        <v>7.4871645651065677</v>
      </c>
      <c r="AY146" s="234" t="s">
        <v>360</v>
      </c>
      <c r="AZ146" s="81">
        <v>4.7985219758848672</v>
      </c>
      <c r="BA146" s="81">
        <v>3.0679435266871309</v>
      </c>
      <c r="BB146" s="81">
        <v>7.7648464047989592</v>
      </c>
      <c r="BC146" s="81">
        <v>-5.9895798525995616</v>
      </c>
      <c r="BD146" s="81">
        <v>7.0940717618723852</v>
      </c>
      <c r="BE146" s="81">
        <v>6.4143507384288796</v>
      </c>
      <c r="BF146" s="81">
        <v>-0.70000035087542756</v>
      </c>
      <c r="BG146" s="81">
        <v>9.3968064094656114</v>
      </c>
      <c r="BH146" s="86">
        <v>4.5999999999999801</v>
      </c>
      <c r="BI146" s="163"/>
    </row>
    <row r="147" spans="1:61" x14ac:dyDescent="0.25">
      <c r="A147" s="85" t="s">
        <v>362</v>
      </c>
      <c r="B147" s="81" t="s">
        <v>363</v>
      </c>
      <c r="C147" s="81" t="s">
        <v>92</v>
      </c>
      <c r="D147" s="81" t="s">
        <v>93</v>
      </c>
      <c r="E147" s="81"/>
      <c r="F147" s="81">
        <v>2.0486327511419091</v>
      </c>
      <c r="G147" s="81">
        <v>2.2710697015938024</v>
      </c>
      <c r="H147" s="81">
        <v>-0.92940162377630031</v>
      </c>
      <c r="I147" s="81">
        <v>3.9625188477375985</v>
      </c>
      <c r="J147" s="81">
        <v>-0.45225386362258746</v>
      </c>
      <c r="K147" s="81">
        <v>2.0645524068712717</v>
      </c>
      <c r="L147" s="81">
        <v>5.5285656101043941</v>
      </c>
      <c r="M147" s="81">
        <v>6.8287860989285036</v>
      </c>
      <c r="N147" s="81">
        <v>3.7212221678010025</v>
      </c>
      <c r="O147" s="81">
        <v>5.2764555748476312</v>
      </c>
      <c r="P147" s="81">
        <v>3.9293650315980244</v>
      </c>
      <c r="Q147" s="81">
        <v>-1.2726215308478572</v>
      </c>
      <c r="R147" s="81">
        <v>-2.6184783296946534</v>
      </c>
      <c r="S147" s="81">
        <v>2.0068793792621449</v>
      </c>
      <c r="T147" s="81">
        <v>1.2586916344902193</v>
      </c>
      <c r="U147" s="81">
        <v>-3.0688583912665166</v>
      </c>
      <c r="V147" s="81">
        <v>2.3640003588733407</v>
      </c>
      <c r="W147" s="81">
        <v>-2.6618059648546506</v>
      </c>
      <c r="X147" s="81">
        <v>9.8546502902421338</v>
      </c>
      <c r="Y147" s="81">
        <v>0.80577081769182257</v>
      </c>
      <c r="Z147" s="81">
        <v>-9.6987883750714019</v>
      </c>
      <c r="AA147" s="81">
        <v>-1.8101941614562094</v>
      </c>
      <c r="AB147" s="81">
        <v>0.90210631935559604</v>
      </c>
      <c r="AC147" s="81">
        <v>1.7046788407404563</v>
      </c>
      <c r="AD147" s="81">
        <v>1.1558771642937273</v>
      </c>
      <c r="AE147" s="81">
        <v>1.9591057679615176</v>
      </c>
      <c r="AF147" s="81">
        <v>1.1780855188710575</v>
      </c>
      <c r="AG147" s="81">
        <v>3.4034170096194174</v>
      </c>
      <c r="AH147" s="81">
        <v>4.078892777041105</v>
      </c>
      <c r="AI147" s="81">
        <v>3.1300294278687062</v>
      </c>
      <c r="AJ147" s="81">
        <v>-6.309534393100833</v>
      </c>
      <c r="AK147" s="81">
        <v>1.1861522865747531</v>
      </c>
      <c r="AL147" s="81">
        <v>2.096559819249677</v>
      </c>
      <c r="AM147" s="81">
        <v>-7.1608256492027067E-2</v>
      </c>
      <c r="AN147" s="81">
        <v>1.7122131758249282</v>
      </c>
      <c r="AO147" s="81">
        <v>2.148915048230208</v>
      </c>
      <c r="AP147" s="81">
        <v>3.693492606231402</v>
      </c>
      <c r="AQ147" s="81">
        <v>3.9323364428415459</v>
      </c>
      <c r="AR147" s="81">
        <v>4.6591157004199459</v>
      </c>
      <c r="AS147" s="81">
        <v>4.7600650989119799</v>
      </c>
      <c r="AT147" s="81">
        <v>6.0178244030905574</v>
      </c>
      <c r="AU147" s="81">
        <v>-12.673788136279043</v>
      </c>
      <c r="AV147" s="81">
        <v>9.7848921313328958</v>
      </c>
      <c r="AW147" s="81">
        <v>5.2570036042099559</v>
      </c>
      <c r="AX147" s="81">
        <v>4.6028999651506837</v>
      </c>
      <c r="AY147" s="234" t="s">
        <v>362</v>
      </c>
      <c r="AZ147" s="81">
        <v>5.0226070023249036</v>
      </c>
      <c r="BA147" s="81">
        <v>6.240578451161241</v>
      </c>
      <c r="BB147" s="81">
        <v>7.1285135388162075</v>
      </c>
      <c r="BC147" s="81">
        <v>-4.0138605828051226</v>
      </c>
      <c r="BD147" s="81">
        <v>0.26311085570331727</v>
      </c>
      <c r="BE147" s="81">
        <v>1.4543921677091305</v>
      </c>
      <c r="BF147" s="81">
        <v>3.0275360438553491</v>
      </c>
      <c r="BG147" s="81">
        <v>2.4142976921826147</v>
      </c>
      <c r="BH147" s="86">
        <v>2.9731851135889684</v>
      </c>
      <c r="BI147" s="163"/>
    </row>
    <row r="148" spans="1:61" x14ac:dyDescent="0.25">
      <c r="A148" s="85" t="s">
        <v>364</v>
      </c>
      <c r="B148" s="81" t="s">
        <v>365</v>
      </c>
      <c r="C148" s="81" t="s">
        <v>92</v>
      </c>
      <c r="D148" s="81" t="s">
        <v>93</v>
      </c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>
        <v>5.8838076259218184</v>
      </c>
      <c r="AV148" s="81">
        <v>14.019610392195787</v>
      </c>
      <c r="AW148" s="81">
        <v>14.453722120629678</v>
      </c>
      <c r="AX148" s="81">
        <v>-7.8117948883632664</v>
      </c>
      <c r="AY148" s="234" t="s">
        <v>364</v>
      </c>
      <c r="AZ148" s="81">
        <v>19.919116111615097</v>
      </c>
      <c r="BA148" s="81">
        <v>10.640951667621195</v>
      </c>
      <c r="BB148" s="81">
        <v>10.933886553002651</v>
      </c>
      <c r="BC148" s="81">
        <v>-6.0452578410444318</v>
      </c>
      <c r="BD148" s="81">
        <v>7.1964446346931794</v>
      </c>
      <c r="BE148" s="81">
        <v>10.83083720341493</v>
      </c>
      <c r="BF148" s="81">
        <v>1.492160160910089</v>
      </c>
      <c r="BG148" s="81">
        <v>7.7206781340752002</v>
      </c>
      <c r="BH148" s="86">
        <v>7.5620280561891775</v>
      </c>
      <c r="BI148" s="163"/>
    </row>
    <row r="149" spans="1:61" x14ac:dyDescent="0.25">
      <c r="A149" s="85" t="s">
        <v>366</v>
      </c>
      <c r="B149" s="81" t="s">
        <v>367</v>
      </c>
      <c r="C149" s="81" t="s">
        <v>92</v>
      </c>
      <c r="D149" s="81" t="s">
        <v>93</v>
      </c>
      <c r="E149" s="81"/>
      <c r="F149" s="81"/>
      <c r="G149" s="81"/>
      <c r="H149" s="81"/>
      <c r="I149" s="81"/>
      <c r="J149" s="81"/>
      <c r="K149" s="81"/>
      <c r="L149" s="81"/>
      <c r="M149" s="81"/>
      <c r="N149" s="81">
        <v>9.4015163486832449</v>
      </c>
      <c r="O149" s="81">
        <v>7.9528195735395002</v>
      </c>
      <c r="P149" s="81">
        <v>9.3850445452101212</v>
      </c>
      <c r="Q149" s="81">
        <v>16.443565130246299</v>
      </c>
      <c r="R149" s="81">
        <v>9.6706156081312429</v>
      </c>
      <c r="S149" s="81">
        <v>13.758676081697629</v>
      </c>
      <c r="T149" s="81">
        <v>4.5409556117080143</v>
      </c>
      <c r="U149" s="81">
        <v>12.730653107136192</v>
      </c>
      <c r="V149" s="81">
        <v>5.5415283252689989</v>
      </c>
      <c r="W149" s="81">
        <v>0.1136092750328288</v>
      </c>
      <c r="X149" s="81">
        <v>6.8136018971274268</v>
      </c>
      <c r="Y149" s="81">
        <v>5.5762324280643156</v>
      </c>
      <c r="Z149" s="81">
        <v>2.9012938855652521</v>
      </c>
      <c r="AA149" s="81">
        <v>-1.2126133084774438</v>
      </c>
      <c r="AB149" s="81">
        <v>-0.16018003653044843</v>
      </c>
      <c r="AC149" s="81">
        <v>0.95837839531334623</v>
      </c>
      <c r="AD149" s="81">
        <v>0.17401601466148975</v>
      </c>
      <c r="AE149" s="81">
        <v>-0.87711844726892707</v>
      </c>
      <c r="AF149" s="81">
        <v>0.30388556363818964</v>
      </c>
      <c r="AG149" s="81">
        <v>2.6581243629586737</v>
      </c>
      <c r="AH149" s="81">
        <v>2.2796994680136891</v>
      </c>
      <c r="AI149" s="81">
        <v>10.3108263734605</v>
      </c>
      <c r="AJ149" s="81">
        <v>3.4562391677879418</v>
      </c>
      <c r="AK149" s="81">
        <v>4.8382777507554104</v>
      </c>
      <c r="AL149" s="81">
        <v>3.0098568633052878</v>
      </c>
      <c r="AM149" s="81">
        <v>3.361478244246058</v>
      </c>
      <c r="AN149" s="81">
        <v>4.4567423413857341</v>
      </c>
      <c r="AO149" s="81">
        <v>5.1842007763289075</v>
      </c>
      <c r="AP149" s="81">
        <v>4.0095894793901579</v>
      </c>
      <c r="AQ149" s="81">
        <v>4.4218643626615375</v>
      </c>
      <c r="AR149" s="81">
        <v>2.3301291498693928</v>
      </c>
      <c r="AS149" s="81">
        <v>5.4042646118020343</v>
      </c>
      <c r="AT149" s="81">
        <v>2.1844636365135415</v>
      </c>
      <c r="AU149" s="81">
        <v>2.2442820222528184</v>
      </c>
      <c r="AV149" s="81">
        <v>4.9755828967350766</v>
      </c>
      <c r="AW149" s="81">
        <v>8.2304923773261436</v>
      </c>
      <c r="AX149" s="81">
        <v>5.8057491417645508</v>
      </c>
      <c r="AY149" s="234" t="s">
        <v>366</v>
      </c>
      <c r="AZ149" s="81">
        <v>6.8406003929731867</v>
      </c>
      <c r="BA149" s="81">
        <v>5.7522236427533784</v>
      </c>
      <c r="BB149" s="81">
        <v>5.3465025367155192</v>
      </c>
      <c r="BC149" s="81">
        <v>1.6922119938974873</v>
      </c>
      <c r="BD149" s="81">
        <v>4.8837208593278376</v>
      </c>
      <c r="BE149" s="81">
        <v>3.8088988568547393</v>
      </c>
      <c r="BF149" s="81">
        <v>4.4319157998331917</v>
      </c>
      <c r="BG149" s="81">
        <v>2.5695611001975038</v>
      </c>
      <c r="BH149" s="86">
        <v>2.1805922169555885</v>
      </c>
      <c r="BI149" s="163"/>
    </row>
    <row r="150" spans="1:61" x14ac:dyDescent="0.25">
      <c r="A150" s="85" t="s">
        <v>368</v>
      </c>
      <c r="B150" s="81" t="s">
        <v>369</v>
      </c>
      <c r="C150" s="81" t="s">
        <v>92</v>
      </c>
      <c r="D150" s="81" t="s">
        <v>93</v>
      </c>
      <c r="E150" s="81"/>
      <c r="F150" s="81">
        <v>4.999999999999801</v>
      </c>
      <c r="G150" s="81">
        <v>4.6644146680020953</v>
      </c>
      <c r="H150" s="81">
        <v>8.1068869299739958</v>
      </c>
      <c r="I150" s="81">
        <v>11.905480764756021</v>
      </c>
      <c r="J150" s="81">
        <v>7.0999999999997527</v>
      </c>
      <c r="K150" s="81">
        <v>6.0961393006748494</v>
      </c>
      <c r="L150" s="81">
        <v>5.8549248778848835</v>
      </c>
      <c r="M150" s="81">
        <v>9.4232788186816094</v>
      </c>
      <c r="N150" s="81">
        <v>3.4186200260212303</v>
      </c>
      <c r="O150" s="81">
        <v>6.5024840331655298</v>
      </c>
      <c r="P150" s="81">
        <v>3.7624676866526272</v>
      </c>
      <c r="Q150" s="81">
        <v>8.2288073102133978</v>
      </c>
      <c r="R150" s="81">
        <v>7.8611198607365367</v>
      </c>
      <c r="S150" s="81">
        <v>5.7768272312761724</v>
      </c>
      <c r="T150" s="81">
        <v>5.7444850489477375</v>
      </c>
      <c r="U150" s="81">
        <v>4.4174441351526355</v>
      </c>
      <c r="V150" s="81">
        <v>3.3906397072745591</v>
      </c>
      <c r="W150" s="81">
        <v>8.9569423269018955</v>
      </c>
      <c r="X150" s="81">
        <v>9.6981701383694912</v>
      </c>
      <c r="Y150" s="81">
        <v>9.2332519840645233</v>
      </c>
      <c r="Z150" s="81">
        <v>8.7726005614668026</v>
      </c>
      <c r="AA150" s="81">
        <v>-0.62790260989888225</v>
      </c>
      <c r="AB150" s="81">
        <v>-4.1962965745517806</v>
      </c>
      <c r="AC150" s="81">
        <v>3.6101809119458466</v>
      </c>
      <c r="AD150" s="81">
        <v>2.5933841390310732</v>
      </c>
      <c r="AE150" s="81">
        <v>-3.753919880986075</v>
      </c>
      <c r="AF150" s="81">
        <v>1.8557469918518734</v>
      </c>
      <c r="AG150" s="81">
        <v>1.245438058348185</v>
      </c>
      <c r="AH150" s="81">
        <v>4.1982932591384809</v>
      </c>
      <c r="AI150" s="81">
        <v>5.0683063123192653</v>
      </c>
      <c r="AJ150" s="81">
        <v>4.2222507156586744</v>
      </c>
      <c r="AK150" s="81">
        <v>3.628658713856737</v>
      </c>
      <c r="AL150" s="81">
        <v>4.0614258540720698</v>
      </c>
      <c r="AM150" s="81">
        <v>4.7273548291110785</v>
      </c>
      <c r="AN150" s="81">
        <v>-5.758682379897806</v>
      </c>
      <c r="AO150" s="81">
        <v>5.8747666828933518</v>
      </c>
      <c r="AP150" s="81">
        <v>6.9628888013697434</v>
      </c>
      <c r="AQ150" s="81">
        <v>4.7018424160157934</v>
      </c>
      <c r="AR150" s="81">
        <v>2.6670131474266157</v>
      </c>
      <c r="AS150" s="81">
        <v>5.2964738384637684</v>
      </c>
      <c r="AT150" s="81">
        <v>-0.60549239008739164</v>
      </c>
      <c r="AU150" s="81">
        <v>0.13191716864193381</v>
      </c>
      <c r="AV150" s="81">
        <v>1.4226712424030552</v>
      </c>
      <c r="AW150" s="81">
        <v>4.2957142512236999</v>
      </c>
      <c r="AX150" s="81">
        <v>3.0325736585769363</v>
      </c>
      <c r="AY150" s="234" t="s">
        <v>368</v>
      </c>
      <c r="AZ150" s="81">
        <v>5.0013854675320175</v>
      </c>
      <c r="BA150" s="81">
        <v>3.1482258217532291</v>
      </c>
      <c r="BB150" s="81">
        <v>1.4002901485339976</v>
      </c>
      <c r="BC150" s="81">
        <v>-4.7003399360692839</v>
      </c>
      <c r="BD150" s="81">
        <v>5.11019873147265</v>
      </c>
      <c r="BE150" s="81">
        <v>4.0446147764124873</v>
      </c>
      <c r="BF150" s="81">
        <v>4.0073706130251878</v>
      </c>
      <c r="BG150" s="81">
        <v>1.3908313873224785</v>
      </c>
      <c r="BH150" s="86">
        <v>2.1247586100511739</v>
      </c>
      <c r="BI150" s="163"/>
    </row>
    <row r="151" spans="1:61" x14ac:dyDescent="0.25">
      <c r="A151" s="85" t="s">
        <v>370</v>
      </c>
      <c r="B151" s="81" t="s">
        <v>371</v>
      </c>
      <c r="C151" s="81" t="s">
        <v>92</v>
      </c>
      <c r="D151" s="81" t="s">
        <v>93</v>
      </c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>
        <v>4.8312307722626144</v>
      </c>
      <c r="AB151" s="81">
        <v>15.507905613096739</v>
      </c>
      <c r="AC151" s="81">
        <v>3.8660951471157148</v>
      </c>
      <c r="AD151" s="81">
        <v>-6.2573818513339035</v>
      </c>
      <c r="AE151" s="81">
        <v>24.54251714619997</v>
      </c>
      <c r="AF151" s="81">
        <v>9.3638209179727596</v>
      </c>
      <c r="AG151" s="81">
        <v>7.7889861807593661</v>
      </c>
      <c r="AH151" s="81">
        <v>-1.6915869045122349</v>
      </c>
      <c r="AI151" s="81">
        <v>2.6762824247005454</v>
      </c>
      <c r="AJ151" s="81">
        <v>8.7872807341653925E-2</v>
      </c>
      <c r="AK151" s="81">
        <v>7.1407554717176396</v>
      </c>
      <c r="AL151" s="81">
        <v>6.0062653237445289</v>
      </c>
      <c r="AM151" s="81">
        <v>5.8777493402536436</v>
      </c>
      <c r="AN151" s="81">
        <v>8.213196690445443</v>
      </c>
      <c r="AO151" s="81">
        <v>-10.302929034567214</v>
      </c>
      <c r="AP151" s="81">
        <v>-6.4456251697583298</v>
      </c>
      <c r="AQ151" s="81">
        <v>-2.8442651710667377</v>
      </c>
      <c r="AR151" s="81">
        <v>-2.3971484883983862</v>
      </c>
      <c r="AS151" s="81">
        <v>5.8906760387278325</v>
      </c>
      <c r="AT151" s="81">
        <v>5.3633800562663936</v>
      </c>
      <c r="AU151" s="81">
        <v>2.6159026790411275</v>
      </c>
      <c r="AV151" s="81">
        <v>0.17006495875790506</v>
      </c>
      <c r="AW151" s="81">
        <v>-5.5412458838006273E-2</v>
      </c>
      <c r="AX151" s="81">
        <v>2.7502359977410293</v>
      </c>
      <c r="AY151" s="234" t="s">
        <v>370</v>
      </c>
      <c r="AZ151" s="81">
        <v>1.9226929132572366</v>
      </c>
      <c r="BA151" s="81">
        <v>3.7749577209979179</v>
      </c>
      <c r="BB151" s="81">
        <v>-2.0338238400733246</v>
      </c>
      <c r="BC151" s="81">
        <v>-1.6563815931810382</v>
      </c>
      <c r="BD151" s="81">
        <v>6.1440040560829345</v>
      </c>
      <c r="BE151" s="81">
        <v>2.3608618518352387E-2</v>
      </c>
      <c r="BF151" s="81">
        <v>4.7210895275891431</v>
      </c>
      <c r="BG151" s="81">
        <v>2.9885745810308322</v>
      </c>
      <c r="BH151" s="86"/>
      <c r="BI151" s="163"/>
    </row>
    <row r="152" spans="1:61" x14ac:dyDescent="0.25">
      <c r="A152" s="85" t="s">
        <v>372</v>
      </c>
      <c r="B152" s="81" t="s">
        <v>373</v>
      </c>
      <c r="C152" s="81" t="s">
        <v>92</v>
      </c>
      <c r="D152" s="81" t="s">
        <v>93</v>
      </c>
      <c r="E152" s="81"/>
      <c r="F152" s="81">
        <v>1.35766170626556</v>
      </c>
      <c r="G152" s="81">
        <v>3.6104062304936519</v>
      </c>
      <c r="H152" s="81">
        <v>6.0405135895711197</v>
      </c>
      <c r="I152" s="81">
        <v>7.746331625301579</v>
      </c>
      <c r="J152" s="81">
        <v>4.9228406653063672</v>
      </c>
      <c r="K152" s="81">
        <v>5.0299857308871339</v>
      </c>
      <c r="L152" s="81">
        <v>4.1184366681072078</v>
      </c>
      <c r="M152" s="81">
        <v>6.3819834182931459</v>
      </c>
      <c r="N152" s="81">
        <v>7.1665098351347751</v>
      </c>
      <c r="O152" s="81">
        <v>7.922786804620813</v>
      </c>
      <c r="P152" s="81">
        <v>5.8062466592867992</v>
      </c>
      <c r="Q152" s="81">
        <v>6.6693891433288854</v>
      </c>
      <c r="R152" s="81">
        <v>7.2914320754629642</v>
      </c>
      <c r="S152" s="81">
        <v>6.3160971649046616</v>
      </c>
      <c r="T152" s="81">
        <v>5.4918920550813795</v>
      </c>
      <c r="U152" s="81">
        <v>6.5507721859056574</v>
      </c>
      <c r="V152" s="81">
        <v>4.4064949679385421</v>
      </c>
      <c r="W152" s="81">
        <v>4.991120801169572</v>
      </c>
      <c r="X152" s="81">
        <v>4.5242575293185752</v>
      </c>
      <c r="Y152" s="81">
        <v>5.666100365035831</v>
      </c>
      <c r="Z152" s="81">
        <v>3.1737959063481185</v>
      </c>
      <c r="AA152" s="81">
        <v>2.5725598079484087</v>
      </c>
      <c r="AB152" s="81">
        <v>1.6005085277615905</v>
      </c>
      <c r="AC152" s="81">
        <v>5.0902850221309137</v>
      </c>
      <c r="AD152" s="81">
        <v>4.6750385744697383</v>
      </c>
      <c r="AE152" s="81">
        <v>3.3048244224871439</v>
      </c>
      <c r="AF152" s="81">
        <v>4.3525929072008722</v>
      </c>
      <c r="AG152" s="81">
        <v>3.9182545973055909</v>
      </c>
      <c r="AH152" s="81">
        <v>3.3493181566123837</v>
      </c>
      <c r="AI152" s="81">
        <v>3.2949766885894718</v>
      </c>
      <c r="AJ152" s="81">
        <v>2.0096274778653935</v>
      </c>
      <c r="AK152" s="81">
        <v>3.5127494259361072</v>
      </c>
      <c r="AL152" s="81">
        <v>4.6908198028491483</v>
      </c>
      <c r="AM152" s="81">
        <v>4.7334872259835521</v>
      </c>
      <c r="AN152" s="81">
        <v>4.4950570899827653</v>
      </c>
      <c r="AO152" s="81">
        <v>6.0217636680102089</v>
      </c>
      <c r="AP152" s="81">
        <v>5.2214153064658291</v>
      </c>
      <c r="AQ152" s="81">
        <v>2.8505446840850794</v>
      </c>
      <c r="AR152" s="81">
        <v>3.4889218661523529</v>
      </c>
      <c r="AS152" s="81">
        <v>5.4828831862434839</v>
      </c>
      <c r="AT152" s="81">
        <v>3.3258252899507283</v>
      </c>
      <c r="AU152" s="81">
        <v>4.7717654481038494</v>
      </c>
      <c r="AV152" s="81">
        <v>5.5213654855029972</v>
      </c>
      <c r="AW152" s="81">
        <v>7.6728223854007638</v>
      </c>
      <c r="AX152" s="81">
        <v>7.0810797352131232</v>
      </c>
      <c r="AY152" s="234" t="s">
        <v>372</v>
      </c>
      <c r="AZ152" s="81">
        <v>8.0676757164651178</v>
      </c>
      <c r="BA152" s="81">
        <v>8.4976943752194103</v>
      </c>
      <c r="BB152" s="81">
        <v>5.5798992168008255</v>
      </c>
      <c r="BC152" s="81">
        <v>3.3827844635669209</v>
      </c>
      <c r="BD152" s="81">
        <v>7.9141628118383949</v>
      </c>
      <c r="BE152" s="81">
        <v>6.1081043614783113</v>
      </c>
      <c r="BF152" s="81">
        <v>5.1826696385905109</v>
      </c>
      <c r="BG152" s="81">
        <v>5.2729270020446251</v>
      </c>
      <c r="BH152" s="86">
        <v>4.8027842275630235</v>
      </c>
      <c r="BI152" s="163"/>
    </row>
    <row r="153" spans="1:61" x14ac:dyDescent="0.25">
      <c r="A153" s="85" t="s">
        <v>374</v>
      </c>
      <c r="B153" s="81" t="s">
        <v>375</v>
      </c>
      <c r="C153" s="81" t="s">
        <v>92</v>
      </c>
      <c r="D153" s="81" t="s">
        <v>93</v>
      </c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>
        <v>-6.1707676501897595</v>
      </c>
      <c r="AK153" s="81">
        <v>-6.565198650396141</v>
      </c>
      <c r="AL153" s="81">
        <v>-7.4692713138834392</v>
      </c>
      <c r="AM153" s="81">
        <v>-1.7581661891116482</v>
      </c>
      <c r="AN153" s="81">
        <v>-1.1147277054456879</v>
      </c>
      <c r="AO153" s="81">
        <v>1.1851039104296461</v>
      </c>
      <c r="AP153" s="81">
        <v>1.4399813443712048</v>
      </c>
      <c r="AQ153" s="81">
        <v>3.3787356321841173</v>
      </c>
      <c r="AR153" s="81">
        <v>4.3390279020895122</v>
      </c>
      <c r="AS153" s="81">
        <v>4.54913578142002</v>
      </c>
      <c r="AT153" s="81">
        <v>-3.0672456620025343</v>
      </c>
      <c r="AU153" s="81">
        <v>1.4940286785662948</v>
      </c>
      <c r="AV153" s="81">
        <v>2.2222222222222143</v>
      </c>
      <c r="AW153" s="81">
        <v>4.6744283571799201</v>
      </c>
      <c r="AX153" s="81">
        <v>4.7233775272887755</v>
      </c>
      <c r="AY153" s="234" t="s">
        <v>374</v>
      </c>
      <c r="AZ153" s="81">
        <v>5.1370251615350497</v>
      </c>
      <c r="BA153" s="81">
        <v>6.4734868575234685</v>
      </c>
      <c r="BB153" s="81">
        <v>5.4717117743313395</v>
      </c>
      <c r="BC153" s="81">
        <v>-0.3586158417037808</v>
      </c>
      <c r="BD153" s="81">
        <v>3.3587601137591321</v>
      </c>
      <c r="BE153" s="81">
        <v>2.3398922839012357</v>
      </c>
      <c r="BF153" s="81">
        <v>-0.45618441209266791</v>
      </c>
      <c r="BG153" s="81">
        <v>2.6656372273185127</v>
      </c>
      <c r="BH153" s="86">
        <v>3.7675580594998479</v>
      </c>
      <c r="BI153" s="163"/>
    </row>
    <row r="154" spans="1:61" x14ac:dyDescent="0.25">
      <c r="A154" s="85" t="s">
        <v>376</v>
      </c>
      <c r="B154" s="81" t="s">
        <v>377</v>
      </c>
      <c r="C154" s="81" t="s">
        <v>92</v>
      </c>
      <c r="D154" s="81" t="s">
        <v>93</v>
      </c>
      <c r="E154" s="81"/>
      <c r="F154" s="81"/>
      <c r="G154" s="81"/>
      <c r="H154" s="81"/>
      <c r="I154" s="81"/>
      <c r="J154" s="81"/>
      <c r="K154" s="81"/>
      <c r="L154" s="81"/>
      <c r="M154" s="81">
        <v>3.7084101861547794</v>
      </c>
      <c r="N154" s="81">
        <v>0.23099943773338794</v>
      </c>
      <c r="O154" s="81">
        <v>6.1369548318831022</v>
      </c>
      <c r="P154" s="81">
        <v>2.5689960349665881</v>
      </c>
      <c r="Q154" s="81">
        <v>5.8440164433929027</v>
      </c>
      <c r="R154" s="81">
        <v>-1.4551157970124962</v>
      </c>
      <c r="S154" s="81">
        <v>-1.528826121658625</v>
      </c>
      <c r="T154" s="81">
        <v>11.625049133892347</v>
      </c>
      <c r="U154" s="81">
        <v>13.623438541645342</v>
      </c>
      <c r="V154" s="81">
        <v>6.3486471954088586</v>
      </c>
      <c r="W154" s="81">
        <v>-1.4634763402885227</v>
      </c>
      <c r="X154" s="81">
        <v>10.395677228558739</v>
      </c>
      <c r="Y154" s="81">
        <v>-4.3258398793116726</v>
      </c>
      <c r="Z154" s="81">
        <v>-4.4115462765030173</v>
      </c>
      <c r="AA154" s="81">
        <v>-4.6376545528427329</v>
      </c>
      <c r="AB154" s="81">
        <v>4.7979667124162546</v>
      </c>
      <c r="AC154" s="81">
        <v>4.3696000734119167</v>
      </c>
      <c r="AD154" s="81">
        <v>-11.356316578465126</v>
      </c>
      <c r="AE154" s="81">
        <v>8.4353100721745022</v>
      </c>
      <c r="AF154" s="81">
        <v>-0.5182353209240631</v>
      </c>
      <c r="AG154" s="81">
        <v>1.4814861582926824</v>
      </c>
      <c r="AH154" s="81">
        <v>11.763705958281776</v>
      </c>
      <c r="AI154" s="81">
        <v>-1.8526759810309272</v>
      </c>
      <c r="AJ154" s="81">
        <v>1.6160628580066856</v>
      </c>
      <c r="AK154" s="81">
        <v>8.33326013422095</v>
      </c>
      <c r="AL154" s="81">
        <v>-2.1394034252530503</v>
      </c>
      <c r="AM154" s="81">
        <v>0.91216205834247432</v>
      </c>
      <c r="AN154" s="81">
        <v>6.2090047832950859</v>
      </c>
      <c r="AO154" s="81">
        <v>3.2184063694437981</v>
      </c>
      <c r="AP154" s="81">
        <v>6.7610938543225245</v>
      </c>
      <c r="AQ154" s="81">
        <v>6.0331141376531718</v>
      </c>
      <c r="AR154" s="81">
        <v>6.7348130305115745</v>
      </c>
      <c r="AS154" s="81">
        <v>3.2000000000000028</v>
      </c>
      <c r="AT154" s="81">
        <v>12.100000000499847</v>
      </c>
      <c r="AU154" s="81">
        <v>4.1533189406870719</v>
      </c>
      <c r="AV154" s="81">
        <v>7.4413949932752246</v>
      </c>
      <c r="AW154" s="81">
        <v>2.1855202392809332</v>
      </c>
      <c r="AX154" s="81">
        <v>6.0797943504538239</v>
      </c>
      <c r="AY154" s="234" t="s">
        <v>376</v>
      </c>
      <c r="AZ154" s="81">
        <v>8.5782869121324268</v>
      </c>
      <c r="BA154" s="81">
        <v>4.2981781762013327</v>
      </c>
      <c r="BB154" s="81">
        <v>4.9785291631445574</v>
      </c>
      <c r="BC154" s="81">
        <v>4.4574219870262795</v>
      </c>
      <c r="BD154" s="81">
        <v>5.8193148304095388</v>
      </c>
      <c r="BE154" s="81">
        <v>2.7301110101734878</v>
      </c>
      <c r="BF154" s="81">
        <v>-0.40830357587083199</v>
      </c>
      <c r="BG154" s="81">
        <v>2.1372436102277277</v>
      </c>
      <c r="BH154" s="86">
        <v>7.2221292733255211</v>
      </c>
      <c r="BI154" s="163"/>
    </row>
    <row r="155" spans="1:61" x14ac:dyDescent="0.25">
      <c r="A155" s="85" t="s">
        <v>23</v>
      </c>
      <c r="B155" s="81" t="s">
        <v>378</v>
      </c>
      <c r="C155" s="81" t="s">
        <v>92</v>
      </c>
      <c r="D155" s="81" t="s">
        <v>93</v>
      </c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>
        <v>2.4539877022874919</v>
      </c>
      <c r="Q155" s="81">
        <v>5.8383234506716519</v>
      </c>
      <c r="R155" s="81">
        <v>4.1461554471464552</v>
      </c>
      <c r="S155" s="81">
        <v>10.036390757436806</v>
      </c>
      <c r="T155" s="81">
        <v>19.56009421410856</v>
      </c>
      <c r="U155" s="81">
        <v>17.0170827593723</v>
      </c>
      <c r="V155" s="81">
        <v>12.184166216555042</v>
      </c>
      <c r="W155" s="81">
        <v>11.161161147668281</v>
      </c>
      <c r="X155" s="81">
        <v>10.490769991137867</v>
      </c>
      <c r="Y155" s="81">
        <v>7.049714707300339</v>
      </c>
      <c r="Z155" s="81">
        <v>3.3117624659728051</v>
      </c>
      <c r="AA155" s="81">
        <v>2.2844509808167146</v>
      </c>
      <c r="AB155" s="81">
        <v>-0.61239189371808322</v>
      </c>
      <c r="AC155" s="81">
        <v>0.94237041432181456</v>
      </c>
      <c r="AD155" s="81">
        <v>2.5852782676566477</v>
      </c>
      <c r="AE155" s="81">
        <v>3.8851942934248882</v>
      </c>
      <c r="AF155" s="81">
        <v>4.1105120904273491</v>
      </c>
      <c r="AG155" s="81">
        <v>8.4142395006232107</v>
      </c>
      <c r="AH155" s="81">
        <v>8.1791044706313301</v>
      </c>
      <c r="AI155" s="81">
        <v>6.2913907219014362</v>
      </c>
      <c r="AJ155" s="81">
        <v>6.2564901257504033</v>
      </c>
      <c r="AK155" s="81">
        <v>4.690935780869097</v>
      </c>
      <c r="AL155" s="81">
        <v>4.4807467875017153</v>
      </c>
      <c r="AM155" s="81">
        <v>5.6511056528603092</v>
      </c>
      <c r="AN155" s="81">
        <v>6.3424947032257677</v>
      </c>
      <c r="AO155" s="81">
        <v>3.7773359745524147</v>
      </c>
      <c r="AP155" s="81">
        <v>5.2569787972136055</v>
      </c>
      <c r="AQ155" s="81">
        <v>5.1256031641694619</v>
      </c>
      <c r="AR155" s="81">
        <v>4.7199726297541815</v>
      </c>
      <c r="AS155" s="81">
        <v>6.770193809905777</v>
      </c>
      <c r="AT155" s="81">
        <v>-1.54988858628505</v>
      </c>
      <c r="AU155" s="81">
        <v>2.8115883713913092</v>
      </c>
      <c r="AV155" s="81">
        <v>0.13208747125976572</v>
      </c>
      <c r="AW155" s="81">
        <v>-0.50322454563401209</v>
      </c>
      <c r="AX155" s="81">
        <v>3.665602749816756</v>
      </c>
      <c r="AY155" s="234" t="s">
        <v>23</v>
      </c>
      <c r="AZ155" s="81">
        <v>2.223906401725074</v>
      </c>
      <c r="BA155" s="81">
        <v>4.2792270979093132</v>
      </c>
      <c r="BB155" s="81">
        <v>3.9000000000008583</v>
      </c>
      <c r="BC155" s="81">
        <v>-2.7999999999998124</v>
      </c>
      <c r="BD155" s="81">
        <v>4.2999999999999261</v>
      </c>
      <c r="BE155" s="81">
        <v>1.3999999999987409</v>
      </c>
      <c r="BF155" s="81">
        <v>1.1000000000006622</v>
      </c>
      <c r="BG155" s="81">
        <v>2.8999999999987267</v>
      </c>
      <c r="BH155" s="86"/>
      <c r="BI155" s="163"/>
    </row>
    <row r="156" spans="1:61" x14ac:dyDescent="0.25">
      <c r="A156" s="85" t="s">
        <v>379</v>
      </c>
      <c r="B156" s="81" t="s">
        <v>380</v>
      </c>
      <c r="C156" s="81" t="s">
        <v>92</v>
      </c>
      <c r="D156" s="81" t="s">
        <v>93</v>
      </c>
      <c r="E156" s="81"/>
      <c r="F156" s="81">
        <v>0.4715610793686551</v>
      </c>
      <c r="G156" s="81">
        <v>4.0868725304762563</v>
      </c>
      <c r="H156" s="81">
        <v>13.349294927232776</v>
      </c>
      <c r="I156" s="81">
        <v>-5.8940188395953186</v>
      </c>
      <c r="J156" s="81">
        <v>10.692649509689971</v>
      </c>
      <c r="K156" s="81">
        <v>-4.8517787038234275</v>
      </c>
      <c r="L156" s="81">
        <v>-5.9252588835560118</v>
      </c>
      <c r="M156" s="81">
        <v>12.059340184564022</v>
      </c>
      <c r="N156" s="81">
        <v>3.2917411189389725</v>
      </c>
      <c r="O156" s="81">
        <v>4.9793305972809918</v>
      </c>
      <c r="P156" s="81">
        <v>4.1299624453106105</v>
      </c>
      <c r="Q156" s="81">
        <v>2.4358413728141244</v>
      </c>
      <c r="R156" s="81">
        <v>-0.96812471711002956</v>
      </c>
      <c r="S156" s="81">
        <v>5.3423756872356307</v>
      </c>
      <c r="T156" s="81">
        <v>4.1527091889071102</v>
      </c>
      <c r="U156" s="81">
        <v>6.080396231078609</v>
      </c>
      <c r="V156" s="81">
        <v>5.9522866106395611</v>
      </c>
      <c r="W156" s="81">
        <v>6.517817022361811</v>
      </c>
      <c r="X156" s="81">
        <v>5.201277480348736</v>
      </c>
      <c r="Y156" s="81">
        <v>7.9385380811416866</v>
      </c>
      <c r="Z156" s="81">
        <v>6.3557545912305216</v>
      </c>
      <c r="AA156" s="81">
        <v>5.6038764254984699</v>
      </c>
      <c r="AB156" s="81">
        <v>4.3910926810520863</v>
      </c>
      <c r="AC156" s="81">
        <v>4.932728025717509</v>
      </c>
      <c r="AD156" s="81">
        <v>2.8510002390298439</v>
      </c>
      <c r="AE156" s="81">
        <v>-1.0573487579569445</v>
      </c>
      <c r="AF156" s="81">
        <v>-4.0056317856354156</v>
      </c>
      <c r="AG156" s="81">
        <v>-11.352439477352846</v>
      </c>
      <c r="AH156" s="81">
        <v>3.6952974228208433</v>
      </c>
      <c r="AI156" s="81">
        <v>2.8169332738723369</v>
      </c>
      <c r="AJ156" s="81">
        <v>-0.65061690862215471</v>
      </c>
      <c r="AK156" s="81">
        <v>9.6609424531492323</v>
      </c>
      <c r="AL156" s="81">
        <v>6.0394102270457921</v>
      </c>
      <c r="AM156" s="81">
        <v>7.477958358657915</v>
      </c>
      <c r="AN156" s="81">
        <v>6.9480514366420323</v>
      </c>
      <c r="AO156" s="81">
        <v>6.4427153470935963</v>
      </c>
      <c r="AP156" s="81">
        <v>5.6515829632464829</v>
      </c>
      <c r="AQ156" s="81">
        <v>5.8662131529998049</v>
      </c>
      <c r="AR156" s="81">
        <v>10.945129981907158</v>
      </c>
      <c r="AS156" s="81">
        <v>13.745930556268021</v>
      </c>
      <c r="AT156" s="81">
        <v>11.344034498017706</v>
      </c>
      <c r="AU156" s="81">
        <v>12.025518644654738</v>
      </c>
      <c r="AV156" s="81">
        <v>13.843995054766651</v>
      </c>
      <c r="AW156" s="81">
        <v>13.641906068977775</v>
      </c>
      <c r="AX156" s="81"/>
      <c r="AY156" s="234" t="s">
        <v>379</v>
      </c>
      <c r="AZ156" s="81"/>
      <c r="BA156" s="81"/>
      <c r="BB156" s="81"/>
      <c r="BC156" s="81"/>
      <c r="BD156" s="81"/>
      <c r="BE156" s="81"/>
      <c r="BF156" s="81"/>
      <c r="BG156" s="81">
        <v>8.2448745393154326</v>
      </c>
      <c r="BH156" s="86">
        <v>8.4996636017043983</v>
      </c>
      <c r="BI156" s="163"/>
    </row>
    <row r="157" spans="1:61" x14ac:dyDescent="0.25">
      <c r="A157" s="85" t="s">
        <v>381</v>
      </c>
      <c r="B157" s="81" t="s">
        <v>382</v>
      </c>
      <c r="C157" s="81" t="s">
        <v>92</v>
      </c>
      <c r="D157" s="81" t="s">
        <v>93</v>
      </c>
      <c r="E157" s="81"/>
      <c r="F157" s="81"/>
      <c r="G157" s="81"/>
      <c r="H157" s="81"/>
      <c r="I157" s="81"/>
      <c r="J157" s="81"/>
      <c r="K157" s="81">
        <v>3.4484027934245063</v>
      </c>
      <c r="L157" s="81">
        <v>8.1880824125905178</v>
      </c>
      <c r="M157" s="81">
        <v>10.057147543095951</v>
      </c>
      <c r="N157" s="81">
        <v>10.007922631877349</v>
      </c>
      <c r="O157" s="81">
        <v>7.601121665482296</v>
      </c>
      <c r="P157" s="81">
        <v>5.3787472027061654</v>
      </c>
      <c r="Q157" s="81">
        <v>14.975530410294894</v>
      </c>
      <c r="R157" s="81">
        <v>3.6800792398801434</v>
      </c>
      <c r="S157" s="81">
        <v>8.7352700338951621</v>
      </c>
      <c r="T157" s="81">
        <v>6.9732993588084184</v>
      </c>
      <c r="U157" s="81">
        <v>14.405533438200862</v>
      </c>
      <c r="V157" s="81">
        <v>2.2681168093949111</v>
      </c>
      <c r="W157" s="81">
        <v>0.68747469530650562</v>
      </c>
      <c r="X157" s="81">
        <v>1.3147088702530851</v>
      </c>
      <c r="Y157" s="81">
        <v>-0.72054070228534783</v>
      </c>
      <c r="Z157" s="81">
        <v>-0.12391684128591862</v>
      </c>
      <c r="AA157" s="81">
        <v>8.5639736854336235</v>
      </c>
      <c r="AB157" s="81">
        <v>5.7985647842736512</v>
      </c>
      <c r="AC157" s="81">
        <v>2.1623503353234383</v>
      </c>
      <c r="AD157" s="81">
        <v>3.7135029395504375</v>
      </c>
      <c r="AE157" s="81">
        <v>-1.6629637734773866</v>
      </c>
      <c r="AF157" s="81">
        <v>0.78428756698329494</v>
      </c>
      <c r="AG157" s="81">
        <v>0.39463845657607521</v>
      </c>
      <c r="AH157" s="81">
        <v>1.1102382456217725</v>
      </c>
      <c r="AI157" s="81">
        <v>11.047428688781238</v>
      </c>
      <c r="AJ157" s="81">
        <v>-0.26964746220343727</v>
      </c>
      <c r="AK157" s="81">
        <v>4.9512608374585625</v>
      </c>
      <c r="AL157" s="81">
        <v>1.5760931325021517</v>
      </c>
      <c r="AM157" s="81">
        <v>2.8174779671678323</v>
      </c>
      <c r="AN157" s="81">
        <v>2.608486253729339</v>
      </c>
      <c r="AO157" s="81">
        <v>6.6998764825133321</v>
      </c>
      <c r="AP157" s="81">
        <v>3.7801392603895749</v>
      </c>
      <c r="AQ157" s="81">
        <v>6.7138691858215367</v>
      </c>
      <c r="AR157" s="81">
        <v>4.0852853091189303</v>
      </c>
      <c r="AS157" s="81">
        <v>3.5727270975327627</v>
      </c>
      <c r="AT157" s="81">
        <v>3.6853542557781793</v>
      </c>
      <c r="AU157" s="81">
        <v>3.5378888185718154</v>
      </c>
      <c r="AV157" s="81">
        <v>2.9373234207565702</v>
      </c>
      <c r="AW157" s="81">
        <v>7.6097895482051428</v>
      </c>
      <c r="AX157" s="81">
        <v>5.22030117655585</v>
      </c>
      <c r="AY157" s="234" t="s">
        <v>381</v>
      </c>
      <c r="AZ157" s="81">
        <v>5.6072463420509138</v>
      </c>
      <c r="BA157" s="81">
        <v>5.2486292566304371</v>
      </c>
      <c r="BB157" s="81">
        <v>3.8394497089971509</v>
      </c>
      <c r="BC157" s="81">
        <v>3.4133206578882636</v>
      </c>
      <c r="BD157" s="81">
        <v>5.1148840805002038</v>
      </c>
      <c r="BE157" s="81">
        <v>-1.4990316064694582</v>
      </c>
      <c r="BF157" s="81">
        <v>3.6818949378066179</v>
      </c>
      <c r="BG157" s="81">
        <v>1.0495225970007453</v>
      </c>
      <c r="BH157" s="86">
        <v>-3.4099411924231049E-2</v>
      </c>
      <c r="BI157" s="163"/>
    </row>
    <row r="158" spans="1:61" x14ac:dyDescent="0.25">
      <c r="A158" s="85" t="s">
        <v>383</v>
      </c>
      <c r="B158" s="81" t="s">
        <v>384</v>
      </c>
      <c r="C158" s="81" t="s">
        <v>92</v>
      </c>
      <c r="D158" s="81" t="s">
        <v>93</v>
      </c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>
        <v>4.9000029882103604</v>
      </c>
      <c r="AR158" s="81">
        <v>-9.3999975282678179</v>
      </c>
      <c r="AS158" s="81">
        <v>3.099997416934869</v>
      </c>
      <c r="AT158" s="81">
        <v>1.1000010321863982</v>
      </c>
      <c r="AU158" s="81">
        <v>1.8999988583857146</v>
      </c>
      <c r="AV158" s="81">
        <v>2.4999984060373208</v>
      </c>
      <c r="AW158" s="81">
        <v>4.4000035544813159</v>
      </c>
      <c r="AX158" s="81">
        <v>4.1929940290503964</v>
      </c>
      <c r="AY158" s="234" t="s">
        <v>383</v>
      </c>
      <c r="AZ158" s="81">
        <v>8.5664143432088196</v>
      </c>
      <c r="BA158" s="81">
        <v>10.657899538706189</v>
      </c>
      <c r="BB158" s="81">
        <v>6.922600305938829</v>
      </c>
      <c r="BC158" s="81">
        <v>-5.656914856406587</v>
      </c>
      <c r="BD158" s="81">
        <v>2.4637284128511112</v>
      </c>
      <c r="BE158" s="81">
        <v>3.2282779745582957</v>
      </c>
      <c r="BF158" s="81">
        <v>-2.5458120880665831</v>
      </c>
      <c r="BG158" s="81">
        <v>3.3375308766631093</v>
      </c>
      <c r="BH158" s="86">
        <v>1.5251956069425319</v>
      </c>
      <c r="BI158" s="163"/>
    </row>
    <row r="159" spans="1:61" x14ac:dyDescent="0.25">
      <c r="A159" s="85" t="s">
        <v>385</v>
      </c>
      <c r="B159" s="81" t="s">
        <v>386</v>
      </c>
      <c r="C159" s="81" t="s">
        <v>92</v>
      </c>
      <c r="D159" s="81" t="s">
        <v>93</v>
      </c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>
        <v>8.342136115899649</v>
      </c>
      <c r="AB159" s="81">
        <v>5.834037953022758</v>
      </c>
      <c r="AC159" s="81">
        <v>5.9334194535366436</v>
      </c>
      <c r="AD159" s="81">
        <v>5.7128722624109685</v>
      </c>
      <c r="AE159" s="81">
        <v>9.374994511052904</v>
      </c>
      <c r="AF159" s="81">
        <v>3.4586484725021904</v>
      </c>
      <c r="AG159" s="81">
        <v>5.1079723121453497</v>
      </c>
      <c r="AH159" s="81">
        <v>4.1781957432782661</v>
      </c>
      <c r="AI159" s="81">
        <v>-3.1844601789218103</v>
      </c>
      <c r="AJ159" s="81">
        <v>-8.6935447310945193</v>
      </c>
      <c r="AK159" s="81">
        <v>-9.2564657042973124</v>
      </c>
      <c r="AL159" s="81">
        <v>-3.1687915488282954</v>
      </c>
      <c r="AM159" s="81">
        <v>2.1343826943551676</v>
      </c>
      <c r="AN159" s="81">
        <v>6.3764268860389706</v>
      </c>
      <c r="AO159" s="81">
        <v>2.2350938429449343</v>
      </c>
      <c r="AP159" s="81">
        <v>3.8967135852417272</v>
      </c>
      <c r="AQ159" s="81">
        <v>3.3399365993270749</v>
      </c>
      <c r="AR159" s="81">
        <v>3.0703690090185347</v>
      </c>
      <c r="AS159" s="81">
        <v>1.146062137887867</v>
      </c>
      <c r="AT159" s="81">
        <v>2.9527105431658214</v>
      </c>
      <c r="AU159" s="81">
        <v>4.732978464874833</v>
      </c>
      <c r="AV159" s="81">
        <v>7.0046345763094848</v>
      </c>
      <c r="AW159" s="81">
        <v>10.625405958506562</v>
      </c>
      <c r="AX159" s="81">
        <v>7.2536654405728456</v>
      </c>
      <c r="AY159" s="234" t="s">
        <v>385</v>
      </c>
      <c r="AZ159" s="81">
        <v>8.5562348086931195</v>
      </c>
      <c r="BA159" s="81">
        <v>10.248016360044772</v>
      </c>
      <c r="BB159" s="81">
        <v>8.9003679465286183</v>
      </c>
      <c r="BC159" s="81">
        <v>-1.2685989404064912</v>
      </c>
      <c r="BD159" s="81">
        <v>6.3651616849400057</v>
      </c>
      <c r="BE159" s="81">
        <v>17.290777352235693</v>
      </c>
      <c r="BF159" s="81">
        <v>12.319819727290565</v>
      </c>
      <c r="BG159" s="81">
        <v>11.644580430002733</v>
      </c>
      <c r="BH159" s="86">
        <v>7.823899143527143</v>
      </c>
      <c r="BI159" s="163"/>
    </row>
    <row r="160" spans="1:61" x14ac:dyDescent="0.25">
      <c r="A160" s="85" t="s">
        <v>387</v>
      </c>
      <c r="B160" s="81" t="s">
        <v>388</v>
      </c>
      <c r="C160" s="81" t="s">
        <v>92</v>
      </c>
      <c r="D160" s="81" t="s">
        <v>93</v>
      </c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234" t="s">
        <v>387</v>
      </c>
      <c r="AZ160" s="81"/>
      <c r="BA160" s="81"/>
      <c r="BB160" s="81"/>
      <c r="BC160" s="81"/>
      <c r="BD160" s="81"/>
      <c r="BE160" s="81"/>
      <c r="BF160" s="81"/>
      <c r="BG160" s="81"/>
      <c r="BH160" s="86"/>
      <c r="BI160" s="163"/>
    </row>
    <row r="161" spans="1:61" x14ac:dyDescent="0.25">
      <c r="A161" s="85" t="s">
        <v>389</v>
      </c>
      <c r="B161" s="81" t="s">
        <v>390</v>
      </c>
      <c r="C161" s="81" t="s">
        <v>92</v>
      </c>
      <c r="D161" s="81" t="s">
        <v>93</v>
      </c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>
        <v>5.0000030542671965</v>
      </c>
      <c r="AA161" s="81">
        <v>-6.899999502279698</v>
      </c>
      <c r="AB161" s="81">
        <v>-15.700002068676028</v>
      </c>
      <c r="AC161" s="81">
        <v>-6.4999997677478518</v>
      </c>
      <c r="AD161" s="81">
        <v>0.9999966949677912</v>
      </c>
      <c r="AE161" s="81">
        <v>-2.2999961470105319</v>
      </c>
      <c r="AF161" s="81">
        <v>14.700000447684602</v>
      </c>
      <c r="AG161" s="81">
        <v>8.1999951859243367</v>
      </c>
      <c r="AH161" s="81">
        <v>6.5000046664047062</v>
      </c>
      <c r="AI161" s="81">
        <v>0.99999276271822168</v>
      </c>
      <c r="AJ161" s="81">
        <v>4.8999991608110349</v>
      </c>
      <c r="AK161" s="81">
        <v>-5.1047215965923698</v>
      </c>
      <c r="AL161" s="81">
        <v>8.6546839224140228</v>
      </c>
      <c r="AM161" s="81">
        <v>6.7654901308434034</v>
      </c>
      <c r="AN161" s="81">
        <v>2.7007822065299791</v>
      </c>
      <c r="AO161" s="81">
        <v>7.3999998231005151</v>
      </c>
      <c r="AP161" s="81">
        <v>10.238560539599973</v>
      </c>
      <c r="AQ161" s="81">
        <v>10.782141963062173</v>
      </c>
      <c r="AR161" s="81">
        <v>8.1177735007915857</v>
      </c>
      <c r="AS161" s="81">
        <v>1.0909819850458859</v>
      </c>
      <c r="AT161" s="81">
        <v>11.898925076587474</v>
      </c>
      <c r="AU161" s="81">
        <v>8.8169583757177463</v>
      </c>
      <c r="AV161" s="81">
        <v>6.02373011160266</v>
      </c>
      <c r="AW161" s="81">
        <v>8.7701814049327709</v>
      </c>
      <c r="AX161" s="81">
        <v>8.6726660426731854</v>
      </c>
      <c r="AY161" s="234" t="s">
        <v>389</v>
      </c>
      <c r="AZ161" s="81">
        <v>6.3210043888109197</v>
      </c>
      <c r="BA161" s="81">
        <v>7.0620116008236096</v>
      </c>
      <c r="BB161" s="81">
        <v>6.3056070657056864</v>
      </c>
      <c r="BC161" s="81">
        <v>6.0848016630880011</v>
      </c>
      <c r="BD161" s="81">
        <v>6.767812039124621</v>
      </c>
      <c r="BE161" s="81">
        <v>7.4190977305131298</v>
      </c>
      <c r="BF161" s="81">
        <v>7.0740006089611995</v>
      </c>
      <c r="BG161" s="81">
        <v>7.3120363545005489</v>
      </c>
      <c r="BH161" s="86">
        <v>7.3725996665774858</v>
      </c>
      <c r="BI161" s="163"/>
    </row>
    <row r="162" spans="1:61" x14ac:dyDescent="0.25">
      <c r="A162" s="85" t="s">
        <v>391</v>
      </c>
      <c r="B162" s="81" t="s">
        <v>392</v>
      </c>
      <c r="C162" s="81" t="s">
        <v>92</v>
      </c>
      <c r="D162" s="81" t="s">
        <v>93</v>
      </c>
      <c r="E162" s="81"/>
      <c r="F162" s="81">
        <v>15.529913331100872</v>
      </c>
      <c r="G162" s="81">
        <v>0.72660837483215346</v>
      </c>
      <c r="H162" s="81">
        <v>-1.9837675998855246</v>
      </c>
      <c r="I162" s="81">
        <v>27.690886385767982</v>
      </c>
      <c r="J162" s="81">
        <v>16.138330442472949</v>
      </c>
      <c r="K162" s="81">
        <v>0.23096200306930825</v>
      </c>
      <c r="L162" s="81">
        <v>3.5671329106718161</v>
      </c>
      <c r="M162" s="81">
        <v>10.196442599634238</v>
      </c>
      <c r="N162" s="81">
        <v>1.248532111450487</v>
      </c>
      <c r="O162" s="81">
        <v>11.985931106302615</v>
      </c>
      <c r="P162" s="81">
        <v>1.8428864525060789</v>
      </c>
      <c r="Q162" s="81">
        <v>-0.73290787155697501</v>
      </c>
      <c r="R162" s="81">
        <v>-4.584756917677197</v>
      </c>
      <c r="S162" s="81">
        <v>12.162611062681904</v>
      </c>
      <c r="T162" s="81">
        <v>-5.1343744459177714</v>
      </c>
      <c r="U162" s="81">
        <v>8.5461049216162337</v>
      </c>
      <c r="V162" s="81">
        <v>-1.8785937003738695</v>
      </c>
      <c r="W162" s="81">
        <v>-0.50471383470991782</v>
      </c>
      <c r="X162" s="81">
        <v>4.7900398509465418</v>
      </c>
      <c r="Y162" s="81">
        <v>3.3712102097515952</v>
      </c>
      <c r="Z162" s="81">
        <v>3.4502884413339956</v>
      </c>
      <c r="AA162" s="81">
        <v>-2.3399241371198798</v>
      </c>
      <c r="AB162" s="81">
        <v>3.7353420429947732</v>
      </c>
      <c r="AC162" s="81">
        <v>-3.226864468526486</v>
      </c>
      <c r="AD162" s="81">
        <v>2.9947605229776713</v>
      </c>
      <c r="AE162" s="81">
        <v>5.7135793241422732</v>
      </c>
      <c r="AF162" s="81">
        <v>1.9003841548314426</v>
      </c>
      <c r="AG162" s="81">
        <v>1.7203979948678239</v>
      </c>
      <c r="AH162" s="81">
        <v>4.7775854174047652</v>
      </c>
      <c r="AI162" s="81">
        <v>-1.7713045305691821</v>
      </c>
      <c r="AJ162" s="81">
        <v>1.7880871243370251</v>
      </c>
      <c r="AK162" s="81">
        <v>1.8741258735148563</v>
      </c>
      <c r="AL162" s="81">
        <v>5.8736372687426126</v>
      </c>
      <c r="AM162" s="81">
        <v>-3.060732097231238</v>
      </c>
      <c r="AN162" s="81">
        <v>9.8198004477287384</v>
      </c>
      <c r="AO162" s="81">
        <v>5.818826606619723</v>
      </c>
      <c r="AP162" s="81">
        <v>-4.0446966266463846</v>
      </c>
      <c r="AQ162" s="81">
        <v>2.7778049196423922</v>
      </c>
      <c r="AR162" s="81">
        <v>7.7128254110187697</v>
      </c>
      <c r="AS162" s="81">
        <v>-0.43040625633817342</v>
      </c>
      <c r="AT162" s="81">
        <v>2.0087969246292516</v>
      </c>
      <c r="AU162" s="81">
        <v>0.66500415627596965</v>
      </c>
      <c r="AV162" s="81">
        <v>5.9782533480340732</v>
      </c>
      <c r="AW162" s="81">
        <v>5.7474235415426023</v>
      </c>
      <c r="AX162" s="81">
        <v>8.9694223181931108</v>
      </c>
      <c r="AY162" s="234" t="s">
        <v>391</v>
      </c>
      <c r="AZ162" s="81">
        <v>18.86909932775545</v>
      </c>
      <c r="BA162" s="81">
        <v>2.8178367738618988</v>
      </c>
      <c r="BB162" s="81">
        <v>1.0799671743941417</v>
      </c>
      <c r="BC162" s="81">
        <v>-1.0420817004387288</v>
      </c>
      <c r="BD162" s="81">
        <v>4.7736971704053417</v>
      </c>
      <c r="BE162" s="81">
        <v>4.3854411911797655</v>
      </c>
      <c r="BF162" s="81">
        <v>5.9690238531312758</v>
      </c>
      <c r="BG162" s="81">
        <v>5.6755645810979445</v>
      </c>
      <c r="BH162" s="86">
        <v>6.4188888128812636</v>
      </c>
      <c r="BI162" s="163"/>
    </row>
    <row r="163" spans="1:61" x14ac:dyDescent="0.25">
      <c r="A163" s="85" t="s">
        <v>393</v>
      </c>
      <c r="B163" s="81" t="s">
        <v>394</v>
      </c>
      <c r="C163" s="81" t="s">
        <v>92</v>
      </c>
      <c r="D163" s="81" t="s">
        <v>93</v>
      </c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>
        <v>6.5476190476189373</v>
      </c>
      <c r="W163" s="81">
        <v>3.8308060654429283</v>
      </c>
      <c r="X163" s="81">
        <v>3.5165257494235789</v>
      </c>
      <c r="Y163" s="81">
        <v>-10.061258585483628</v>
      </c>
      <c r="Z163" s="81">
        <v>5.8823529411765776</v>
      </c>
      <c r="AA163" s="81">
        <v>5.4970760233917275</v>
      </c>
      <c r="AB163" s="81">
        <v>0.38379530916839144</v>
      </c>
      <c r="AC163" s="81">
        <v>4.698385726423183</v>
      </c>
      <c r="AD163" s="81">
        <v>6.9544753712569332</v>
      </c>
      <c r="AE163" s="81">
        <v>9.7420333839150857</v>
      </c>
      <c r="AF163" s="81">
        <v>8.8910398230088106</v>
      </c>
      <c r="AG163" s="81">
        <v>6.7913467096027489</v>
      </c>
      <c r="AH163" s="81">
        <v>4.4651486449917002</v>
      </c>
      <c r="AI163" s="81">
        <v>7.1867367330326459</v>
      </c>
      <c r="AJ163" s="81">
        <v>4.4354462474648102</v>
      </c>
      <c r="AK163" s="81">
        <v>6.5126986379928411</v>
      </c>
      <c r="AL163" s="81">
        <v>5.0820629282627436</v>
      </c>
      <c r="AM163" s="81">
        <v>4.1361429035218009</v>
      </c>
      <c r="AN163" s="81">
        <v>4.2877366204887153</v>
      </c>
      <c r="AO163" s="81">
        <v>5.5878438786518103</v>
      </c>
      <c r="AP163" s="81">
        <v>5.6874774574071836</v>
      </c>
      <c r="AQ163" s="81">
        <v>6.0706281058295701</v>
      </c>
      <c r="AR163" s="81">
        <v>2.6107795360674118</v>
      </c>
      <c r="AS163" s="81">
        <v>9.0266140617516442</v>
      </c>
      <c r="AT163" s="81">
        <v>2.5735703130856109</v>
      </c>
      <c r="AU163" s="81">
        <v>2.1133132774130843</v>
      </c>
      <c r="AV163" s="81">
        <v>3.656856416569255</v>
      </c>
      <c r="AW163" s="81">
        <v>5.74576749287057</v>
      </c>
      <c r="AX163" s="81">
        <v>1.2413875465640274</v>
      </c>
      <c r="AY163" s="234" t="s">
        <v>393</v>
      </c>
      <c r="AZ163" s="81">
        <v>3.9476530442401412</v>
      </c>
      <c r="BA163" s="81">
        <v>5.8904986319596446</v>
      </c>
      <c r="BB163" s="81">
        <v>5.5110898891794307</v>
      </c>
      <c r="BC163" s="81">
        <v>3.0489824862552268</v>
      </c>
      <c r="BD163" s="81">
        <v>4.1002018147276971</v>
      </c>
      <c r="BE163" s="81">
        <v>3.8862940347712964</v>
      </c>
      <c r="BF163" s="81">
        <v>3.2000000030101887</v>
      </c>
      <c r="BG163" s="81">
        <v>3.2000000020418327</v>
      </c>
      <c r="BH163" s="86">
        <v>3.6000000211981984</v>
      </c>
      <c r="BI163" s="163"/>
    </row>
    <row r="164" spans="1:61" x14ac:dyDescent="0.25">
      <c r="A164" s="85" t="s">
        <v>395</v>
      </c>
      <c r="B164" s="81" t="s">
        <v>396</v>
      </c>
      <c r="C164" s="81" t="s">
        <v>92</v>
      </c>
      <c r="D164" s="81" t="s">
        <v>93</v>
      </c>
      <c r="E164" s="81"/>
      <c r="F164" s="81">
        <v>7.6395978552265689</v>
      </c>
      <c r="G164" s="81">
        <v>0.66836474174007776</v>
      </c>
      <c r="H164" s="81">
        <v>-1.3910785008439035</v>
      </c>
      <c r="I164" s="81">
        <v>2.6611032995908346</v>
      </c>
      <c r="J164" s="81">
        <v>13.616493377529366</v>
      </c>
      <c r="K164" s="81">
        <v>13.249036348739281</v>
      </c>
      <c r="L164" s="81">
        <v>7.2815499193019946</v>
      </c>
      <c r="M164" s="81">
        <v>-1.9230791705475525</v>
      </c>
      <c r="N164" s="81">
        <v>5.8823598815907587</v>
      </c>
      <c r="O164" s="81">
        <v>0.47929797859929124</v>
      </c>
      <c r="P164" s="81">
        <v>16.218563629198869</v>
      </c>
      <c r="Q164" s="81">
        <v>6.2313490331681578</v>
      </c>
      <c r="R164" s="81">
        <v>2.3006615679491915</v>
      </c>
      <c r="S164" s="81">
        <v>7.1759636070036521</v>
      </c>
      <c r="T164" s="81">
        <v>6.0868238078247288</v>
      </c>
      <c r="U164" s="81">
        <v>4.9977312587132587</v>
      </c>
      <c r="V164" s="81">
        <v>4.9180313646590719</v>
      </c>
      <c r="W164" s="81">
        <v>9.7450680391511355</v>
      </c>
      <c r="X164" s="81">
        <v>4.3961537172391587</v>
      </c>
      <c r="Y164" s="81">
        <v>0.40674642671166339</v>
      </c>
      <c r="Z164" s="81">
        <v>-5.2901192123383822</v>
      </c>
      <c r="AA164" s="81">
        <v>2.5034538033370097</v>
      </c>
      <c r="AB164" s="81">
        <v>3.7187090601894255</v>
      </c>
      <c r="AC164" s="81">
        <v>5.3603040806980289</v>
      </c>
      <c r="AD164" s="81">
        <v>4.5709822962000715</v>
      </c>
      <c r="AE164" s="81">
        <v>-0.21480251664091554</v>
      </c>
      <c r="AF164" s="81">
        <v>1.6252392022196176</v>
      </c>
      <c r="AG164" s="81">
        <v>3.1772912680381467</v>
      </c>
      <c r="AH164" s="81">
        <v>1.3446897051217377</v>
      </c>
      <c r="AI164" s="81">
        <v>5.6922945022522384</v>
      </c>
      <c r="AJ164" s="81">
        <v>8.7302318164292245</v>
      </c>
      <c r="AK164" s="81">
        <v>-7.332978135853125</v>
      </c>
      <c r="AL164" s="81">
        <v>9.6918402770517389</v>
      </c>
      <c r="AM164" s="81">
        <v>-10.240181727796354</v>
      </c>
      <c r="AN164" s="81">
        <v>16.728817572449927</v>
      </c>
      <c r="AO164" s="81">
        <v>7.3166815108668857</v>
      </c>
      <c r="AP164" s="81">
        <v>3.7924191005090506</v>
      </c>
      <c r="AQ164" s="81">
        <v>3.8952536331836995</v>
      </c>
      <c r="AR164" s="81">
        <v>3.0422780966969469</v>
      </c>
      <c r="AS164" s="81">
        <v>1.5760778314130448</v>
      </c>
      <c r="AT164" s="81">
        <v>-4.9749638410670656</v>
      </c>
      <c r="AU164" s="81">
        <v>1.7000000066882137</v>
      </c>
      <c r="AV164" s="81">
        <v>5.4999999955593495</v>
      </c>
      <c r="AW164" s="81">
        <v>4.8516376825988914</v>
      </c>
      <c r="AX164" s="81">
        <v>2.8397782328606525</v>
      </c>
      <c r="AY164" s="234" t="s">
        <v>395</v>
      </c>
      <c r="AZ164" s="81">
        <v>2.0620051023201711</v>
      </c>
      <c r="BA164" s="81">
        <v>9.4914184022691188</v>
      </c>
      <c r="BB164" s="81">
        <v>8.3389115094977484</v>
      </c>
      <c r="BC164" s="81">
        <v>9.0358352654778145</v>
      </c>
      <c r="BD164" s="81">
        <v>6.5333624365562173</v>
      </c>
      <c r="BE164" s="81">
        <v>4.3474951927821053</v>
      </c>
      <c r="BF164" s="81">
        <v>1.8857995146169344</v>
      </c>
      <c r="BG164" s="81">
        <v>5.1999999878160423</v>
      </c>
      <c r="BH164" s="86">
        <v>5.7000000018436339</v>
      </c>
      <c r="BI164" s="163"/>
    </row>
    <row r="165" spans="1:61" x14ac:dyDescent="0.25">
      <c r="A165" s="85" t="s">
        <v>397</v>
      </c>
      <c r="B165" s="81" t="s">
        <v>398</v>
      </c>
      <c r="C165" s="81" t="s">
        <v>92</v>
      </c>
      <c r="D165" s="81" t="s">
        <v>93</v>
      </c>
      <c r="E165" s="81"/>
      <c r="F165" s="81">
        <v>7.5979939449687777</v>
      </c>
      <c r="G165" s="81">
        <v>6.4210297334288668</v>
      </c>
      <c r="H165" s="81">
        <v>7.3388033992336119</v>
      </c>
      <c r="I165" s="81">
        <v>5.358963050068283</v>
      </c>
      <c r="J165" s="81">
        <v>7.6848634161019334</v>
      </c>
      <c r="K165" s="81">
        <v>7.8167111148146091</v>
      </c>
      <c r="L165" s="81">
        <v>3.8571464254974188</v>
      </c>
      <c r="M165" s="81">
        <v>7.9779946835701452</v>
      </c>
      <c r="N165" s="81">
        <v>4.888533548114296</v>
      </c>
      <c r="O165" s="81">
        <v>5.9865386309710118</v>
      </c>
      <c r="P165" s="81">
        <v>5.7534349027674097</v>
      </c>
      <c r="Q165" s="81">
        <v>9.3819145519594684</v>
      </c>
      <c r="R165" s="81">
        <v>11.714202478743459</v>
      </c>
      <c r="S165" s="81">
        <v>8.3096257788162262</v>
      </c>
      <c r="T165" s="81">
        <v>0.80167000977506575</v>
      </c>
      <c r="U165" s="81">
        <v>11.563836203151595</v>
      </c>
      <c r="V165" s="81">
        <v>7.756474348343076</v>
      </c>
      <c r="W165" s="81">
        <v>6.6520347384912526</v>
      </c>
      <c r="X165" s="81">
        <v>9.349101406414249</v>
      </c>
      <c r="Y165" s="81">
        <v>7.4442336592326512</v>
      </c>
      <c r="Z165" s="81">
        <v>6.9419523992003178</v>
      </c>
      <c r="AA165" s="81">
        <v>5.9409268317959203</v>
      </c>
      <c r="AB165" s="81">
        <v>6.2502514303615584</v>
      </c>
      <c r="AC165" s="81">
        <v>7.7619253540635071</v>
      </c>
      <c r="AD165" s="81">
        <v>-1.1222485345033277</v>
      </c>
      <c r="AE165" s="81">
        <v>1.1525088882139158</v>
      </c>
      <c r="AF165" s="81">
        <v>5.388645245190844</v>
      </c>
      <c r="AG165" s="81">
        <v>9.9377241858512662</v>
      </c>
      <c r="AH165" s="81">
        <v>9.0584810795156159</v>
      </c>
      <c r="AI165" s="81">
        <v>9.009649263073058</v>
      </c>
      <c r="AJ165" s="81">
        <v>9.5454648517480507</v>
      </c>
      <c r="AK165" s="81">
        <v>8.8851159305395129</v>
      </c>
      <c r="AL165" s="81">
        <v>9.8949468265396376</v>
      </c>
      <c r="AM165" s="81">
        <v>9.212042811788649</v>
      </c>
      <c r="AN165" s="81">
        <v>9.8290821112284448</v>
      </c>
      <c r="AO165" s="81">
        <v>10.002701077417825</v>
      </c>
      <c r="AP165" s="81">
        <v>7.3227429548139611</v>
      </c>
      <c r="AQ165" s="81">
        <v>-7.3594153675800413</v>
      </c>
      <c r="AR165" s="81">
        <v>6.1376098674764705</v>
      </c>
      <c r="AS165" s="81">
        <v>8.8588681039635446</v>
      </c>
      <c r="AT165" s="81">
        <v>0.51767530339074597</v>
      </c>
      <c r="AU165" s="81">
        <v>5.3909883266413772</v>
      </c>
      <c r="AV165" s="81">
        <v>5.7884992792239416</v>
      </c>
      <c r="AW165" s="81">
        <v>6.7834377335679932</v>
      </c>
      <c r="AX165" s="81">
        <v>5.3321391435585497</v>
      </c>
      <c r="AY165" s="234" t="s">
        <v>397</v>
      </c>
      <c r="AZ165" s="81">
        <v>5.5848470688659262</v>
      </c>
      <c r="BA165" s="81">
        <v>6.2987859273508064</v>
      </c>
      <c r="BB165" s="81">
        <v>4.8317698951132968</v>
      </c>
      <c r="BC165" s="81">
        <v>-1.5136850828297383</v>
      </c>
      <c r="BD165" s="81">
        <v>7.4259704961548607</v>
      </c>
      <c r="BE165" s="81">
        <v>5.1872508900347043</v>
      </c>
      <c r="BF165" s="81">
        <v>5.6446072336282356</v>
      </c>
      <c r="BG165" s="81">
        <v>4.7339198201972152</v>
      </c>
      <c r="BH165" s="86">
        <v>6.0329053713441141</v>
      </c>
      <c r="BI165" s="163"/>
    </row>
    <row r="166" spans="1:61" x14ac:dyDescent="0.25">
      <c r="A166" s="85" t="s">
        <v>399</v>
      </c>
      <c r="B166" s="81" t="s">
        <v>400</v>
      </c>
      <c r="C166" s="81" t="s">
        <v>92</v>
      </c>
      <c r="D166" s="81" t="s">
        <v>93</v>
      </c>
      <c r="E166" s="81"/>
      <c r="F166" s="81">
        <v>2.5979178954112854</v>
      </c>
      <c r="G166" s="81">
        <v>6.1893455851679562</v>
      </c>
      <c r="H166" s="81">
        <v>4.4217323853369237</v>
      </c>
      <c r="I166" s="81">
        <v>5.8423682953320935</v>
      </c>
      <c r="J166" s="81">
        <v>6.5034767329432981</v>
      </c>
      <c r="K166" s="81">
        <v>6.5926302219846917</v>
      </c>
      <c r="L166" s="81">
        <v>2.7615496582547934</v>
      </c>
      <c r="M166" s="81">
        <v>4.945054668810215</v>
      </c>
      <c r="N166" s="81">
        <v>3.3036677244117243</v>
      </c>
      <c r="O166" s="81">
        <v>1.0045032275895096</v>
      </c>
      <c r="P166" s="81">
        <v>3.3651131860539039</v>
      </c>
      <c r="Q166" s="81">
        <v>5.2772914482623179</v>
      </c>
      <c r="R166" s="81">
        <v>5.7538476786242825</v>
      </c>
      <c r="S166" s="81">
        <v>-0.15393819972750578</v>
      </c>
      <c r="T166" s="81">
        <v>-1.5148057640971047E-2</v>
      </c>
      <c r="U166" s="81">
        <v>5.3705121736863362</v>
      </c>
      <c r="V166" s="81">
        <v>4.5045018923239581</v>
      </c>
      <c r="W166" s="81">
        <v>5.4149509441953683</v>
      </c>
      <c r="X166" s="81">
        <v>3.2312164568603521</v>
      </c>
      <c r="Y166" s="81">
        <v>-2.6259633889907263E-2</v>
      </c>
      <c r="Z166" s="81">
        <v>2.6774137464897052</v>
      </c>
      <c r="AA166" s="81">
        <v>-2.014490926884605</v>
      </c>
      <c r="AB166" s="81">
        <v>4.4430543604571255</v>
      </c>
      <c r="AC166" s="81">
        <v>7.1054089792960582</v>
      </c>
      <c r="AD166" s="81">
        <v>4.2750889976265256</v>
      </c>
      <c r="AE166" s="81">
        <v>3.3965867759157504</v>
      </c>
      <c r="AF166" s="81">
        <v>3.5126335936323159</v>
      </c>
      <c r="AG166" s="81">
        <v>4.250812276472729</v>
      </c>
      <c r="AH166" s="81">
        <v>3.5640684685825761</v>
      </c>
      <c r="AI166" s="81">
        <v>1.7623021801691294</v>
      </c>
      <c r="AJ166" s="81">
        <v>-0.25108963430216136</v>
      </c>
      <c r="AK166" s="81">
        <v>3.326405372138268</v>
      </c>
      <c r="AL166" s="81">
        <v>2.734485480458801</v>
      </c>
      <c r="AM166" s="81">
        <v>4.0789740501175515</v>
      </c>
      <c r="AN166" s="81">
        <v>2.7211731624569069</v>
      </c>
      <c r="AO166" s="81">
        <v>3.6207133532604416</v>
      </c>
      <c r="AP166" s="81">
        <v>4.4680937407452888</v>
      </c>
      <c r="AQ166" s="81">
        <v>4.4245223917245937</v>
      </c>
      <c r="AR166" s="81">
        <v>4.7099363119024815</v>
      </c>
      <c r="AS166" s="81">
        <v>4.1772361971436283</v>
      </c>
      <c r="AT166" s="81">
        <v>1.0362367629135321</v>
      </c>
      <c r="AU166" s="81">
        <v>1.8683640660767793</v>
      </c>
      <c r="AV166" s="81">
        <v>2.7339353208415815</v>
      </c>
      <c r="AW166" s="81">
        <v>3.7320333671950294</v>
      </c>
      <c r="AX166" s="81">
        <v>3.3297501611981488</v>
      </c>
      <c r="AY166" s="234" t="s">
        <v>399</v>
      </c>
      <c r="AZ166" s="81">
        <v>2.6639475768221104</v>
      </c>
      <c r="BA166" s="81">
        <v>1.7976893131804985</v>
      </c>
      <c r="BB166" s="81">
        <v>-0.17103585931251075</v>
      </c>
      <c r="BC166" s="81">
        <v>-2.7711257603745594</v>
      </c>
      <c r="BD166" s="81">
        <v>2.6001332222503635</v>
      </c>
      <c r="BE166" s="81">
        <v>1.7132940318969219</v>
      </c>
      <c r="BF166" s="81">
        <v>2.2851323000849959</v>
      </c>
      <c r="BG166" s="81">
        <v>2.1997228533818571</v>
      </c>
      <c r="BH166" s="86">
        <v>2.4003020958393506</v>
      </c>
      <c r="BI166" s="163"/>
    </row>
    <row r="167" spans="1:61" x14ac:dyDescent="0.25">
      <c r="A167" s="85" t="s">
        <v>401</v>
      </c>
      <c r="B167" s="81" t="s">
        <v>402</v>
      </c>
      <c r="C167" s="81" t="s">
        <v>92</v>
      </c>
      <c r="D167" s="81" t="s">
        <v>93</v>
      </c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>
        <v>0.97144968655200614</v>
      </c>
      <c r="AA167" s="81">
        <v>-0.39809071152041042</v>
      </c>
      <c r="AB167" s="81">
        <v>-1.8234505312850899</v>
      </c>
      <c r="AC167" s="81">
        <v>-0.23689159149301986</v>
      </c>
      <c r="AD167" s="81">
        <v>0.46417133633376295</v>
      </c>
      <c r="AE167" s="81">
        <v>4.7672698156200966</v>
      </c>
      <c r="AF167" s="81">
        <v>3.5537690642255342</v>
      </c>
      <c r="AG167" s="81">
        <v>0.81314892758996393</v>
      </c>
      <c r="AH167" s="81">
        <v>1.8586750972315826</v>
      </c>
      <c r="AI167" s="81">
        <v>2.0474599542812228</v>
      </c>
      <c r="AJ167" s="81">
        <v>8.1656122581366617</v>
      </c>
      <c r="AK167" s="81">
        <v>7.1893427322444978</v>
      </c>
      <c r="AL167" s="81">
        <v>-1.5795392561387018</v>
      </c>
      <c r="AM167" s="81">
        <v>1.729879433058386</v>
      </c>
      <c r="AN167" s="81">
        <v>3.8990142999974182</v>
      </c>
      <c r="AO167" s="81">
        <v>3.1913242461076123</v>
      </c>
      <c r="AP167" s="81">
        <v>4.2201003193432314</v>
      </c>
      <c r="AQ167" s="81">
        <v>3.2915854778376712</v>
      </c>
      <c r="AR167" s="81">
        <v>3.3692785585415947</v>
      </c>
      <c r="AS167" s="81">
        <v>3.4921833295060907</v>
      </c>
      <c r="AT167" s="81">
        <v>1.1779488722018669</v>
      </c>
      <c r="AU167" s="81">
        <v>4.7886611546445863</v>
      </c>
      <c r="AV167" s="81">
        <v>4.2397943594083927</v>
      </c>
      <c r="AW167" s="81">
        <v>12.269548078914823</v>
      </c>
      <c r="AX167" s="81">
        <v>2.5292625006636058</v>
      </c>
      <c r="AY167" s="234" t="s">
        <v>401</v>
      </c>
      <c r="AZ167" s="81">
        <v>7.0731753818092074</v>
      </c>
      <c r="BA167" s="81">
        <v>6.6170945129472329</v>
      </c>
      <c r="BB167" s="81">
        <v>2.3619194623560844</v>
      </c>
      <c r="BC167" s="81">
        <v>0.57059509088459492</v>
      </c>
      <c r="BD167" s="81">
        <v>5.9637801567363766</v>
      </c>
      <c r="BE167" s="81">
        <v>5.1748844382385073</v>
      </c>
      <c r="BF167" s="81">
        <v>5.167646476050038</v>
      </c>
      <c r="BG167" s="81">
        <v>5.1101769381607767</v>
      </c>
      <c r="BH167" s="86">
        <v>4.4759619941895181</v>
      </c>
      <c r="BI167" s="163"/>
    </row>
    <row r="168" spans="1:61" x14ac:dyDescent="0.25">
      <c r="A168" s="85" t="s">
        <v>403</v>
      </c>
      <c r="B168" s="81" t="s">
        <v>404</v>
      </c>
      <c r="C168" s="81" t="s">
        <v>92</v>
      </c>
      <c r="D168" s="81" t="s">
        <v>93</v>
      </c>
      <c r="E168" s="81"/>
      <c r="F168" s="81"/>
      <c r="G168" s="81"/>
      <c r="H168" s="81"/>
      <c r="I168" s="81"/>
      <c r="J168" s="81"/>
      <c r="K168" s="81">
        <v>-3.8485777011772768</v>
      </c>
      <c r="L168" s="81">
        <v>5.4007914425069856</v>
      </c>
      <c r="M168" s="81">
        <v>14.262554689016312</v>
      </c>
      <c r="N168" s="81">
        <v>15.716313383603222</v>
      </c>
      <c r="O168" s="81">
        <v>30.99928973645973</v>
      </c>
      <c r="P168" s="81">
        <v>6.9992156774571441</v>
      </c>
      <c r="Q168" s="81">
        <v>3.3984995447836468</v>
      </c>
      <c r="R168" s="81">
        <v>-11.1993086262232</v>
      </c>
      <c r="S168" s="81">
        <v>12.701115195813955</v>
      </c>
      <c r="T168" s="81">
        <v>6.4994718047942399</v>
      </c>
      <c r="U168" s="81">
        <v>2.2999982176099394</v>
      </c>
      <c r="V168" s="81">
        <v>1.8998242792455784</v>
      </c>
      <c r="W168" s="81">
        <v>9.8000071972039677</v>
      </c>
      <c r="X168" s="81">
        <v>-13.600005070034385</v>
      </c>
      <c r="Y168" s="81">
        <v>-0.39999455105400727</v>
      </c>
      <c r="Z168" s="81">
        <v>-6.999999368750494</v>
      </c>
      <c r="AA168" s="81">
        <v>2.3999924883572277</v>
      </c>
      <c r="AB168" s="81">
        <v>-1.9999975695337042</v>
      </c>
      <c r="AC168" s="81">
        <v>1.7999992334336525</v>
      </c>
      <c r="AD168" s="81">
        <v>4.5000004983168509</v>
      </c>
      <c r="AE168" s="81">
        <v>-1.0000034969603462</v>
      </c>
      <c r="AF168" s="81">
        <v>5.7000027508994151</v>
      </c>
      <c r="AG168" s="81">
        <v>34.600000648106771</v>
      </c>
      <c r="AH168" s="81">
        <v>10.999999473353057</v>
      </c>
      <c r="AI168" s="81">
        <v>3.600001274255149</v>
      </c>
      <c r="AJ168" s="81">
        <v>4.9000281389723739</v>
      </c>
      <c r="AK168" s="81">
        <v>0.51999483840805283</v>
      </c>
      <c r="AL168" s="81">
        <v>0.52979465152358785</v>
      </c>
      <c r="AM168" s="81">
        <v>2.5901868937383767</v>
      </c>
      <c r="AN168" s="81">
        <v>5.9400311137124362</v>
      </c>
      <c r="AO168" s="81">
        <v>0.44987910017364641</v>
      </c>
      <c r="AP168" s="81">
        <v>2.0071523053911733</v>
      </c>
      <c r="AQ168" s="81">
        <v>-3.2002755060939165</v>
      </c>
      <c r="AR168" s="81">
        <v>0.90017250233734103</v>
      </c>
      <c r="AS168" s="81">
        <v>2.1001088423300018</v>
      </c>
      <c r="AT168" s="81"/>
      <c r="AU168" s="81"/>
      <c r="AV168" s="81"/>
      <c r="AW168" s="81"/>
      <c r="AX168" s="81"/>
      <c r="AY168" s="234" t="s">
        <v>403</v>
      </c>
      <c r="AZ168" s="81"/>
      <c r="BA168" s="81"/>
      <c r="BB168" s="81"/>
      <c r="BC168" s="81"/>
      <c r="BD168" s="81"/>
      <c r="BE168" s="81"/>
      <c r="BF168" s="81"/>
      <c r="BG168" s="81"/>
      <c r="BH168" s="86"/>
      <c r="BI168" s="163"/>
    </row>
    <row r="169" spans="1:61" x14ac:dyDescent="0.25">
      <c r="A169" s="85" t="s">
        <v>405</v>
      </c>
      <c r="B169" s="81" t="s">
        <v>406</v>
      </c>
      <c r="C169" s="81" t="s">
        <v>92</v>
      </c>
      <c r="D169" s="81" t="s">
        <v>93</v>
      </c>
      <c r="E169" s="81"/>
      <c r="F169" s="81">
        <v>4.546393036500092</v>
      </c>
      <c r="G169" s="81">
        <v>10.278713494298415</v>
      </c>
      <c r="H169" s="81">
        <v>9.428229321007862</v>
      </c>
      <c r="I169" s="81">
        <v>0.13103988960357071</v>
      </c>
      <c r="J169" s="81">
        <v>6.919761818729441</v>
      </c>
      <c r="K169" s="81">
        <v>-0.38249719840588625</v>
      </c>
      <c r="L169" s="81">
        <v>0.12286867042648453</v>
      </c>
      <c r="M169" s="81">
        <v>0.38349466225928097</v>
      </c>
      <c r="N169" s="81">
        <v>-5.485945812061189</v>
      </c>
      <c r="O169" s="81">
        <v>3.0557789221535359</v>
      </c>
      <c r="P169" s="81">
        <v>5.6793206435699233</v>
      </c>
      <c r="Q169" s="81">
        <v>-5.1662723061600246</v>
      </c>
      <c r="R169" s="81">
        <v>-17.047583570958224</v>
      </c>
      <c r="S169" s="81">
        <v>8.7752380504887668</v>
      </c>
      <c r="T169" s="81">
        <v>-2.7931934356381589</v>
      </c>
      <c r="U169" s="81">
        <v>0.67820340231985199</v>
      </c>
      <c r="V169" s="81">
        <v>7.7645811191130178</v>
      </c>
      <c r="W169" s="81">
        <v>13.472612331383729</v>
      </c>
      <c r="X169" s="81">
        <v>7.146996065965098</v>
      </c>
      <c r="Y169" s="81">
        <v>-2.232444691105357</v>
      </c>
      <c r="Z169" s="81">
        <v>0.60891523908908596</v>
      </c>
      <c r="AA169" s="81">
        <v>1.6231021998597299</v>
      </c>
      <c r="AB169" s="81">
        <v>-4.7509432292635125</v>
      </c>
      <c r="AC169" s="81">
        <v>-16.825354995541772</v>
      </c>
      <c r="AD169" s="81">
        <v>7.7225438843204302</v>
      </c>
      <c r="AE169" s="81">
        <v>6.3600268046460258</v>
      </c>
      <c r="AF169" s="81">
        <v>7.4556245189015158E-2</v>
      </c>
      <c r="AG169" s="81">
        <v>6.8991217158369693</v>
      </c>
      <c r="AH169" s="81">
        <v>0.93392913825825019</v>
      </c>
      <c r="AI169" s="81">
        <v>-1.2843553810081545</v>
      </c>
      <c r="AJ169" s="81">
        <v>2.5042032743820357</v>
      </c>
      <c r="AK169" s="81">
        <v>-6.5164446013597228</v>
      </c>
      <c r="AL169" s="81">
        <v>1.4494378757351711</v>
      </c>
      <c r="AM169" s="81">
        <v>4.0045617042162576</v>
      </c>
      <c r="AN169" s="81">
        <v>2.6057558543661088</v>
      </c>
      <c r="AO169" s="81">
        <v>3.4190930985409125</v>
      </c>
      <c r="AP169" s="81">
        <v>2.7539656235095578</v>
      </c>
      <c r="AQ169" s="81">
        <v>10.422262521593922</v>
      </c>
      <c r="AR169" s="81">
        <v>-0.56875833186576585</v>
      </c>
      <c r="AS169" s="81">
        <v>-1.4095093500444875</v>
      </c>
      <c r="AT169" s="81">
        <v>7.1043406120674604</v>
      </c>
      <c r="AU169" s="81">
        <v>2.9991220356338317</v>
      </c>
      <c r="AV169" s="81">
        <v>5.2999999983132113</v>
      </c>
      <c r="AW169" s="81">
        <v>0.10000000083579152</v>
      </c>
      <c r="AX169" s="81">
        <v>4.4999999993622168</v>
      </c>
      <c r="AY169" s="234" t="s">
        <v>405</v>
      </c>
      <c r="AZ169" s="81">
        <v>5.8000000015313589</v>
      </c>
      <c r="BA169" s="81">
        <v>3.1465703955973083</v>
      </c>
      <c r="BB169" s="81">
        <v>9.5876732094864963</v>
      </c>
      <c r="BC169" s="81">
        <v>-0.71267117377095701</v>
      </c>
      <c r="BD169" s="81">
        <v>8.3692397984907814</v>
      </c>
      <c r="BE169" s="81">
        <v>2.3114002199937147</v>
      </c>
      <c r="BF169" s="81">
        <v>11.81366327511985</v>
      </c>
      <c r="BG169" s="81">
        <v>4.5823552968761589</v>
      </c>
      <c r="BH169" s="86">
        <v>6.9007717475986396</v>
      </c>
      <c r="BI169" s="163"/>
    </row>
    <row r="170" spans="1:61" x14ac:dyDescent="0.25">
      <c r="A170" s="85" t="s">
        <v>407</v>
      </c>
      <c r="B170" s="81" t="s">
        <v>408</v>
      </c>
      <c r="C170" s="81" t="s">
        <v>92</v>
      </c>
      <c r="D170" s="81" t="s">
        <v>93</v>
      </c>
      <c r="E170" s="81"/>
      <c r="F170" s="81">
        <v>0.19179548947599301</v>
      </c>
      <c r="G170" s="81">
        <v>4.1029925891326684</v>
      </c>
      <c r="H170" s="81">
        <v>8.5786189204524135</v>
      </c>
      <c r="I170" s="81">
        <v>4.9504886591353028</v>
      </c>
      <c r="J170" s="81">
        <v>4.884976837676021</v>
      </c>
      <c r="K170" s="81">
        <v>-4.250514187790202</v>
      </c>
      <c r="L170" s="81">
        <v>-15.743628205930932</v>
      </c>
      <c r="M170" s="81">
        <v>-1.2483602460098382</v>
      </c>
      <c r="N170" s="81">
        <v>24.197383948974149</v>
      </c>
      <c r="O170" s="81">
        <v>25.007241925401374</v>
      </c>
      <c r="P170" s="81">
        <v>14.237531559700784</v>
      </c>
      <c r="Q170" s="81">
        <v>3.3642620302573931</v>
      </c>
      <c r="R170" s="81">
        <v>5.392760483966839</v>
      </c>
      <c r="S170" s="81">
        <v>11.160674548764987</v>
      </c>
      <c r="T170" s="81">
        <v>-5.2277475585758282</v>
      </c>
      <c r="U170" s="81">
        <v>9.0423517302655938</v>
      </c>
      <c r="V170" s="81">
        <v>6.024117846194784</v>
      </c>
      <c r="W170" s="81">
        <v>-5.7641583924986577</v>
      </c>
      <c r="X170" s="81">
        <v>6.7594309348436639</v>
      </c>
      <c r="Y170" s="81">
        <v>4.2048310468301793</v>
      </c>
      <c r="Z170" s="81">
        <v>-13.127880485070037</v>
      </c>
      <c r="AA170" s="81">
        <v>-1.0531860595670963</v>
      </c>
      <c r="AB170" s="81">
        <v>-5.050451109207728</v>
      </c>
      <c r="AC170" s="81">
        <v>-2.021537568728732</v>
      </c>
      <c r="AD170" s="81">
        <v>8.3228297001925284</v>
      </c>
      <c r="AE170" s="81">
        <v>-8.7541769794268163</v>
      </c>
      <c r="AF170" s="81">
        <v>-10.751700140001503</v>
      </c>
      <c r="AG170" s="81">
        <v>7.5425220252153764</v>
      </c>
      <c r="AH170" s="81">
        <v>6.4671911442220278</v>
      </c>
      <c r="AI170" s="81">
        <v>12.766009173610058</v>
      </c>
      <c r="AJ170" s="81">
        <v>-0.61785058862278674</v>
      </c>
      <c r="AK170" s="81">
        <v>0.43372535672642698</v>
      </c>
      <c r="AL170" s="81">
        <v>2.0903778005318685</v>
      </c>
      <c r="AM170" s="81">
        <v>0.90976333517201624</v>
      </c>
      <c r="AN170" s="81">
        <v>-0.30746896925808187</v>
      </c>
      <c r="AO170" s="81">
        <v>4.9937055370532732</v>
      </c>
      <c r="AP170" s="81">
        <v>2.8022564385870083</v>
      </c>
      <c r="AQ170" s="81">
        <v>2.7156401786109257</v>
      </c>
      <c r="AR170" s="81">
        <v>0.47423757536908795</v>
      </c>
      <c r="AS170" s="81">
        <v>5.31809338064852</v>
      </c>
      <c r="AT170" s="81">
        <v>4.411065195659063</v>
      </c>
      <c r="AU170" s="81">
        <v>3.7846481828823784</v>
      </c>
      <c r="AV170" s="81">
        <v>10.354184564513176</v>
      </c>
      <c r="AW170" s="81">
        <v>33.73577502842943</v>
      </c>
      <c r="AX170" s="81">
        <v>3.4446668133235363</v>
      </c>
      <c r="AY170" s="234" t="s">
        <v>407</v>
      </c>
      <c r="AZ170" s="81">
        <v>8.2109648588917281</v>
      </c>
      <c r="BA170" s="81">
        <v>6.8283983479802544</v>
      </c>
      <c r="BB170" s="81">
        <v>6.2702636973273655</v>
      </c>
      <c r="BC170" s="81">
        <v>6.9344160039273959</v>
      </c>
      <c r="BD170" s="81">
        <v>7.8397394770908448</v>
      </c>
      <c r="BE170" s="81">
        <v>4.8873866114130635</v>
      </c>
      <c r="BF170" s="81">
        <v>4.2792773138933313</v>
      </c>
      <c r="BG170" s="81">
        <v>5.3944163108946128</v>
      </c>
      <c r="BH170" s="86">
        <v>6.3097182525139459</v>
      </c>
      <c r="BI170" s="163"/>
    </row>
    <row r="171" spans="1:61" x14ac:dyDescent="0.25">
      <c r="A171" s="85" t="s">
        <v>409</v>
      </c>
      <c r="B171" s="81" t="s">
        <v>410</v>
      </c>
      <c r="C171" s="81" t="s">
        <v>92</v>
      </c>
      <c r="D171" s="81" t="s">
        <v>93</v>
      </c>
      <c r="E171" s="81"/>
      <c r="F171" s="81">
        <v>7.4002119181607782</v>
      </c>
      <c r="G171" s="81">
        <v>11.695348984348342</v>
      </c>
      <c r="H171" s="81">
        <v>9.9431781865350928</v>
      </c>
      <c r="I171" s="81">
        <v>11.111135866454802</v>
      </c>
      <c r="J171" s="81">
        <v>9.0038611199937009</v>
      </c>
      <c r="K171" s="81">
        <v>3.3011363977452248</v>
      </c>
      <c r="L171" s="81">
        <v>6.9695138251257873</v>
      </c>
      <c r="M171" s="81">
        <v>1.342960053457773</v>
      </c>
      <c r="N171" s="81">
        <v>6.2377039074100509</v>
      </c>
      <c r="O171" s="81">
        <v>1.3538265911120533</v>
      </c>
      <c r="P171" s="81">
        <v>3.3047564994872118</v>
      </c>
      <c r="Q171" s="81">
        <v>2.220722891566254</v>
      </c>
      <c r="R171" s="81">
        <v>6.4170139740132157</v>
      </c>
      <c r="S171" s="81">
        <v>14.192425094918917</v>
      </c>
      <c r="T171" s="81">
        <v>-0.15324689432554806</v>
      </c>
      <c r="U171" s="81">
        <v>5.2094544974138586</v>
      </c>
      <c r="V171" s="81">
        <v>8.3684805330067178</v>
      </c>
      <c r="W171" s="81">
        <v>-7.8388003748832773</v>
      </c>
      <c r="X171" s="81">
        <v>-26.478788864893346</v>
      </c>
      <c r="Y171" s="81">
        <v>4.6117322791080255</v>
      </c>
      <c r="Z171" s="81">
        <v>5.3632901898186987</v>
      </c>
      <c r="AA171" s="81">
        <v>-0.81636191892964405</v>
      </c>
      <c r="AB171" s="81">
        <v>4.6132116271151631</v>
      </c>
      <c r="AC171" s="81">
        <v>-1.5660939128598415</v>
      </c>
      <c r="AD171" s="81">
        <v>-4.0818514878027372</v>
      </c>
      <c r="AE171" s="81">
        <v>-1.0173091613721112</v>
      </c>
      <c r="AF171" s="81">
        <v>-0.7063529411763767</v>
      </c>
      <c r="AG171" s="81">
        <v>-12.449822037071314</v>
      </c>
      <c r="AH171" s="81">
        <v>-1.6976127285824703</v>
      </c>
      <c r="AI171" s="81">
        <v>-9.3064818467780697E-2</v>
      </c>
      <c r="AJ171" s="81">
        <v>-0.19071240340269924</v>
      </c>
      <c r="AK171" s="81">
        <v>0.38546712072600542</v>
      </c>
      <c r="AL171" s="81">
        <v>-0.39113849306279747</v>
      </c>
      <c r="AM171" s="81">
        <v>3.3376118643551251</v>
      </c>
      <c r="AN171" s="81">
        <v>5.9119077946103005</v>
      </c>
      <c r="AO171" s="81">
        <v>6.3442683043654284</v>
      </c>
      <c r="AP171" s="81">
        <v>3.966650973344116</v>
      </c>
      <c r="AQ171" s="81">
        <v>3.7116814475378561</v>
      </c>
      <c r="AR171" s="81">
        <v>7.0359704803362888</v>
      </c>
      <c r="AS171" s="81">
        <v>4.1015901530124381</v>
      </c>
      <c r="AT171" s="81">
        <v>2.9608435289963495</v>
      </c>
      <c r="AU171" s="81">
        <v>0.75393894095599023</v>
      </c>
      <c r="AV171" s="81">
        <v>2.5207329360950439</v>
      </c>
      <c r="AW171" s="81">
        <v>5.3121705202133285</v>
      </c>
      <c r="AX171" s="81">
        <v>4.2823983052872876</v>
      </c>
      <c r="AY171" s="234" t="s">
        <v>409</v>
      </c>
      <c r="AZ171" s="81">
        <v>4.1520692303040221</v>
      </c>
      <c r="BA171" s="81">
        <v>5.2877687883776616</v>
      </c>
      <c r="BB171" s="81">
        <v>2.8517109913311742</v>
      </c>
      <c r="BC171" s="81">
        <v>-2.7592101466642163</v>
      </c>
      <c r="BD171" s="81">
        <v>3.1912987809361795</v>
      </c>
      <c r="BE171" s="81">
        <v>6.2315945877673897</v>
      </c>
      <c r="BF171" s="81">
        <v>5.1317962286958334</v>
      </c>
      <c r="BG171" s="81">
        <v>4.5105370356706658</v>
      </c>
      <c r="BH171" s="86">
        <v>4.7027759715840318</v>
      </c>
      <c r="BI171" s="163"/>
    </row>
    <row r="172" spans="1:61" x14ac:dyDescent="0.25">
      <c r="A172" s="85" t="s">
        <v>24</v>
      </c>
      <c r="B172" s="81" t="s">
        <v>411</v>
      </c>
      <c r="C172" s="81" t="s">
        <v>92</v>
      </c>
      <c r="D172" s="81" t="s">
        <v>93</v>
      </c>
      <c r="E172" s="81"/>
      <c r="F172" s="81">
        <v>0.29554667271689539</v>
      </c>
      <c r="G172" s="81">
        <v>6.8435073210285822</v>
      </c>
      <c r="H172" s="81">
        <v>3.6246215304735756</v>
      </c>
      <c r="I172" s="81">
        <v>8.2749039306047933</v>
      </c>
      <c r="J172" s="81">
        <v>8.6430949357501277</v>
      </c>
      <c r="K172" s="81">
        <v>2.7411043345543646</v>
      </c>
      <c r="L172" s="81">
        <v>5.2800147469771446</v>
      </c>
      <c r="M172" s="81">
        <v>6.4161340399008395</v>
      </c>
      <c r="N172" s="81">
        <v>6.4294490775909736</v>
      </c>
      <c r="O172" s="81">
        <v>13.560857350935507</v>
      </c>
      <c r="P172" s="81">
        <v>4.3169687082608448</v>
      </c>
      <c r="Q172" s="81">
        <v>3.5339075068636134</v>
      </c>
      <c r="R172" s="81">
        <v>5.4441975147822461</v>
      </c>
      <c r="S172" s="81">
        <v>3.4387276357591929</v>
      </c>
      <c r="T172" s="81">
        <v>2.0158775076595248E-3</v>
      </c>
      <c r="U172" s="81">
        <v>4.4563306976583164</v>
      </c>
      <c r="V172" s="81">
        <v>2.5204398863071305</v>
      </c>
      <c r="W172" s="81">
        <v>2.6962251994803239</v>
      </c>
      <c r="X172" s="81">
        <v>2.0141934234371348</v>
      </c>
      <c r="Y172" s="81">
        <v>1.3418900777022884</v>
      </c>
      <c r="Z172" s="81">
        <v>-0.78359429726404528</v>
      </c>
      <c r="AA172" s="81">
        <v>-1.2407792903147055</v>
      </c>
      <c r="AB172" s="81">
        <v>2.0699687751572355</v>
      </c>
      <c r="AC172" s="81">
        <v>3.0616692126223626</v>
      </c>
      <c r="AD172" s="81">
        <v>2.5801916368843223</v>
      </c>
      <c r="AE172" s="81">
        <v>2.7869686460095124</v>
      </c>
      <c r="AF172" s="81">
        <v>1.9312461236104639</v>
      </c>
      <c r="AG172" s="81">
        <v>3.4412295286416281</v>
      </c>
      <c r="AH172" s="81">
        <v>4.4201244943493379</v>
      </c>
      <c r="AI172" s="81">
        <v>4.1832287283859273</v>
      </c>
      <c r="AJ172" s="81">
        <v>2.4391251822715816</v>
      </c>
      <c r="AK172" s="81">
        <v>1.7060740101187264</v>
      </c>
      <c r="AL172" s="81">
        <v>1.2575571001649024</v>
      </c>
      <c r="AM172" s="81">
        <v>2.9610831470356942</v>
      </c>
      <c r="AN172" s="81">
        <v>3.116027635438698</v>
      </c>
      <c r="AO172" s="81">
        <v>3.0527712412475694</v>
      </c>
      <c r="AP172" s="81">
        <v>4.0243641605058826</v>
      </c>
      <c r="AQ172" s="81">
        <v>4.3886205040826809</v>
      </c>
      <c r="AR172" s="81">
        <v>4.531572577546001</v>
      </c>
      <c r="AS172" s="81">
        <v>4.3773144985895556</v>
      </c>
      <c r="AT172" s="81">
        <v>1.6240141546910678</v>
      </c>
      <c r="AU172" s="81">
        <v>-3.3597057361177463E-2</v>
      </c>
      <c r="AV172" s="81">
        <v>0.26581499762907868</v>
      </c>
      <c r="AW172" s="81">
        <v>1.8573324417983343</v>
      </c>
      <c r="AX172" s="81">
        <v>2.2524606323411973</v>
      </c>
      <c r="AY172" s="234" t="s">
        <v>24</v>
      </c>
      <c r="AZ172" s="81">
        <v>3.8212837737859218</v>
      </c>
      <c r="BA172" s="81">
        <v>4.2000584341084277</v>
      </c>
      <c r="BB172" s="81">
        <v>2.077940596172013</v>
      </c>
      <c r="BC172" s="81">
        <v>-3.2980747022043317</v>
      </c>
      <c r="BD172" s="81">
        <v>1.0705038483302332</v>
      </c>
      <c r="BE172" s="81">
        <v>1.6636194339018999</v>
      </c>
      <c r="BF172" s="81">
        <v>-1.5857085135645264</v>
      </c>
      <c r="BG172" s="81">
        <v>-0.72551245590368296</v>
      </c>
      <c r="BH172" s="86">
        <v>0.87391334503566043</v>
      </c>
      <c r="BI172" s="163"/>
    </row>
    <row r="173" spans="1:61" x14ac:dyDescent="0.25">
      <c r="A173" s="85" t="s">
        <v>412</v>
      </c>
      <c r="B173" s="81" t="s">
        <v>413</v>
      </c>
      <c r="C173" s="81" t="s">
        <v>92</v>
      </c>
      <c r="D173" s="81" t="s">
        <v>93</v>
      </c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>
        <v>1.435877201799542</v>
      </c>
      <c r="AJ173" s="81">
        <v>1.5803116213610338</v>
      </c>
      <c r="AK173" s="81">
        <v>-2.5285425462385405</v>
      </c>
      <c r="AL173" s="81">
        <v>-0.26408172438733857</v>
      </c>
      <c r="AM173" s="81">
        <v>-1.2897995370177711</v>
      </c>
      <c r="AN173" s="81">
        <v>0.82711306077571578</v>
      </c>
      <c r="AO173" s="81">
        <v>2.0635447571084597</v>
      </c>
      <c r="AP173" s="81">
        <v>4.5369271651652241</v>
      </c>
      <c r="AQ173" s="81">
        <v>7.862385322259513E-2</v>
      </c>
      <c r="AR173" s="81">
        <v>2.4476165443745259</v>
      </c>
      <c r="AS173" s="81">
        <v>6.3085118602264458</v>
      </c>
      <c r="AT173" s="81">
        <v>1.7502185792016576</v>
      </c>
      <c r="AU173" s="81">
        <v>1.4899517554133155</v>
      </c>
      <c r="AV173" s="81">
        <v>5.540504406743338</v>
      </c>
      <c r="AW173" s="81">
        <v>8.2837399347067873</v>
      </c>
      <c r="AX173" s="81">
        <v>6.6041908016729138</v>
      </c>
      <c r="AY173" s="234" t="s">
        <v>412</v>
      </c>
      <c r="AZ173" s="81">
        <v>7.5026313076414368</v>
      </c>
      <c r="BA173" s="81">
        <v>7.068243218683179</v>
      </c>
      <c r="BB173" s="81">
        <v>4.1677720507862404</v>
      </c>
      <c r="BC173" s="81">
        <v>-3.1899596684736338</v>
      </c>
      <c r="BD173" s="81">
        <v>5.7465081776592939</v>
      </c>
      <c r="BE173" s="81">
        <v>5.6219548895135603</v>
      </c>
      <c r="BF173" s="81">
        <v>3.2888238275134967</v>
      </c>
      <c r="BG173" s="81">
        <v>2.4657777963735157</v>
      </c>
      <c r="BH173" s="86">
        <v>1.910828492128644</v>
      </c>
      <c r="BI173" s="163"/>
    </row>
    <row r="174" spans="1:61" x14ac:dyDescent="0.25">
      <c r="A174" s="85" t="s">
        <v>414</v>
      </c>
      <c r="B174" s="81" t="s">
        <v>415</v>
      </c>
      <c r="C174" s="81" t="s">
        <v>92</v>
      </c>
      <c r="D174" s="81" t="s">
        <v>93</v>
      </c>
      <c r="E174" s="81"/>
      <c r="F174" s="81">
        <v>6.2733355104072928</v>
      </c>
      <c r="G174" s="81">
        <v>2.8139451384451775</v>
      </c>
      <c r="H174" s="81">
        <v>3.7850430836604971</v>
      </c>
      <c r="I174" s="81">
        <v>5.0096509866239529</v>
      </c>
      <c r="J174" s="81">
        <v>5.2856088005522821</v>
      </c>
      <c r="K174" s="81">
        <v>3.7865132548972014</v>
      </c>
      <c r="L174" s="81">
        <v>6.2560790063555629</v>
      </c>
      <c r="M174" s="81">
        <v>2.2598755281926515</v>
      </c>
      <c r="N174" s="81">
        <v>4.5046114555913164</v>
      </c>
      <c r="O174" s="81">
        <v>2.894798860509411</v>
      </c>
      <c r="P174" s="81">
        <v>5.6724499799327504</v>
      </c>
      <c r="Q174" s="81">
        <v>5.3305979372457131</v>
      </c>
      <c r="R174" s="81">
        <v>4.5329605372047297</v>
      </c>
      <c r="S174" s="81">
        <v>3.9230266822362552</v>
      </c>
      <c r="T174" s="81">
        <v>4.952034519909887</v>
      </c>
      <c r="U174" s="81">
        <v>5.8255510262276147</v>
      </c>
      <c r="V174" s="81">
        <v>4.1607672145604226</v>
      </c>
      <c r="W174" s="81">
        <v>3.8693321386449924</v>
      </c>
      <c r="X174" s="81">
        <v>4.3725101518446507</v>
      </c>
      <c r="Y174" s="81">
        <v>4.5646182430710098</v>
      </c>
      <c r="Z174" s="81">
        <v>1.5982656411267016</v>
      </c>
      <c r="AA174" s="81">
        <v>0.23533543722874128</v>
      </c>
      <c r="AB174" s="81">
        <v>3.9727712939441346</v>
      </c>
      <c r="AC174" s="81">
        <v>6.0524451855037569</v>
      </c>
      <c r="AD174" s="81">
        <v>5.553318023688675</v>
      </c>
      <c r="AE174" s="81">
        <v>4.0423258382422063</v>
      </c>
      <c r="AF174" s="81">
        <v>1.753376585251786</v>
      </c>
      <c r="AG174" s="81">
        <v>-0.25535383328345063</v>
      </c>
      <c r="AH174" s="81">
        <v>1.0382851057305373</v>
      </c>
      <c r="AI174" s="81">
        <v>1.9324388725430168</v>
      </c>
      <c r="AJ174" s="81">
        <v>3.0846742394736566</v>
      </c>
      <c r="AK174" s="81">
        <v>3.5744813723385533</v>
      </c>
      <c r="AL174" s="81">
        <v>2.8452346408504496</v>
      </c>
      <c r="AM174" s="81">
        <v>5.0554535288142972</v>
      </c>
      <c r="AN174" s="81">
        <v>4.1539505744825362</v>
      </c>
      <c r="AO174" s="81">
        <v>5.027995445716968</v>
      </c>
      <c r="AP174" s="81">
        <v>5.284684789241993</v>
      </c>
      <c r="AQ174" s="81">
        <v>2.6243968974819438</v>
      </c>
      <c r="AR174" s="81">
        <v>2.0133075539313694</v>
      </c>
      <c r="AS174" s="81">
        <v>3.2052850784702684</v>
      </c>
      <c r="AT174" s="81">
        <v>2.0853280355537294</v>
      </c>
      <c r="AU174" s="81">
        <v>1.4377088032894676</v>
      </c>
      <c r="AV174" s="81">
        <v>0.91984188593569627</v>
      </c>
      <c r="AW174" s="81">
        <v>3.9590380342719271</v>
      </c>
      <c r="AX174" s="81">
        <v>2.6247205342626359</v>
      </c>
      <c r="AY174" s="234" t="s">
        <v>414</v>
      </c>
      <c r="AZ174" s="81">
        <v>2.3950924662458704</v>
      </c>
      <c r="BA174" s="81">
        <v>2.9297660439393809</v>
      </c>
      <c r="BB174" s="81">
        <v>0.38430604041701599</v>
      </c>
      <c r="BC174" s="81">
        <v>-1.6225332675633126</v>
      </c>
      <c r="BD174" s="81">
        <v>0.60193444078448977</v>
      </c>
      <c r="BE174" s="81">
        <v>0.9687797101727682</v>
      </c>
      <c r="BF174" s="81">
        <v>2.7487687821357838</v>
      </c>
      <c r="BG174" s="81">
        <v>0.74215598744235933</v>
      </c>
      <c r="BH174" s="86">
        <v>2.2347369697771597</v>
      </c>
      <c r="BI174" s="163"/>
    </row>
    <row r="175" spans="1:61" x14ac:dyDescent="0.25">
      <c r="A175" s="85" t="s">
        <v>416</v>
      </c>
      <c r="B175" s="81" t="s">
        <v>417</v>
      </c>
      <c r="C175" s="81" t="s">
        <v>92</v>
      </c>
      <c r="D175" s="81" t="s">
        <v>93</v>
      </c>
      <c r="E175" s="81"/>
      <c r="F175" s="81">
        <v>1.9082659692723638</v>
      </c>
      <c r="G175" s="81">
        <v>1.9103200336735711</v>
      </c>
      <c r="H175" s="81">
        <v>1.895111643366576</v>
      </c>
      <c r="I175" s="81">
        <v>7.5324485533171668</v>
      </c>
      <c r="J175" s="81">
        <v>-1.2031890170618311</v>
      </c>
      <c r="K175" s="81">
        <v>7.0406431427479248</v>
      </c>
      <c r="L175" s="81">
        <v>-1.5714974981418095</v>
      </c>
      <c r="M175" s="81">
        <v>0.67548346391797054</v>
      </c>
      <c r="N175" s="81">
        <v>4.4634216007098217</v>
      </c>
      <c r="O175" s="81">
        <v>2.5759921262924763</v>
      </c>
      <c r="P175" s="81">
        <v>-1.1953833001199285</v>
      </c>
      <c r="Q175" s="81">
        <v>3.1178003634441751</v>
      </c>
      <c r="R175" s="81">
        <v>-0.47653626836206797</v>
      </c>
      <c r="S175" s="81">
        <v>6.333590373487084</v>
      </c>
      <c r="T175" s="81">
        <v>1.4564707082332973</v>
      </c>
      <c r="U175" s="81">
        <v>4.3985361798315665</v>
      </c>
      <c r="V175" s="81">
        <v>3.0169734406464244</v>
      </c>
      <c r="W175" s="81">
        <v>4.4057413896139366</v>
      </c>
      <c r="X175" s="81">
        <v>2.3688777943633283</v>
      </c>
      <c r="Y175" s="81">
        <v>-2.3193942032404209</v>
      </c>
      <c r="Z175" s="81">
        <v>8.3419741344454224</v>
      </c>
      <c r="AA175" s="81">
        <v>3.7793746542902511</v>
      </c>
      <c r="AB175" s="81">
        <v>-2.9774058575497691</v>
      </c>
      <c r="AC175" s="81">
        <v>9.6811300152306359</v>
      </c>
      <c r="AD175" s="81">
        <v>6.1449052381673965</v>
      </c>
      <c r="AE175" s="81">
        <v>4.5656505452221978</v>
      </c>
      <c r="AF175" s="81">
        <v>1.6956182646383553</v>
      </c>
      <c r="AG175" s="81">
        <v>7.6968087114900072</v>
      </c>
      <c r="AH175" s="81">
        <v>4.329647933895302</v>
      </c>
      <c r="AI175" s="81">
        <v>4.6350363470598239</v>
      </c>
      <c r="AJ175" s="81">
        <v>6.3681504032867053</v>
      </c>
      <c r="AK175" s="81">
        <v>4.1064066122875431</v>
      </c>
      <c r="AL175" s="81">
        <v>3.8498500216171294</v>
      </c>
      <c r="AM175" s="81">
        <v>8.2160027093266734</v>
      </c>
      <c r="AN175" s="81">
        <v>3.4684518834233273</v>
      </c>
      <c r="AO175" s="81">
        <v>5.3282841745095624</v>
      </c>
      <c r="AP175" s="81">
        <v>5.0486125359023646</v>
      </c>
      <c r="AQ175" s="81">
        <v>3.0163894816854935</v>
      </c>
      <c r="AR175" s="81">
        <v>4.4125732709716914</v>
      </c>
      <c r="AS175" s="81">
        <v>6.199999987597721</v>
      </c>
      <c r="AT175" s="81">
        <v>4.7997626438878171</v>
      </c>
      <c r="AU175" s="81">
        <v>0.12026689738584651</v>
      </c>
      <c r="AV175" s="81">
        <v>3.9450377673063457</v>
      </c>
      <c r="AW175" s="81">
        <v>4.6826032453513449</v>
      </c>
      <c r="AX175" s="81">
        <v>3.4791810463114672</v>
      </c>
      <c r="AY175" s="234" t="s">
        <v>416</v>
      </c>
      <c r="AZ175" s="81">
        <v>3.3646147880716626</v>
      </c>
      <c r="BA175" s="81">
        <v>3.4115602756926222</v>
      </c>
      <c r="BB175" s="81">
        <v>6.1046391423168984</v>
      </c>
      <c r="BC175" s="81">
        <v>4.5330787203928367</v>
      </c>
      <c r="BD175" s="81">
        <v>4.8164146502244023</v>
      </c>
      <c r="BE175" s="81">
        <v>3.421828240874774</v>
      </c>
      <c r="BF175" s="81">
        <v>4.8524763402501918</v>
      </c>
      <c r="BG175" s="81">
        <v>3.7818214346947627</v>
      </c>
      <c r="BH175" s="86">
        <v>5.4759294987365479</v>
      </c>
      <c r="BI175" s="163"/>
    </row>
    <row r="176" spans="1:61" x14ac:dyDescent="0.25">
      <c r="A176" s="85" t="s">
        <v>418</v>
      </c>
      <c r="B176" s="81" t="s">
        <v>419</v>
      </c>
      <c r="C176" s="81" t="s">
        <v>92</v>
      </c>
      <c r="D176" s="81" t="s">
        <v>93</v>
      </c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>
        <v>0.31816687512515784</v>
      </c>
      <c r="X176" s="81">
        <v>2.1917285350348834</v>
      </c>
      <c r="Y176" s="81">
        <v>1.2843022220038023</v>
      </c>
      <c r="Z176" s="81">
        <v>4.6546524689516104</v>
      </c>
      <c r="AA176" s="81">
        <v>0.93018781100437309</v>
      </c>
      <c r="AB176" s="81">
        <v>3.4921458873573954</v>
      </c>
      <c r="AC176" s="81">
        <v>4.7930338829200565</v>
      </c>
      <c r="AD176" s="81">
        <v>1.6146470342191179</v>
      </c>
      <c r="AE176" s="81">
        <v>2.7058064637146799</v>
      </c>
      <c r="AF176" s="81">
        <v>0.9534603396214294</v>
      </c>
      <c r="AG176" s="81">
        <v>-0.3510676254943661</v>
      </c>
      <c r="AH176" s="81">
        <v>0.15613148934110654</v>
      </c>
      <c r="AI176" s="81">
        <v>0.13997703973736009</v>
      </c>
      <c r="AJ176" s="81">
        <v>-1.0882835047917894</v>
      </c>
      <c r="AK176" s="81">
        <v>1.1136776780521984</v>
      </c>
      <c r="AL176" s="81">
        <v>6.4114939338911796</v>
      </c>
      <c r="AM176" s="81">
        <v>5.1055128615798537</v>
      </c>
      <c r="AN176" s="81">
        <v>4.593383851505692</v>
      </c>
      <c r="AO176" s="81">
        <v>3.6217814003900486</v>
      </c>
      <c r="AP176" s="81">
        <v>1.9764094992410293</v>
      </c>
      <c r="AQ176" s="81">
        <v>0.60265317061943335</v>
      </c>
      <c r="AR176" s="81">
        <v>5.5154971757899034</v>
      </c>
      <c r="AS176" s="81">
        <v>2.763631570962005</v>
      </c>
      <c r="AT176" s="81">
        <v>3.4293051611825831</v>
      </c>
      <c r="AU176" s="81">
        <v>4.8850172809315779</v>
      </c>
      <c r="AV176" s="81">
        <v>4.6315154206278777</v>
      </c>
      <c r="AW176" s="81">
        <v>3.8166018270707553</v>
      </c>
      <c r="AX176" s="81">
        <v>3.4107756997813681</v>
      </c>
      <c r="AY176" s="234" t="s">
        <v>418</v>
      </c>
      <c r="AZ176" s="81">
        <v>2.763649358469138</v>
      </c>
      <c r="BA176" s="81">
        <v>2.9591277733449317</v>
      </c>
      <c r="BB176" s="81">
        <v>-1.6151410436215912</v>
      </c>
      <c r="BC176" s="81">
        <v>-0.25135967005810755</v>
      </c>
      <c r="BD176" s="81">
        <v>1.4414758449665044</v>
      </c>
      <c r="BE176" s="81">
        <v>2.2183983101458722</v>
      </c>
      <c r="BF176" s="81">
        <v>2.1778123326956518</v>
      </c>
      <c r="BG176" s="81">
        <v>2.4749184714743393</v>
      </c>
      <c r="BH176" s="86"/>
      <c r="BI176" s="163"/>
    </row>
    <row r="177" spans="1:61" x14ac:dyDescent="0.25">
      <c r="A177" s="85" t="s">
        <v>420</v>
      </c>
      <c r="B177" s="81" t="s">
        <v>421</v>
      </c>
      <c r="C177" s="81" t="s">
        <v>92</v>
      </c>
      <c r="D177" s="81" t="s">
        <v>93</v>
      </c>
      <c r="E177" s="81"/>
      <c r="F177" s="81">
        <v>4.7142842488509018</v>
      </c>
      <c r="G177" s="81">
        <v>5.8337032465737337</v>
      </c>
      <c r="H177" s="81">
        <v>5.2033211077602886</v>
      </c>
      <c r="I177" s="81">
        <v>6.4119962403978832</v>
      </c>
      <c r="J177" s="81">
        <v>5.551008200982892</v>
      </c>
      <c r="K177" s="81">
        <v>6.0932392133608886</v>
      </c>
      <c r="L177" s="81">
        <v>4.5170419903018058</v>
      </c>
      <c r="M177" s="81">
        <v>6.0515827074696773</v>
      </c>
      <c r="N177" s="81">
        <v>5.626306324319529</v>
      </c>
      <c r="O177" s="81">
        <v>3.8113734366190357</v>
      </c>
      <c r="P177" s="81">
        <v>3.7533846960784274</v>
      </c>
      <c r="Q177" s="81">
        <v>5.3991424279039819</v>
      </c>
      <c r="R177" s="81">
        <v>6.1649783906992042</v>
      </c>
      <c r="S177" s="81">
        <v>0.9023953123540025</v>
      </c>
      <c r="T177" s="81">
        <v>0.12915528183671654</v>
      </c>
      <c r="U177" s="81">
        <v>4.8111574502524661</v>
      </c>
      <c r="V177" s="81">
        <v>3.7685113960050529</v>
      </c>
      <c r="W177" s="81">
        <v>4.3568132169181695</v>
      </c>
      <c r="X177" s="81">
        <v>3.8780517031975279</v>
      </c>
      <c r="Y177" s="81">
        <v>1.0888487963522948</v>
      </c>
      <c r="Z177" s="81">
        <v>1.8830495474299909</v>
      </c>
      <c r="AA177" s="81">
        <v>0.25792801018505429</v>
      </c>
      <c r="AB177" s="81">
        <v>3.0061758588202565</v>
      </c>
      <c r="AC177" s="81">
        <v>4.6280202697446242</v>
      </c>
      <c r="AD177" s="81">
        <v>3.9012473022961274</v>
      </c>
      <c r="AE177" s="81">
        <v>3.1155985453488455</v>
      </c>
      <c r="AF177" s="81">
        <v>3.4555408840637938</v>
      </c>
      <c r="AG177" s="81">
        <v>4.8164695352677143</v>
      </c>
      <c r="AH177" s="81">
        <v>3.9370256781741801</v>
      </c>
      <c r="AI177" s="81">
        <v>3.0184275947266173</v>
      </c>
      <c r="AJ177" s="81">
        <v>1.2721012347130909</v>
      </c>
      <c r="AK177" s="81">
        <v>1.9952487659030851</v>
      </c>
      <c r="AL177" s="81">
        <v>1.2388861060581178</v>
      </c>
      <c r="AM177" s="81">
        <v>3.1575950055369333</v>
      </c>
      <c r="AN177" s="81">
        <v>2.7702098207464303</v>
      </c>
      <c r="AO177" s="81">
        <v>2.8650023709513022</v>
      </c>
      <c r="AP177" s="81">
        <v>3.3316588779824627</v>
      </c>
      <c r="AQ177" s="81">
        <v>2.6627448256176365</v>
      </c>
      <c r="AR177" s="81">
        <v>3.3944970467716757</v>
      </c>
      <c r="AS177" s="81">
        <v>3.8940017356419219</v>
      </c>
      <c r="AT177" s="81">
        <v>1.5110955287335344</v>
      </c>
      <c r="AU177" s="81">
        <v>1.5556175063706519</v>
      </c>
      <c r="AV177" s="81">
        <v>2.0353988675982322</v>
      </c>
      <c r="AW177" s="81">
        <v>3.0819165389126795</v>
      </c>
      <c r="AX177" s="81">
        <v>2.5572032864343583</v>
      </c>
      <c r="AY177" s="234" t="s">
        <v>420</v>
      </c>
      <c r="AZ177" s="81">
        <v>2.9148132657229553</v>
      </c>
      <c r="BA177" s="81">
        <v>2.5359447487255835</v>
      </c>
      <c r="BB177" s="81">
        <v>0.16021387367896978</v>
      </c>
      <c r="BC177" s="81">
        <v>-3.5077130350696279</v>
      </c>
      <c r="BD177" s="81">
        <v>2.7857975620088524</v>
      </c>
      <c r="BE177" s="81">
        <v>1.5555914430173061</v>
      </c>
      <c r="BF177" s="81">
        <v>1.1556093579326614</v>
      </c>
      <c r="BG177" s="81">
        <v>1.3352088691788424</v>
      </c>
      <c r="BH177" s="86">
        <v>1.6848800548580556</v>
      </c>
      <c r="BI177" s="163"/>
    </row>
    <row r="178" spans="1:61" x14ac:dyDescent="0.25">
      <c r="A178" s="85" t="s">
        <v>422</v>
      </c>
      <c r="B178" s="81" t="s">
        <v>423</v>
      </c>
      <c r="C178" s="81" t="s">
        <v>92</v>
      </c>
      <c r="D178" s="81" t="s">
        <v>93</v>
      </c>
      <c r="E178" s="81"/>
      <c r="F178" s="81">
        <v>4.6854505421873682</v>
      </c>
      <c r="G178" s="81">
        <v>5.8089655028168465</v>
      </c>
      <c r="H178" s="81">
        <v>5.2939560852045133</v>
      </c>
      <c r="I178" s="81">
        <v>6.5092221925192604</v>
      </c>
      <c r="J178" s="81">
        <v>5.5565550736710918</v>
      </c>
      <c r="K178" s="81">
        <v>6.1407868972927844</v>
      </c>
      <c r="L178" s="81">
        <v>4.5467456251684126</v>
      </c>
      <c r="M178" s="81">
        <v>6.1291066226661002</v>
      </c>
      <c r="N178" s="81">
        <v>5.5636089831553761</v>
      </c>
      <c r="O178" s="81">
        <v>3.8625902033463149</v>
      </c>
      <c r="P178" s="81">
        <v>3.7690550878093347</v>
      </c>
      <c r="Q178" s="81">
        <v>5.4712715423642919</v>
      </c>
      <c r="R178" s="81">
        <v>6.1728056463415726</v>
      </c>
      <c r="S178" s="81">
        <v>1.0406907637837008</v>
      </c>
      <c r="T178" s="81">
        <v>0.31061200933022803</v>
      </c>
      <c r="U178" s="81">
        <v>4.8567608382603424</v>
      </c>
      <c r="V178" s="81">
        <v>3.7565067084692032</v>
      </c>
      <c r="W178" s="81">
        <v>4.4289190950008788</v>
      </c>
      <c r="X178" s="81">
        <v>3.9671120195394991</v>
      </c>
      <c r="Y178" s="81">
        <v>1.2522978223857848</v>
      </c>
      <c r="Z178" s="81">
        <v>2.08612442424905</v>
      </c>
      <c r="AA178" s="81">
        <v>0.26384667748399693</v>
      </c>
      <c r="AB178" s="81">
        <v>2.8296107609212697</v>
      </c>
      <c r="AC178" s="81">
        <v>4.6223650866476191</v>
      </c>
      <c r="AD178" s="81">
        <v>3.8718997234989985</v>
      </c>
      <c r="AE178" s="81">
        <v>2.9843831922796227</v>
      </c>
      <c r="AF178" s="81">
        <v>3.480276275478289</v>
      </c>
      <c r="AG178" s="81">
        <v>4.7084034839760704</v>
      </c>
      <c r="AH178" s="81">
        <v>3.9042216321635266</v>
      </c>
      <c r="AI178" s="81">
        <v>3.1272855405007647</v>
      </c>
      <c r="AJ178" s="81">
        <v>1.3316219706081398</v>
      </c>
      <c r="AK178" s="81">
        <v>2.0645806096983677</v>
      </c>
      <c r="AL178" s="81">
        <v>1.3737343325695548</v>
      </c>
      <c r="AM178" s="81">
        <v>3.1043155687681292</v>
      </c>
      <c r="AN178" s="81">
        <v>2.6197660769420565</v>
      </c>
      <c r="AO178" s="81">
        <v>2.9820198347701279</v>
      </c>
      <c r="AP178" s="81">
        <v>3.4636493946246674</v>
      </c>
      <c r="AQ178" s="81">
        <v>2.7062225000816511</v>
      </c>
      <c r="AR178" s="81">
        <v>3.295212765888806</v>
      </c>
      <c r="AS178" s="81">
        <v>3.9599556512201559</v>
      </c>
      <c r="AT178" s="81">
        <v>1.3762666665501513</v>
      </c>
      <c r="AU178" s="81">
        <v>1.5719481450333177</v>
      </c>
      <c r="AV178" s="81">
        <v>2.0577132092916202</v>
      </c>
      <c r="AW178" s="81">
        <v>3.1832866390380161</v>
      </c>
      <c r="AX178" s="81">
        <v>2.6406224814483465</v>
      </c>
      <c r="AY178" s="234" t="s">
        <v>422</v>
      </c>
      <c r="AZ178" s="81">
        <v>3.0157202252156168</v>
      </c>
      <c r="BA178" s="81">
        <v>2.5794933490300309</v>
      </c>
      <c r="BB178" s="81">
        <v>0.19690664214179776</v>
      </c>
      <c r="BC178" s="81">
        <v>-3.5550335833707436</v>
      </c>
      <c r="BD178" s="81">
        <v>2.9290363381204259</v>
      </c>
      <c r="BE178" s="81">
        <v>1.7216473846745259</v>
      </c>
      <c r="BF178" s="81">
        <v>1.2422913366689841</v>
      </c>
      <c r="BG178" s="81">
        <v>1.3814782069876657</v>
      </c>
      <c r="BH178" s="86">
        <v>1.7157752673837621</v>
      </c>
      <c r="BI178" s="163"/>
    </row>
    <row r="179" spans="1:61" x14ac:dyDescent="0.25">
      <c r="A179" s="85" t="s">
        <v>424</v>
      </c>
      <c r="B179" s="81" t="s">
        <v>425</v>
      </c>
      <c r="C179" s="81" t="s">
        <v>92</v>
      </c>
      <c r="D179" s="81" t="s">
        <v>93</v>
      </c>
      <c r="E179" s="81"/>
      <c r="F179" s="81">
        <v>1.1396667582297653</v>
      </c>
      <c r="G179" s="81">
        <v>20.187754659675335</v>
      </c>
      <c r="H179" s="81">
        <v>4.5312500000000142</v>
      </c>
      <c r="I179" s="81">
        <v>7.4712741064118404E-2</v>
      </c>
      <c r="J179" s="81">
        <v>189.82992579457073</v>
      </c>
      <c r="K179" s="81">
        <v>5.2044635990635442</v>
      </c>
      <c r="L179" s="81">
        <v>66.219083781404208</v>
      </c>
      <c r="M179" s="81">
        <v>81.887796708285777</v>
      </c>
      <c r="N179" s="81">
        <v>25.666168822454736</v>
      </c>
      <c r="O179" s="81">
        <v>13.895096438704527</v>
      </c>
      <c r="P179" s="81">
        <v>0.89822508632293818</v>
      </c>
      <c r="Q179" s="81">
        <v>9.8252241702056438</v>
      </c>
      <c r="R179" s="81">
        <v>-14.252057858973174</v>
      </c>
      <c r="S179" s="81">
        <v>11.49880647901567</v>
      </c>
      <c r="T179" s="81">
        <v>24.433502737329434</v>
      </c>
      <c r="U179" s="81">
        <v>20.540122916432964</v>
      </c>
      <c r="V179" s="81">
        <v>1.0072183295058608</v>
      </c>
      <c r="W179" s="81">
        <v>-3.693531089724388</v>
      </c>
      <c r="X179" s="81">
        <v>4.3317415409509579</v>
      </c>
      <c r="Y179" s="81">
        <v>6.0354441145694011</v>
      </c>
      <c r="Z179" s="81">
        <v>17.047078391246444</v>
      </c>
      <c r="AA179" s="81">
        <v>11.569837400007231</v>
      </c>
      <c r="AB179" s="81">
        <v>16.666670729861039</v>
      </c>
      <c r="AC179" s="81">
        <v>16.711593985757418</v>
      </c>
      <c r="AD179" s="81">
        <v>14.00719710534068</v>
      </c>
      <c r="AE179" s="81">
        <v>2.0021597808415095</v>
      </c>
      <c r="AF179" s="81">
        <v>-3.4407841582702758</v>
      </c>
      <c r="AG179" s="81">
        <v>5.9640276406766759</v>
      </c>
      <c r="AH179" s="81">
        <v>11.756861837949046</v>
      </c>
      <c r="AI179" s="81">
        <v>-0.13042574007229746</v>
      </c>
      <c r="AJ179" s="81">
        <v>6.0740785081796105</v>
      </c>
      <c r="AK179" s="81">
        <v>8.4138836328761215</v>
      </c>
      <c r="AL179" s="81">
        <v>6.0429602749234874</v>
      </c>
      <c r="AM179" s="81">
        <v>3.8757743078476068</v>
      </c>
      <c r="AN179" s="81">
        <v>4.9968196634255264</v>
      </c>
      <c r="AO179" s="81">
        <v>3.0459400051613841</v>
      </c>
      <c r="AP179" s="81">
        <v>6.033512306875636</v>
      </c>
      <c r="AQ179" s="81">
        <v>2.6423379743747688</v>
      </c>
      <c r="AR179" s="81">
        <v>-0.12480689374092435</v>
      </c>
      <c r="AS179" s="81">
        <v>5.4013727168438663</v>
      </c>
      <c r="AT179" s="81">
        <v>4.4824540960885173</v>
      </c>
      <c r="AU179" s="81">
        <v>-1.100565250312556</v>
      </c>
      <c r="AV179" s="81">
        <v>-2.6689694466206078</v>
      </c>
      <c r="AW179" s="81">
        <v>1.2921125644074465</v>
      </c>
      <c r="AX179" s="81">
        <v>2.4904583599215044</v>
      </c>
      <c r="AY179" s="234" t="s">
        <v>424</v>
      </c>
      <c r="AZ179" s="81">
        <v>5.3720682991583004</v>
      </c>
      <c r="BA179" s="81">
        <v>4.4526943036951536</v>
      </c>
      <c r="BB179" s="81">
        <v>8.1996958134322284</v>
      </c>
      <c r="BC179" s="81">
        <v>6.1124537607891511</v>
      </c>
      <c r="BD179" s="81">
        <v>4.8028520565391233</v>
      </c>
      <c r="BE179" s="81">
        <v>-1.091025208891395</v>
      </c>
      <c r="BF179" s="81">
        <v>7.080657890016866</v>
      </c>
      <c r="BG179" s="81">
        <v>3.912783126122747</v>
      </c>
      <c r="BH179" s="86"/>
      <c r="BI179" s="163"/>
    </row>
    <row r="180" spans="1:61" x14ac:dyDescent="0.25">
      <c r="A180" s="85" t="s">
        <v>426</v>
      </c>
      <c r="B180" s="81" t="s">
        <v>427</v>
      </c>
      <c r="C180" s="81" t="s">
        <v>92</v>
      </c>
      <c r="D180" s="81" t="s">
        <v>93</v>
      </c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>
        <v>4.9434643308031099</v>
      </c>
      <c r="AA180" s="81">
        <v>1.12938939719281</v>
      </c>
      <c r="AB180" s="81">
        <v>3.9125432811312919</v>
      </c>
      <c r="AC180" s="81">
        <v>5.418728300033564</v>
      </c>
      <c r="AD180" s="81">
        <v>1.8578766003554108</v>
      </c>
      <c r="AE180" s="81">
        <v>3.9492557013235796</v>
      </c>
      <c r="AF180" s="81">
        <v>-0.88853080173285548</v>
      </c>
      <c r="AG180" s="81">
        <v>9.4814703267567211</v>
      </c>
      <c r="AH180" s="81">
        <v>7.5746577514369307</v>
      </c>
      <c r="AI180" s="81">
        <v>6.2584626906192256</v>
      </c>
      <c r="AJ180" s="81">
        <v>5.3811613272891208</v>
      </c>
      <c r="AK180" s="81">
        <v>2.7816749828964049</v>
      </c>
      <c r="AL180" s="81">
        <v>2.4772539982029542</v>
      </c>
      <c r="AM180" s="81">
        <v>3.3042730358270376</v>
      </c>
      <c r="AN180" s="81">
        <v>4.8641906572341753</v>
      </c>
      <c r="AO180" s="81">
        <v>5.0519884787997569</v>
      </c>
      <c r="AP180" s="81">
        <v>8.071061799045907</v>
      </c>
      <c r="AQ180" s="81">
        <v>3.4747633333743124</v>
      </c>
      <c r="AR180" s="81">
        <v>1.5736014969071022</v>
      </c>
      <c r="AS180" s="81">
        <v>3.6185159198944206</v>
      </c>
      <c r="AT180" s="81">
        <v>5.344318359835782</v>
      </c>
      <c r="AU180" s="81">
        <v>4.1863429036995683</v>
      </c>
      <c r="AV180" s="81">
        <v>4.5789943773089732</v>
      </c>
      <c r="AW180" s="81">
        <v>8.2047461568586186</v>
      </c>
      <c r="AX180" s="81">
        <v>5.030474671405301</v>
      </c>
      <c r="AY180" s="234" t="s">
        <v>426</v>
      </c>
      <c r="AZ180" s="81">
        <v>3.0421305715241829</v>
      </c>
      <c r="BA180" s="81">
        <v>8.2018187699010099</v>
      </c>
      <c r="BB180" s="81">
        <v>4.7958982012624887</v>
      </c>
      <c r="BC180" s="81">
        <v>-2.4101900338365851</v>
      </c>
      <c r="BD180" s="81">
        <v>5.0852357869195117</v>
      </c>
      <c r="BE180" s="81">
        <v>5.2926159735584832</v>
      </c>
      <c r="BF180" s="81">
        <v>4.1127691401775053</v>
      </c>
      <c r="BG180" s="81">
        <v>3.9306660740990651</v>
      </c>
      <c r="BH180" s="86">
        <v>3.1264493236140964</v>
      </c>
      <c r="BI180" s="163"/>
    </row>
    <row r="181" spans="1:61" x14ac:dyDescent="0.25">
      <c r="A181" s="85" t="s">
        <v>428</v>
      </c>
      <c r="B181" s="81" t="s">
        <v>429</v>
      </c>
      <c r="C181" s="81" t="s">
        <v>92</v>
      </c>
      <c r="D181" s="81" t="s">
        <v>93</v>
      </c>
      <c r="E181" s="81"/>
      <c r="F181" s="81">
        <v>5.9873464165849981</v>
      </c>
      <c r="G181" s="81">
        <v>4.4828586291763202</v>
      </c>
      <c r="H181" s="81">
        <v>8.6888315153479994</v>
      </c>
      <c r="I181" s="81">
        <v>7.5697574510723058</v>
      </c>
      <c r="J181" s="81">
        <v>10.419365826284576</v>
      </c>
      <c r="K181" s="81">
        <v>5.7899517954948863</v>
      </c>
      <c r="L181" s="81">
        <v>5.4006125960519853</v>
      </c>
      <c r="M181" s="81">
        <v>7.2332209278665545</v>
      </c>
      <c r="N181" s="81">
        <v>5.5078996329689005</v>
      </c>
      <c r="O181" s="81">
        <v>11.353461718881547</v>
      </c>
      <c r="P181" s="81">
        <v>0.46837254852741239</v>
      </c>
      <c r="Q181" s="81">
        <v>0.81340640927412267</v>
      </c>
      <c r="R181" s="81">
        <v>7.0642638544828031</v>
      </c>
      <c r="S181" s="81">
        <v>3.5401917102890081</v>
      </c>
      <c r="T181" s="81">
        <v>4.2114156340992963</v>
      </c>
      <c r="U181" s="81">
        <v>5.1561895873383037</v>
      </c>
      <c r="V181" s="81">
        <v>3.9476982896303809</v>
      </c>
      <c r="W181" s="81">
        <v>8.0485336216694208</v>
      </c>
      <c r="X181" s="81">
        <v>3.7584355650975567</v>
      </c>
      <c r="Y181" s="81">
        <v>10.215704037377108</v>
      </c>
      <c r="Z181" s="81">
        <v>7.9207635722475516</v>
      </c>
      <c r="AA181" s="81">
        <v>6.5374868019146817</v>
      </c>
      <c r="AB181" s="81">
        <v>6.7783783377408895</v>
      </c>
      <c r="AC181" s="81">
        <v>5.0652056033606954</v>
      </c>
      <c r="AD181" s="81">
        <v>7.5921147005684162</v>
      </c>
      <c r="AE181" s="81">
        <v>5.5016536643862395</v>
      </c>
      <c r="AF181" s="81">
        <v>6.4523430228233423</v>
      </c>
      <c r="AG181" s="81">
        <v>7.6252787810604303</v>
      </c>
      <c r="AH181" s="81">
        <v>4.9597688942145197</v>
      </c>
      <c r="AI181" s="81">
        <v>4.4585868158227413</v>
      </c>
      <c r="AJ181" s="81">
        <v>5.0615677530266652</v>
      </c>
      <c r="AK181" s="81">
        <v>7.7058978235250208</v>
      </c>
      <c r="AL181" s="81">
        <v>1.7577476970334942</v>
      </c>
      <c r="AM181" s="81">
        <v>3.7374155541550351</v>
      </c>
      <c r="AN181" s="81">
        <v>4.9626091486188386</v>
      </c>
      <c r="AO181" s="81">
        <v>4.8465812835727888</v>
      </c>
      <c r="AP181" s="81">
        <v>1.0143960155833298</v>
      </c>
      <c r="AQ181" s="81">
        <v>2.5502342943370735</v>
      </c>
      <c r="AR181" s="81">
        <v>3.6601327437056739</v>
      </c>
      <c r="AS181" s="81">
        <v>4.2600880109377783</v>
      </c>
      <c r="AT181" s="81">
        <v>1.9824840327341491</v>
      </c>
      <c r="AU181" s="81">
        <v>3.2244299725189904</v>
      </c>
      <c r="AV181" s="81">
        <v>4.8463209358412485</v>
      </c>
      <c r="AW181" s="81">
        <v>7.3685713582080155</v>
      </c>
      <c r="AX181" s="81">
        <v>7.6673042721084812</v>
      </c>
      <c r="AY181" s="234" t="s">
        <v>428</v>
      </c>
      <c r="AZ181" s="81">
        <v>6.177542036177357</v>
      </c>
      <c r="BA181" s="81">
        <v>4.8328172771708466</v>
      </c>
      <c r="BB181" s="81">
        <v>1.7014054654513018</v>
      </c>
      <c r="BC181" s="81">
        <v>2.8316585191999053</v>
      </c>
      <c r="BD181" s="81">
        <v>1.6066919594907745</v>
      </c>
      <c r="BE181" s="81">
        <v>2.7484025495400033</v>
      </c>
      <c r="BF181" s="81">
        <v>3.507044053754413</v>
      </c>
      <c r="BG181" s="81">
        <v>4.4087123075336194</v>
      </c>
      <c r="BH181" s="86">
        <v>5.4118114959212988</v>
      </c>
      <c r="BI181" s="163"/>
    </row>
    <row r="182" spans="1:61" x14ac:dyDescent="0.25">
      <c r="A182" s="85" t="s">
        <v>430</v>
      </c>
      <c r="B182" s="81" t="s">
        <v>431</v>
      </c>
      <c r="C182" s="81" t="s">
        <v>92</v>
      </c>
      <c r="D182" s="81" t="s">
        <v>93</v>
      </c>
      <c r="E182" s="81"/>
      <c r="F182" s="81">
        <v>10.751357772611556</v>
      </c>
      <c r="G182" s="81">
        <v>8.3648075540062763</v>
      </c>
      <c r="H182" s="81">
        <v>8.4226170442581463</v>
      </c>
      <c r="I182" s="81">
        <v>4.5300249741536618</v>
      </c>
      <c r="J182" s="81">
        <v>9.1343991521634251</v>
      </c>
      <c r="K182" s="81">
        <v>7.519305364224266</v>
      </c>
      <c r="L182" s="81">
        <v>8.5658806474678215</v>
      </c>
      <c r="M182" s="81">
        <v>6.9289257234929522</v>
      </c>
      <c r="N182" s="81">
        <v>8.528428093644763</v>
      </c>
      <c r="O182" s="81">
        <v>6.3867463790450358</v>
      </c>
      <c r="P182" s="81">
        <v>9.6458833432311479</v>
      </c>
      <c r="Q182" s="81">
        <v>4.5802798669632523</v>
      </c>
      <c r="R182" s="81">
        <v>5.4059175133388351</v>
      </c>
      <c r="S182" s="81">
        <v>2.4415057901582458</v>
      </c>
      <c r="T182" s="81">
        <v>1.590829396310852</v>
      </c>
      <c r="U182" s="81">
        <v>1.6436394387983739</v>
      </c>
      <c r="V182" s="81">
        <v>1.1554473424502163</v>
      </c>
      <c r="W182" s="81">
        <v>9.739919072491233</v>
      </c>
      <c r="X182" s="81">
        <v>4.5078805325516953</v>
      </c>
      <c r="Y182" s="81">
        <v>1.0984995081534237</v>
      </c>
      <c r="Z182" s="81">
        <v>9.2068091271287216</v>
      </c>
      <c r="AA182" s="81">
        <v>5.3484567082335843</v>
      </c>
      <c r="AB182" s="81">
        <v>-4.491363569584351</v>
      </c>
      <c r="AC182" s="81">
        <v>2.7094732678481108</v>
      </c>
      <c r="AD182" s="81">
        <v>4.9422336328626102</v>
      </c>
      <c r="AE182" s="81">
        <v>3.5677879714574487</v>
      </c>
      <c r="AF182" s="81">
        <v>-1.8090551181099528</v>
      </c>
      <c r="AG182" s="81">
        <v>-13.379844028788568</v>
      </c>
      <c r="AH182" s="81">
        <v>1.5622468581482991</v>
      </c>
      <c r="AI182" s="81">
        <v>8.0989927532931318</v>
      </c>
      <c r="AJ182" s="81">
        <v>9.419006661607483</v>
      </c>
      <c r="AK182" s="81">
        <v>8.2016800246611723</v>
      </c>
      <c r="AL182" s="81">
        <v>5.455743309414089</v>
      </c>
      <c r="AM182" s="81">
        <v>2.8501477416629939</v>
      </c>
      <c r="AN182" s="81">
        <v>1.7516786236109567</v>
      </c>
      <c r="AO182" s="81">
        <v>2.8105840593735394</v>
      </c>
      <c r="AP182" s="81">
        <v>6.4609905493398827</v>
      </c>
      <c r="AQ182" s="81">
        <v>7.3415017532545193</v>
      </c>
      <c r="AR182" s="81">
        <v>3.9172064207269273</v>
      </c>
      <c r="AS182" s="81">
        <v>2.7153735671118397</v>
      </c>
      <c r="AT182" s="81">
        <v>0.57427292474660874</v>
      </c>
      <c r="AU182" s="81">
        <v>2.2288872177815335</v>
      </c>
      <c r="AV182" s="81">
        <v>4.2057633584526855</v>
      </c>
      <c r="AW182" s="81">
        <v>7.5220803099452951</v>
      </c>
      <c r="AX182" s="81">
        <v>7.1912790788721139</v>
      </c>
      <c r="AY182" s="234" t="s">
        <v>430</v>
      </c>
      <c r="AZ182" s="81">
        <v>8.5277611455244653</v>
      </c>
      <c r="BA182" s="81">
        <v>12.112661050716838</v>
      </c>
      <c r="BB182" s="81">
        <v>9.1469043978051161</v>
      </c>
      <c r="BC182" s="81">
        <v>3.9741648918404309</v>
      </c>
      <c r="BD182" s="81">
        <v>5.8518737927668099</v>
      </c>
      <c r="BE182" s="81">
        <v>10.770194854332189</v>
      </c>
      <c r="BF182" s="81">
        <v>10.247104659230402</v>
      </c>
      <c r="BG182" s="81">
        <v>8.3522938148488777</v>
      </c>
      <c r="BH182" s="86">
        <v>6.1617049160796142</v>
      </c>
      <c r="BI182" s="163"/>
    </row>
    <row r="183" spans="1:61" x14ac:dyDescent="0.25">
      <c r="A183" s="85" t="s">
        <v>432</v>
      </c>
      <c r="B183" s="81" t="s">
        <v>433</v>
      </c>
      <c r="C183" s="81" t="s">
        <v>92</v>
      </c>
      <c r="D183" s="81" t="s">
        <v>93</v>
      </c>
      <c r="E183" s="81"/>
      <c r="F183" s="81">
        <v>7.350052544641315</v>
      </c>
      <c r="G183" s="81">
        <v>8.3401922774798578</v>
      </c>
      <c r="H183" s="81">
        <v>3.7205463992969783</v>
      </c>
      <c r="I183" s="81">
        <v>6.6002817137365639</v>
      </c>
      <c r="J183" s="81">
        <v>4.9392428579791101</v>
      </c>
      <c r="K183" s="81">
        <v>8.3948793851706256</v>
      </c>
      <c r="L183" s="81">
        <v>3.7747034759776597</v>
      </c>
      <c r="M183" s="81">
        <v>0.35454148330475732</v>
      </c>
      <c r="N183" s="81">
        <v>3.7946526575235282</v>
      </c>
      <c r="O183" s="81">
        <v>5.8368764614516095</v>
      </c>
      <c r="P183" s="81">
        <v>4.1808862124428146</v>
      </c>
      <c r="Q183" s="81">
        <v>2.8697759620693404</v>
      </c>
      <c r="R183" s="81">
        <v>5.3756706123488414</v>
      </c>
      <c r="S183" s="81">
        <v>9.2500737605687249</v>
      </c>
      <c r="T183" s="81">
        <v>3.4015639942154081</v>
      </c>
      <c r="U183" s="81">
        <v>1.9607231692261138</v>
      </c>
      <c r="V183" s="81">
        <v>0.40291664133374638</v>
      </c>
      <c r="W183" s="81">
        <v>0.28273637216264547</v>
      </c>
      <c r="X183" s="81">
        <v>5.7963968268672801</v>
      </c>
      <c r="Y183" s="81">
        <v>6.1264985017927387</v>
      </c>
      <c r="Z183" s="81">
        <v>5.552041814840436</v>
      </c>
      <c r="AA183" s="81">
        <v>-0.22272344418625778</v>
      </c>
      <c r="AB183" s="81">
        <v>-10.408085798296966</v>
      </c>
      <c r="AC183" s="81">
        <v>3.6082865381696649</v>
      </c>
      <c r="AD183" s="81">
        <v>2.061132066258935</v>
      </c>
      <c r="AE183" s="81">
        <v>9.4259623607365342</v>
      </c>
      <c r="AF183" s="81">
        <v>9.726146430503718</v>
      </c>
      <c r="AG183" s="81">
        <v>-9.4412734462939198</v>
      </c>
      <c r="AH183" s="81">
        <v>-12.312041447129602</v>
      </c>
      <c r="AI183" s="81">
        <v>-4.9825635364660457</v>
      </c>
      <c r="AJ183" s="81">
        <v>2.2192591027909003</v>
      </c>
      <c r="AK183" s="81">
        <v>-0.54050912472392554</v>
      </c>
      <c r="AL183" s="81">
        <v>5.2435770077329096</v>
      </c>
      <c r="AM183" s="81">
        <v>12.308128666876428</v>
      </c>
      <c r="AN183" s="81">
        <v>7.4116350084566278</v>
      </c>
      <c r="AO183" s="81">
        <v>2.7991175782493372</v>
      </c>
      <c r="AP183" s="81">
        <v>6.4768020579186469</v>
      </c>
      <c r="AQ183" s="81">
        <v>-0.39171024245770525</v>
      </c>
      <c r="AR183" s="81">
        <v>1.4948631431646646</v>
      </c>
      <c r="AS183" s="81">
        <v>2.6943110729804545</v>
      </c>
      <c r="AT183" s="81">
        <v>0.61783108723605551</v>
      </c>
      <c r="AU183" s="81">
        <v>5.4537646024607653</v>
      </c>
      <c r="AV183" s="81">
        <v>4.1648505592173422</v>
      </c>
      <c r="AW183" s="81">
        <v>4.9582783001944648</v>
      </c>
      <c r="AX183" s="81">
        <v>6.285172087646032</v>
      </c>
      <c r="AY183" s="234" t="s">
        <v>432</v>
      </c>
      <c r="AZ183" s="81">
        <v>7.5288168435015024</v>
      </c>
      <c r="BA183" s="81">
        <v>8.5184419470919863</v>
      </c>
      <c r="BB183" s="81">
        <v>9.1431482051316522</v>
      </c>
      <c r="BC183" s="81">
        <v>1.0492323696570338</v>
      </c>
      <c r="BD183" s="81">
        <v>8.4507468802539307</v>
      </c>
      <c r="BE183" s="81">
        <v>6.4522159960795307</v>
      </c>
      <c r="BF183" s="81">
        <v>5.9503463453339123</v>
      </c>
      <c r="BG183" s="81">
        <v>5.7734306840571179</v>
      </c>
      <c r="BH183" s="86">
        <v>2.3507054417100761</v>
      </c>
      <c r="BI183" s="163"/>
    </row>
    <row r="184" spans="1:61" x14ac:dyDescent="0.25">
      <c r="A184" s="85" t="s">
        <v>434</v>
      </c>
      <c r="B184" s="81" t="s">
        <v>435</v>
      </c>
      <c r="C184" s="81" t="s">
        <v>92</v>
      </c>
      <c r="D184" s="81" t="s">
        <v>93</v>
      </c>
      <c r="E184" s="81"/>
      <c r="F184" s="81">
        <v>5.6165793189516364</v>
      </c>
      <c r="G184" s="81">
        <v>4.7731218475113053</v>
      </c>
      <c r="H184" s="81">
        <v>7.0604874226715566</v>
      </c>
      <c r="I184" s="81">
        <v>3.4469821453354115</v>
      </c>
      <c r="J184" s="81">
        <v>5.2658104640220103</v>
      </c>
      <c r="K184" s="81">
        <v>4.4259941735529367</v>
      </c>
      <c r="L184" s="81">
        <v>5.3241501879557944</v>
      </c>
      <c r="M184" s="81">
        <v>4.9454180804509065</v>
      </c>
      <c r="N184" s="81">
        <v>4.6563585784387413</v>
      </c>
      <c r="O184" s="81">
        <v>3.7646048586698981</v>
      </c>
      <c r="P184" s="81">
        <v>5.4286313689138126</v>
      </c>
      <c r="Q184" s="81">
        <v>5.4467911037797876</v>
      </c>
      <c r="R184" s="81">
        <v>8.9206468224488447</v>
      </c>
      <c r="S184" s="81">
        <v>3.558115080241663</v>
      </c>
      <c r="T184" s="81">
        <v>5.5647736242209476</v>
      </c>
      <c r="U184" s="81">
        <v>8.8066305674025784</v>
      </c>
      <c r="V184" s="81">
        <v>5.6020555772796143</v>
      </c>
      <c r="W184" s="81">
        <v>5.1721032868910015</v>
      </c>
      <c r="X184" s="81">
        <v>5.6396757458213784</v>
      </c>
      <c r="Y184" s="81">
        <v>5.1489112943437192</v>
      </c>
      <c r="Z184" s="81">
        <v>3.4232691772078709</v>
      </c>
      <c r="AA184" s="81">
        <v>3.6193276060418214</v>
      </c>
      <c r="AB184" s="81">
        <v>1.8746164682720945</v>
      </c>
      <c r="AC184" s="81">
        <v>-7.3236825843216877</v>
      </c>
      <c r="AD184" s="81">
        <v>-7.3066088359399401</v>
      </c>
      <c r="AE184" s="81">
        <v>3.4167828055323923</v>
      </c>
      <c r="AF184" s="81">
        <v>4.3116348202579218</v>
      </c>
      <c r="AG184" s="81">
        <v>6.7525444813833531</v>
      </c>
      <c r="AH184" s="81">
        <v>6.2053111166089963</v>
      </c>
      <c r="AI184" s="81">
        <v>3.0369662939822035</v>
      </c>
      <c r="AJ184" s="81">
        <v>-0.57833465122823213</v>
      </c>
      <c r="AK184" s="81">
        <v>0.3376030301996451</v>
      </c>
      <c r="AL184" s="81">
        <v>2.1163071791412591</v>
      </c>
      <c r="AM184" s="81">
        <v>4.3876233412196655</v>
      </c>
      <c r="AN184" s="81">
        <v>4.6786922192222846</v>
      </c>
      <c r="AO184" s="81">
        <v>5.8458734722078134</v>
      </c>
      <c r="AP184" s="81">
        <v>5.1853622755320572</v>
      </c>
      <c r="AQ184" s="81">
        <v>-0.57672218973452516</v>
      </c>
      <c r="AR184" s="81">
        <v>3.0819267638711523</v>
      </c>
      <c r="AS184" s="81">
        <v>4.4112125061985523</v>
      </c>
      <c r="AT184" s="81">
        <v>2.8939924108791359</v>
      </c>
      <c r="AU184" s="81">
        <v>3.6458981411064997</v>
      </c>
      <c r="AV184" s="81">
        <v>4.9703637313554196</v>
      </c>
      <c r="AW184" s="81">
        <v>6.6976364251198248</v>
      </c>
      <c r="AX184" s="81">
        <v>4.7776634615051705</v>
      </c>
      <c r="AY184" s="234" t="s">
        <v>434</v>
      </c>
      <c r="AZ184" s="81">
        <v>5.242953040822357</v>
      </c>
      <c r="BA184" s="81">
        <v>6.6166685046065794</v>
      </c>
      <c r="BB184" s="81">
        <v>4.15275714549756</v>
      </c>
      <c r="BC184" s="81">
        <v>1.1483304081905317</v>
      </c>
      <c r="BD184" s="81">
        <v>7.6322639162259946</v>
      </c>
      <c r="BE184" s="81">
        <v>3.6597551388787508</v>
      </c>
      <c r="BF184" s="81">
        <v>6.8013306390028845</v>
      </c>
      <c r="BG184" s="81">
        <v>7.1811218605369476</v>
      </c>
      <c r="BH184" s="86">
        <v>6.0958718227166884</v>
      </c>
      <c r="BI184" s="163"/>
    </row>
    <row r="185" spans="1:61" x14ac:dyDescent="0.25">
      <c r="A185" s="85" t="s">
        <v>436</v>
      </c>
      <c r="B185" s="81" t="s">
        <v>437</v>
      </c>
      <c r="C185" s="81" t="s">
        <v>92</v>
      </c>
      <c r="D185" s="81" t="s">
        <v>93</v>
      </c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>
        <v>-6.4000004903228813</v>
      </c>
      <c r="AL185" s="81">
        <v>-12.300045116513871</v>
      </c>
      <c r="AM185" s="81">
        <v>7.2999949227814795</v>
      </c>
      <c r="AN185" s="81">
        <v>10.900043560371458</v>
      </c>
      <c r="AO185" s="81">
        <v>10.400011545250166</v>
      </c>
      <c r="AP185" s="81">
        <v>2.3000016482170622</v>
      </c>
      <c r="AQ185" s="81">
        <v>1.9999499984722178</v>
      </c>
      <c r="AR185" s="81">
        <v>-5.3999497805759802</v>
      </c>
      <c r="AS185" s="81">
        <v>-5.5041186814998753</v>
      </c>
      <c r="AT185" s="81">
        <v>5.2628504386450459</v>
      </c>
      <c r="AU185" s="81">
        <v>7.1247914724305872</v>
      </c>
      <c r="AV185" s="81">
        <v>-4.6810200283889856</v>
      </c>
      <c r="AW185" s="81">
        <v>7.0448552107581719</v>
      </c>
      <c r="AX185" s="81">
        <v>2.4861979086234953</v>
      </c>
      <c r="AY185" s="234" t="s">
        <v>436</v>
      </c>
      <c r="AZ185" s="81">
        <v>-1.8472727293036684</v>
      </c>
      <c r="BA185" s="81">
        <v>5.6319392462995665E-2</v>
      </c>
      <c r="BB185" s="81">
        <v>-4.6769896757518126</v>
      </c>
      <c r="BC185" s="81">
        <v>-10.742842363910469</v>
      </c>
      <c r="BD185" s="81">
        <v>1.7892242119017538</v>
      </c>
      <c r="BE185" s="81">
        <v>8.317675714243336</v>
      </c>
      <c r="BF185" s="81">
        <v>4.5687476641580247</v>
      </c>
      <c r="BG185" s="81">
        <v>-2.0340815289002023</v>
      </c>
      <c r="BH185" s="86">
        <v>7.9519754835756515</v>
      </c>
      <c r="BI185" s="163"/>
    </row>
    <row r="186" spans="1:61" x14ac:dyDescent="0.25">
      <c r="A186" s="85" t="s">
        <v>438</v>
      </c>
      <c r="B186" s="81" t="s">
        <v>439</v>
      </c>
      <c r="C186" s="81" t="s">
        <v>92</v>
      </c>
      <c r="D186" s="81" t="s">
        <v>93</v>
      </c>
      <c r="E186" s="81"/>
      <c r="F186" s="81">
        <v>6.1811117203241821</v>
      </c>
      <c r="G186" s="81">
        <v>6.3740993167206597</v>
      </c>
      <c r="H186" s="81">
        <v>4.0725217704390673</v>
      </c>
      <c r="I186" s="81">
        <v>8.570281528409879</v>
      </c>
      <c r="J186" s="81">
        <v>10.268519808659832</v>
      </c>
      <c r="K186" s="81">
        <v>5.8137579851031802</v>
      </c>
      <c r="L186" s="81">
        <v>4.0704614743505658</v>
      </c>
      <c r="M186" s="81">
        <v>4.359590249508031</v>
      </c>
      <c r="N186" s="81">
        <v>8.2734579470808143</v>
      </c>
      <c r="O186" s="81">
        <v>10.842805772032321</v>
      </c>
      <c r="P186" s="81">
        <v>6.2951925723228754</v>
      </c>
      <c r="Q186" s="81">
        <v>5.6435533687637474</v>
      </c>
      <c r="R186" s="81">
        <v>6.5292648312031503</v>
      </c>
      <c r="S186" s="81">
        <v>2.6105325988288399</v>
      </c>
      <c r="T186" s="81">
        <v>-0.8798841697082338</v>
      </c>
      <c r="U186" s="81">
        <v>-3.3884486097112614</v>
      </c>
      <c r="V186" s="81">
        <v>0.83481559683968953</v>
      </c>
      <c r="W186" s="81">
        <v>8.5498593364030597</v>
      </c>
      <c r="X186" s="81">
        <v>1.8323955126501943</v>
      </c>
      <c r="Y186" s="81">
        <v>-2.3034511991225912</v>
      </c>
      <c r="Z186" s="81">
        <v>-0.27482957110164818</v>
      </c>
      <c r="AA186" s="81">
        <v>0.3529442875016997</v>
      </c>
      <c r="AB186" s="81">
        <v>3.2231630654287642</v>
      </c>
      <c r="AC186" s="81">
        <v>-0.35472645613656084</v>
      </c>
      <c r="AD186" s="81">
        <v>4.0001903476950815</v>
      </c>
      <c r="AE186" s="81">
        <v>4.6930570664885067</v>
      </c>
      <c r="AF186" s="81">
        <v>2.7704948353879644</v>
      </c>
      <c r="AG186" s="81">
        <v>2.9092404838431065</v>
      </c>
      <c r="AH186" s="81">
        <v>-1.4195798851755086</v>
      </c>
      <c r="AI186" s="81">
        <v>-3.0121692204915718</v>
      </c>
      <c r="AJ186" s="81">
        <v>9.5468978872865335</v>
      </c>
      <c r="AK186" s="81">
        <v>13.84908490041245</v>
      </c>
      <c r="AL186" s="81">
        <v>18.202286178682428</v>
      </c>
      <c r="AM186" s="81">
        <v>5.9421091466644498</v>
      </c>
      <c r="AN186" s="81">
        <v>-3.3124488724183436</v>
      </c>
      <c r="AO186" s="81">
        <v>7.7336958667773672</v>
      </c>
      <c r="AP186" s="81">
        <v>-3.9043896132444189</v>
      </c>
      <c r="AQ186" s="81">
        <v>-3.769113350565604</v>
      </c>
      <c r="AR186" s="81">
        <v>1.8555538469424278</v>
      </c>
      <c r="AS186" s="81">
        <v>-2.4948417291530376</v>
      </c>
      <c r="AT186" s="81">
        <v>-0.1212887575644146</v>
      </c>
      <c r="AU186" s="81">
        <v>-0.15890035784876488</v>
      </c>
      <c r="AV186" s="81">
        <v>2.1641025309248931</v>
      </c>
      <c r="AW186" s="81">
        <v>2.7211754117029301</v>
      </c>
      <c r="AX186" s="81">
        <v>6.3447960392108769</v>
      </c>
      <c r="AY186" s="234" t="s">
        <v>438</v>
      </c>
      <c r="AZ186" s="81">
        <v>2.2944661511170779</v>
      </c>
      <c r="BA186" s="81">
        <v>7.1517624390796612</v>
      </c>
      <c r="BB186" s="81">
        <v>6.6109583245187196</v>
      </c>
      <c r="BC186" s="81">
        <v>6.1414822899097175</v>
      </c>
      <c r="BD186" s="81">
        <v>7.6743316507758408</v>
      </c>
      <c r="BE186" s="81">
        <v>10.669328934803374</v>
      </c>
      <c r="BF186" s="81">
        <v>8.0875431440226038</v>
      </c>
      <c r="BG186" s="81">
        <v>5.5374120037738663</v>
      </c>
      <c r="BH186" s="86"/>
      <c r="BI186" s="163"/>
    </row>
    <row r="187" spans="1:61" x14ac:dyDescent="0.25">
      <c r="A187" s="85" t="s">
        <v>440</v>
      </c>
      <c r="B187" s="81" t="s">
        <v>441</v>
      </c>
      <c r="C187" s="81" t="s">
        <v>92</v>
      </c>
      <c r="D187" s="81" t="s">
        <v>93</v>
      </c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>
        <v>-7.0155788108865522</v>
      </c>
      <c r="AK187" s="81">
        <v>2.5149786263129812</v>
      </c>
      <c r="AL187" s="81">
        <v>3.7383103090078436</v>
      </c>
      <c r="AM187" s="81">
        <v>5.2928020590615574</v>
      </c>
      <c r="AN187" s="81">
        <v>6.9518566301878764</v>
      </c>
      <c r="AO187" s="81">
        <v>6.2389167858054861</v>
      </c>
      <c r="AP187" s="81">
        <v>7.0862805306397831</v>
      </c>
      <c r="AQ187" s="81">
        <v>4.9816339462175137</v>
      </c>
      <c r="AR187" s="81">
        <v>4.5241986177153422</v>
      </c>
      <c r="AS187" s="81">
        <v>4.2598033965265643</v>
      </c>
      <c r="AT187" s="81">
        <v>1.2053016003211354</v>
      </c>
      <c r="AU187" s="81">
        <v>1.4434991925704139</v>
      </c>
      <c r="AV187" s="81">
        <v>3.5625329582346694</v>
      </c>
      <c r="AW187" s="81">
        <v>5.135655775860954</v>
      </c>
      <c r="AX187" s="81">
        <v>3.5470578155147052</v>
      </c>
      <c r="AY187" s="234" t="s">
        <v>440</v>
      </c>
      <c r="AZ187" s="81">
        <v>6.2000000000000028</v>
      </c>
      <c r="BA187" s="81">
        <v>7.1563088512241109</v>
      </c>
      <c r="BB187" s="81">
        <v>3.866432337434091</v>
      </c>
      <c r="BC187" s="81">
        <v>2.622673434856182</v>
      </c>
      <c r="BD187" s="81">
        <v>3.7098103874690906</v>
      </c>
      <c r="BE187" s="81">
        <v>4.769475357710661</v>
      </c>
      <c r="BF187" s="81">
        <v>1.8209408194233418</v>
      </c>
      <c r="BG187" s="81">
        <v>1.7138599105812204</v>
      </c>
      <c r="BH187" s="86">
        <v>3.3699633699633864</v>
      </c>
      <c r="BI187" s="163"/>
    </row>
    <row r="188" spans="1:61" x14ac:dyDescent="0.25">
      <c r="A188" s="85" t="s">
        <v>442</v>
      </c>
      <c r="B188" s="81" t="s">
        <v>443</v>
      </c>
      <c r="C188" s="81" t="s">
        <v>92</v>
      </c>
      <c r="D188" s="81" t="s">
        <v>93</v>
      </c>
      <c r="E188" s="81"/>
      <c r="F188" s="81">
        <v>7.0417359438977201</v>
      </c>
      <c r="G188" s="81">
        <v>8.323315527031383</v>
      </c>
      <c r="H188" s="81">
        <v>8.6510451669184079</v>
      </c>
      <c r="I188" s="81">
        <v>7.0609244702278602</v>
      </c>
      <c r="J188" s="81">
        <v>9.2048425738176007</v>
      </c>
      <c r="K188" s="81">
        <v>7.4991465560231774</v>
      </c>
      <c r="L188" s="81">
        <v>6.2232252017460326</v>
      </c>
      <c r="M188" s="81">
        <v>5.1804342287747005</v>
      </c>
      <c r="N188" s="81">
        <v>9.3752329375903685</v>
      </c>
      <c r="O188" s="81">
        <v>8.3979182772672516</v>
      </c>
      <c r="P188" s="81">
        <v>6.3654482026195893</v>
      </c>
      <c r="Q188" s="81">
        <v>7.1735751412731048</v>
      </c>
      <c r="R188" s="81">
        <v>6.3448962050648703</v>
      </c>
      <c r="S188" s="81">
        <v>2.9173782515860722</v>
      </c>
      <c r="T188" s="81">
        <v>-0.65456579922602032</v>
      </c>
      <c r="U188" s="81">
        <v>6.2430879746689953</v>
      </c>
      <c r="V188" s="81">
        <v>5.9506803659235601</v>
      </c>
      <c r="W188" s="81">
        <v>6.9319476670347768</v>
      </c>
      <c r="X188" s="81">
        <v>7.9068249908485768</v>
      </c>
      <c r="Y188" s="81">
        <v>4.2434645020628494</v>
      </c>
      <c r="Z188" s="81">
        <v>1.147948033649044</v>
      </c>
      <c r="AA188" s="81">
        <v>-1.5566441977531582</v>
      </c>
      <c r="AB188" s="81">
        <v>-2.3419738742451841</v>
      </c>
      <c r="AC188" s="81">
        <v>5.9286864061104154</v>
      </c>
      <c r="AD188" s="81">
        <v>3.0974419468598597</v>
      </c>
      <c r="AE188" s="81">
        <v>4.9773676720595574</v>
      </c>
      <c r="AF188" s="81">
        <v>5.7689984969836416</v>
      </c>
      <c r="AG188" s="81">
        <v>5.8883731286573351</v>
      </c>
      <c r="AH188" s="81">
        <v>4.3349524983164969</v>
      </c>
      <c r="AI188" s="81">
        <v>2.4657909414673895</v>
      </c>
      <c r="AJ188" s="81">
        <v>0.85372059807953349</v>
      </c>
      <c r="AK188" s="81">
        <v>4.0593348904307334</v>
      </c>
      <c r="AL188" s="81">
        <v>3.8519274484974346</v>
      </c>
      <c r="AM188" s="81">
        <v>3.9830035546199838</v>
      </c>
      <c r="AN188" s="81">
        <v>4.0751901102841686</v>
      </c>
      <c r="AO188" s="81">
        <v>2.8934483142889036</v>
      </c>
      <c r="AP188" s="81">
        <v>3.1555154066026887</v>
      </c>
      <c r="AQ188" s="81">
        <v>6.7456817869685892</v>
      </c>
      <c r="AR188" s="81">
        <v>2.0663638103543462</v>
      </c>
      <c r="AS188" s="81">
        <v>1.5124525036878964</v>
      </c>
      <c r="AT188" s="81">
        <v>9.8494520323382204</v>
      </c>
      <c r="AU188" s="81">
        <v>1.7732676221979204</v>
      </c>
      <c r="AV188" s="81">
        <v>1.1929155199195094</v>
      </c>
      <c r="AW188" s="81">
        <v>1.7609172412300182</v>
      </c>
      <c r="AX188" s="81">
        <v>0.56859912034863669</v>
      </c>
      <c r="AY188" s="234" t="s">
        <v>442</v>
      </c>
      <c r="AZ188" s="81">
        <v>-0.8895691947244444</v>
      </c>
      <c r="BA188" s="81">
        <v>-3.3257017860894678</v>
      </c>
      <c r="BB188" s="81">
        <v>-1.7988083451280374</v>
      </c>
      <c r="BC188" s="81">
        <v>-2.3611135166480324</v>
      </c>
      <c r="BD188" s="81">
        <v>-2.6125302882262957</v>
      </c>
      <c r="BE188" s="81">
        <v>-1.8904630326209855</v>
      </c>
      <c r="BF188" s="81">
        <v>-2.772499076244145</v>
      </c>
      <c r="BG188" s="81">
        <v>-0.57734269653306569</v>
      </c>
      <c r="BH188" s="86"/>
      <c r="BI188" s="163"/>
    </row>
    <row r="189" spans="1:61" x14ac:dyDescent="0.25">
      <c r="A189" s="85" t="s">
        <v>444</v>
      </c>
      <c r="B189" s="81" t="s">
        <v>445</v>
      </c>
      <c r="C189" s="81" t="s">
        <v>92</v>
      </c>
      <c r="D189" s="81" t="s">
        <v>93</v>
      </c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234" t="s">
        <v>444</v>
      </c>
      <c r="AZ189" s="81"/>
      <c r="BA189" s="81"/>
      <c r="BB189" s="81"/>
      <c r="BC189" s="81"/>
      <c r="BD189" s="81"/>
      <c r="BE189" s="81"/>
      <c r="BF189" s="81"/>
      <c r="BG189" s="81"/>
      <c r="BH189" s="86"/>
      <c r="BI189" s="163"/>
    </row>
    <row r="190" spans="1:61" x14ac:dyDescent="0.25">
      <c r="A190" s="85" t="s">
        <v>25</v>
      </c>
      <c r="B190" s="81" t="s">
        <v>446</v>
      </c>
      <c r="C190" s="81" t="s">
        <v>92</v>
      </c>
      <c r="D190" s="81" t="s">
        <v>93</v>
      </c>
      <c r="E190" s="81"/>
      <c r="F190" s="81">
        <v>5.5349034756751365</v>
      </c>
      <c r="G190" s="81">
        <v>6.6144477687735304</v>
      </c>
      <c r="H190" s="81">
        <v>5.8737021161628746</v>
      </c>
      <c r="I190" s="81">
        <v>6.3107473825750446</v>
      </c>
      <c r="J190" s="81">
        <v>7.4689885299437293</v>
      </c>
      <c r="K190" s="81">
        <v>4.0779094339812758</v>
      </c>
      <c r="L190" s="81">
        <v>7.5444825289499988</v>
      </c>
      <c r="M190" s="81">
        <v>8.8755092337669623</v>
      </c>
      <c r="N190" s="81">
        <v>2.120741161696472</v>
      </c>
      <c r="O190" s="81">
        <v>16.520131747674554</v>
      </c>
      <c r="P190" s="81">
        <v>6.631814415590128</v>
      </c>
      <c r="Q190" s="81">
        <v>8.0156986885457684</v>
      </c>
      <c r="R190" s="81">
        <v>11.20065923367406</v>
      </c>
      <c r="S190" s="81">
        <v>1.1427862829789319</v>
      </c>
      <c r="T190" s="81">
        <v>-4.3475563459964661</v>
      </c>
      <c r="U190" s="81">
        <v>6.9002047730972009</v>
      </c>
      <c r="V190" s="81">
        <v>5.6024893532188713</v>
      </c>
      <c r="W190" s="81">
        <v>2.8159669498365218</v>
      </c>
      <c r="X190" s="81">
        <v>5.6389411850797302</v>
      </c>
      <c r="Y190" s="81">
        <v>4.5894276534458811</v>
      </c>
      <c r="Z190" s="81">
        <v>1.6181046607965328</v>
      </c>
      <c r="AA190" s="81">
        <v>2.1353245174218642</v>
      </c>
      <c r="AB190" s="81">
        <v>-0.17311155252751576</v>
      </c>
      <c r="AC190" s="81">
        <v>-1.879983263209283</v>
      </c>
      <c r="AD190" s="81">
        <v>2.8074934405742766</v>
      </c>
      <c r="AE190" s="81">
        <v>4.1408862250059286</v>
      </c>
      <c r="AF190" s="81">
        <v>6.3814038911539086</v>
      </c>
      <c r="AG190" s="81">
        <v>7.4891604256996516</v>
      </c>
      <c r="AH190" s="81">
        <v>6.4406264724977262</v>
      </c>
      <c r="AI190" s="81">
        <v>3.9504626401805751</v>
      </c>
      <c r="AJ190" s="81">
        <v>4.3682086960171773</v>
      </c>
      <c r="AK190" s="81">
        <v>1.0894746675983669</v>
      </c>
      <c r="AL190" s="81">
        <v>-2.0432419350293429</v>
      </c>
      <c r="AM190" s="81">
        <v>0.96483345771333973</v>
      </c>
      <c r="AN190" s="81">
        <v>4.282787142839183</v>
      </c>
      <c r="AO190" s="81">
        <v>3.4967091781383317</v>
      </c>
      <c r="AP190" s="81">
        <v>4.4261819017580706</v>
      </c>
      <c r="AQ190" s="81">
        <v>4.7917816082552633</v>
      </c>
      <c r="AR190" s="81">
        <v>3.8882305776503756</v>
      </c>
      <c r="AS190" s="81">
        <v>3.7874420815666525</v>
      </c>
      <c r="AT190" s="81">
        <v>1.9433646511768643</v>
      </c>
      <c r="AU190" s="81">
        <v>0.76876300745200865</v>
      </c>
      <c r="AV190" s="81">
        <v>-0.93419627282401052</v>
      </c>
      <c r="AW190" s="81">
        <v>1.8115824882730465</v>
      </c>
      <c r="AX190" s="81">
        <v>0.76680599547907491</v>
      </c>
      <c r="AY190" s="234" t="s">
        <v>25</v>
      </c>
      <c r="AZ190" s="81">
        <v>1.5530158345971046</v>
      </c>
      <c r="BA190" s="81">
        <v>2.4919856128950073</v>
      </c>
      <c r="BB190" s="81">
        <v>0.19929571281069514</v>
      </c>
      <c r="BC190" s="81">
        <v>-2.978110801000355</v>
      </c>
      <c r="BD190" s="81">
        <v>1.8986750387770712</v>
      </c>
      <c r="BE190" s="81">
        <v>-1.8268014011407274</v>
      </c>
      <c r="BF190" s="81">
        <v>-4.0282652947487634</v>
      </c>
      <c r="BG190" s="81">
        <v>-1.6048158750509316</v>
      </c>
      <c r="BH190" s="86">
        <v>0.8911297182595348</v>
      </c>
      <c r="BI190" s="163"/>
    </row>
    <row r="191" spans="1:61" x14ac:dyDescent="0.25">
      <c r="A191" s="85" t="s">
        <v>447</v>
      </c>
      <c r="B191" s="81" t="s">
        <v>448</v>
      </c>
      <c r="C191" s="81" t="s">
        <v>92</v>
      </c>
      <c r="D191" s="81" t="s">
        <v>93</v>
      </c>
      <c r="E191" s="81"/>
      <c r="F191" s="81">
        <v>6.9002855141945503</v>
      </c>
      <c r="G191" s="81">
        <v>3.300258517731038</v>
      </c>
      <c r="H191" s="81">
        <v>4.7102913374606317</v>
      </c>
      <c r="I191" s="81">
        <v>4.2124773584201449</v>
      </c>
      <c r="J191" s="81">
        <v>6.1679747592397547</v>
      </c>
      <c r="K191" s="81">
        <v>1.9915033331283354</v>
      </c>
      <c r="L191" s="81">
        <v>9.1503672042040733</v>
      </c>
      <c r="M191" s="81">
        <v>4.5270738413324807</v>
      </c>
      <c r="N191" s="81">
        <v>4.701151408316349</v>
      </c>
      <c r="O191" s="81">
        <v>5.5534257358762318</v>
      </c>
      <c r="P191" s="81">
        <v>5.5381519387890421</v>
      </c>
      <c r="Q191" s="81">
        <v>6.6312974759276813</v>
      </c>
      <c r="R191" s="81">
        <v>7.3028129073293968</v>
      </c>
      <c r="S191" s="81">
        <v>8.3815254380607627</v>
      </c>
      <c r="T191" s="81">
        <v>6.8524447148099199</v>
      </c>
      <c r="U191" s="81">
        <v>7.5259495306975452</v>
      </c>
      <c r="V191" s="81">
        <v>11.494081602258021</v>
      </c>
      <c r="W191" s="81">
        <v>12.028729945260437</v>
      </c>
      <c r="X191" s="81">
        <v>11.862146972516513</v>
      </c>
      <c r="Y191" s="81">
        <v>11.712145942928402</v>
      </c>
      <c r="Z191" s="81">
        <v>9.1704588496358923</v>
      </c>
      <c r="AA191" s="81">
        <v>-1.3976177174266269</v>
      </c>
      <c r="AB191" s="81">
        <v>-3.0426178854094417</v>
      </c>
      <c r="AC191" s="81">
        <v>2.8165994467003372</v>
      </c>
      <c r="AD191" s="81">
        <v>4.5231356784568391</v>
      </c>
      <c r="AE191" s="81">
        <v>4.964835664297425</v>
      </c>
      <c r="AF191" s="81">
        <v>7.5823043769049008</v>
      </c>
      <c r="AG191" s="81">
        <v>5.9153720660205096</v>
      </c>
      <c r="AH191" s="81">
        <v>6.935203910122965</v>
      </c>
      <c r="AI191" s="81">
        <v>4.123282879581609</v>
      </c>
      <c r="AJ191" s="81">
        <v>3.4936501550675985</v>
      </c>
      <c r="AK191" s="81">
        <v>1.6964280112351133</v>
      </c>
      <c r="AL191" s="81">
        <v>4.9363594147660166</v>
      </c>
      <c r="AM191" s="81">
        <v>5.3179198834816219</v>
      </c>
      <c r="AN191" s="81">
        <v>6.8228078193572514</v>
      </c>
      <c r="AO191" s="81">
        <v>1.573789449168089</v>
      </c>
      <c r="AP191" s="81">
        <v>4.2425111616720699</v>
      </c>
      <c r="AQ191" s="81">
        <v>6.8035125868533441E-2</v>
      </c>
      <c r="AR191" s="81">
        <v>-1.3660712380975326</v>
      </c>
      <c r="AS191" s="81">
        <v>-2.3141460318264535</v>
      </c>
      <c r="AT191" s="81">
        <v>-0.83405790790163792</v>
      </c>
      <c r="AU191" s="81">
        <v>-2.1401974915036703E-2</v>
      </c>
      <c r="AV191" s="81">
        <v>4.3207499179363822</v>
      </c>
      <c r="AW191" s="81">
        <v>4.0574191709470853</v>
      </c>
      <c r="AX191" s="81">
        <v>2.1334861667132259</v>
      </c>
      <c r="AY191" s="234" t="s">
        <v>447</v>
      </c>
      <c r="AZ191" s="81">
        <v>4.8071202615813462</v>
      </c>
      <c r="BA191" s="81">
        <v>5.42162246303009</v>
      </c>
      <c r="BB191" s="81">
        <v>6.3591170195595339</v>
      </c>
      <c r="BC191" s="81">
        <v>-3.9656958856473921</v>
      </c>
      <c r="BD191" s="81">
        <v>13.093003676317608</v>
      </c>
      <c r="BE191" s="81">
        <v>4.3424070861522495</v>
      </c>
      <c r="BF191" s="81">
        <v>-1.2389685057500657</v>
      </c>
      <c r="BG191" s="81">
        <v>14.22460271313237</v>
      </c>
      <c r="BH191" s="86">
        <v>4.3501291476287776</v>
      </c>
      <c r="BI191" s="163"/>
    </row>
    <row r="192" spans="1:61" x14ac:dyDescent="0.25">
      <c r="A192" s="85" t="s">
        <v>449</v>
      </c>
      <c r="B192" s="81" t="s">
        <v>450</v>
      </c>
      <c r="C192" s="81" t="s">
        <v>92</v>
      </c>
      <c r="D192" s="81" t="s">
        <v>93</v>
      </c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>
        <v>-4.5610028618769007</v>
      </c>
      <c r="Z192" s="81">
        <v>5.8760381194410627</v>
      </c>
      <c r="AA192" s="81">
        <v>-3.4894187103495398</v>
      </c>
      <c r="AB192" s="81">
        <v>-0.98240450784049926</v>
      </c>
      <c r="AC192" s="81">
        <v>6.9691991410077492</v>
      </c>
      <c r="AD192" s="81">
        <v>-2.6681412275195555</v>
      </c>
      <c r="AE192" s="81">
        <v>6.7507620521582794</v>
      </c>
      <c r="AF192" s="81">
        <v>-4.0439655930579477</v>
      </c>
      <c r="AG192" s="81">
        <v>1.0163085009826034</v>
      </c>
      <c r="AH192" s="81">
        <v>5.1807883963423933</v>
      </c>
      <c r="AI192" s="81">
        <v>4.4976385821832991</v>
      </c>
      <c r="AJ192" s="81">
        <v>-0.38825823101548451</v>
      </c>
      <c r="AK192" s="81">
        <v>4.9412978739614459</v>
      </c>
      <c r="AL192" s="81">
        <v>2.3365023353645569</v>
      </c>
      <c r="AM192" s="81">
        <v>5.0046137527798038</v>
      </c>
      <c r="AN192" s="81">
        <v>3.9384382481576665</v>
      </c>
      <c r="AO192" s="81">
        <v>3.4422682817682642</v>
      </c>
      <c r="AP192" s="81">
        <v>-1.2741574856763833</v>
      </c>
      <c r="AQ192" s="81">
        <v>1.9489404090191584</v>
      </c>
      <c r="AR192" s="81">
        <v>4.979521551178749</v>
      </c>
      <c r="AS192" s="81">
        <v>-0.90895711960848757</v>
      </c>
      <c r="AT192" s="81">
        <v>1.3472547501499577</v>
      </c>
      <c r="AU192" s="81">
        <v>2.1693855051081528</v>
      </c>
      <c r="AV192" s="81">
        <v>1.8317191154603591</v>
      </c>
      <c r="AW192" s="81">
        <v>4.2881150575844345</v>
      </c>
      <c r="AX192" s="81">
        <v>1.888566393253015</v>
      </c>
      <c r="AY192" s="234" t="s">
        <v>449</v>
      </c>
      <c r="AZ192" s="81">
        <v>2.2595996217951324</v>
      </c>
      <c r="BA192" s="81">
        <v>1.0459691460852127</v>
      </c>
      <c r="BB192" s="81">
        <v>1.6964072288607781</v>
      </c>
      <c r="BC192" s="81">
        <v>-1.7022373998402713</v>
      </c>
      <c r="BD192" s="81">
        <v>2.9535586693020264</v>
      </c>
      <c r="BE192" s="81">
        <v>3.8453329633673548</v>
      </c>
      <c r="BF192" s="81">
        <v>2.0346450077485656</v>
      </c>
      <c r="BG192" s="81">
        <v>2.0133720501132046</v>
      </c>
      <c r="BH192" s="86">
        <v>3.2994227110746692</v>
      </c>
      <c r="BI192" s="163"/>
    </row>
    <row r="193" spans="1:61" x14ac:dyDescent="0.25">
      <c r="A193" s="85" t="s">
        <v>451</v>
      </c>
      <c r="B193" s="81" t="s">
        <v>452</v>
      </c>
      <c r="C193" s="81" t="s">
        <v>92</v>
      </c>
      <c r="D193" s="81" t="s">
        <v>93</v>
      </c>
      <c r="E193" s="81"/>
      <c r="F193" s="81"/>
      <c r="G193" s="81"/>
      <c r="H193" s="81"/>
      <c r="I193" s="81"/>
      <c r="J193" s="81"/>
      <c r="K193" s="81">
        <v>9.5765782332139793</v>
      </c>
      <c r="L193" s="81">
        <v>-4.7391666150806628</v>
      </c>
      <c r="M193" s="81">
        <v>14.930802138105335</v>
      </c>
      <c r="N193" s="81">
        <v>-2.685941012867616</v>
      </c>
      <c r="O193" s="81">
        <v>1.626711344243077</v>
      </c>
      <c r="P193" s="81">
        <v>12.002408643543447</v>
      </c>
      <c r="Q193" s="81">
        <v>-4.6950787289710121</v>
      </c>
      <c r="R193" s="81">
        <v>7.8025611188126049</v>
      </c>
      <c r="S193" s="81">
        <v>18.001048904882879</v>
      </c>
      <c r="T193" s="81">
        <v>-4.9027023951031481</v>
      </c>
      <c r="U193" s="81">
        <v>8.2036163227422492</v>
      </c>
      <c r="V193" s="81">
        <v>2.078992708229336</v>
      </c>
      <c r="W193" s="81">
        <v>9.8925592987575186</v>
      </c>
      <c r="X193" s="81">
        <v>3.9259241738979824</v>
      </c>
      <c r="Y193" s="81">
        <v>0.48490126484537655</v>
      </c>
      <c r="Z193" s="81">
        <v>8.5047293774438657</v>
      </c>
      <c r="AA193" s="81">
        <v>9.9716384638496152</v>
      </c>
      <c r="AB193" s="81">
        <v>5.4063199498228869</v>
      </c>
      <c r="AC193" s="81">
        <v>5.4056860828067101</v>
      </c>
      <c r="AD193" s="81">
        <v>5.4065430419501865</v>
      </c>
      <c r="AE193" s="81">
        <v>8.400003124383673</v>
      </c>
      <c r="AF193" s="81">
        <v>7.1000043534326807</v>
      </c>
      <c r="AG193" s="81">
        <v>2.399998744107819</v>
      </c>
      <c r="AH193" s="81">
        <v>3.0000019710919617</v>
      </c>
      <c r="AI193" s="81">
        <v>2.2000001275787753</v>
      </c>
      <c r="AJ193" s="81">
        <v>4.8999962030129325</v>
      </c>
      <c r="AK193" s="81">
        <v>0.89999758030509724</v>
      </c>
      <c r="AL193" s="81">
        <v>0.10000323351980001</v>
      </c>
      <c r="AM193" s="81">
        <v>0.80000227789402345</v>
      </c>
      <c r="AN193" s="81">
        <v>0.49999391213506783</v>
      </c>
      <c r="AO193" s="81">
        <v>0.30000031014796491</v>
      </c>
      <c r="AP193" s="81">
        <v>1.9000041454846723</v>
      </c>
      <c r="AQ193" s="81">
        <v>6.1999957706007933</v>
      </c>
      <c r="AR193" s="81">
        <v>4.0000046432563892</v>
      </c>
      <c r="AS193" s="81">
        <v>4.0000003434360991</v>
      </c>
      <c r="AT193" s="81"/>
      <c r="AU193" s="81"/>
      <c r="AV193" s="81"/>
      <c r="AW193" s="81"/>
      <c r="AX193" s="81"/>
      <c r="AY193" s="234" t="s">
        <v>451</v>
      </c>
      <c r="AZ193" s="81"/>
      <c r="BA193" s="81"/>
      <c r="BB193" s="81"/>
      <c r="BC193" s="81"/>
      <c r="BD193" s="81"/>
      <c r="BE193" s="81"/>
      <c r="BF193" s="81"/>
      <c r="BG193" s="81"/>
      <c r="BH193" s="86"/>
      <c r="BI193" s="163"/>
    </row>
    <row r="194" spans="1:61" x14ac:dyDescent="0.25">
      <c r="A194" s="85" t="s">
        <v>453</v>
      </c>
      <c r="B194" s="81" t="s">
        <v>454</v>
      </c>
      <c r="C194" s="81" t="s">
        <v>92</v>
      </c>
      <c r="D194" s="81" t="s">
        <v>93</v>
      </c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>
        <v>3.3277223876731767</v>
      </c>
      <c r="AU194" s="81">
        <v>7.1334586466165462</v>
      </c>
      <c r="AV194" s="81">
        <v>3.4900722285580628</v>
      </c>
      <c r="AW194" s="81">
        <v>19.218503270651752</v>
      </c>
      <c r="AX194" s="81">
        <v>7.4927280569168317</v>
      </c>
      <c r="AY194" s="234" t="s">
        <v>453</v>
      </c>
      <c r="AZ194" s="81">
        <v>26.170399525686278</v>
      </c>
      <c r="BA194" s="81">
        <v>17.985216572028889</v>
      </c>
      <c r="BB194" s="81">
        <v>17.663034683198674</v>
      </c>
      <c r="BC194" s="81">
        <v>11.957551270701657</v>
      </c>
      <c r="BD194" s="81">
        <v>16.72897536149361</v>
      </c>
      <c r="BE194" s="81">
        <v>14.119000000000014</v>
      </c>
      <c r="BF194" s="81">
        <v>5.1042999999998386</v>
      </c>
      <c r="BG194" s="81">
        <v>6.2380000000000706</v>
      </c>
      <c r="BH194" s="86">
        <v>6.1530000000000911</v>
      </c>
      <c r="BI194" s="163"/>
    </row>
    <row r="195" spans="1:61" x14ac:dyDescent="0.25">
      <c r="A195" s="85" t="s">
        <v>455</v>
      </c>
      <c r="B195" s="81" t="s">
        <v>456</v>
      </c>
      <c r="C195" s="81" t="s">
        <v>92</v>
      </c>
      <c r="D195" s="81" t="s">
        <v>93</v>
      </c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>
        <v>0.76573027246706715</v>
      </c>
      <c r="AA195" s="81">
        <v>4.0005390063754476</v>
      </c>
      <c r="AB195" s="81">
        <v>6.0999981212614927</v>
      </c>
      <c r="AC195" s="81">
        <v>5.8999984063476489</v>
      </c>
      <c r="AD195" s="81">
        <v>-9.9251891891483979E-2</v>
      </c>
      <c r="AE195" s="81">
        <v>2.4007799366239908</v>
      </c>
      <c r="AF195" s="81">
        <v>0.80077743236763865</v>
      </c>
      <c r="AG195" s="81">
        <v>-0.49914490612167128</v>
      </c>
      <c r="AH195" s="81">
        <v>-5.7997003256366213</v>
      </c>
      <c r="AI195" s="81">
        <v>-5.6000030065781345</v>
      </c>
      <c r="AJ195" s="81">
        <v>-12.900003974849383</v>
      </c>
      <c r="AK195" s="81">
        <v>-8.84041065249437</v>
      </c>
      <c r="AL195" s="81">
        <v>1.5113351328792248</v>
      </c>
      <c r="AM195" s="81">
        <v>3.9702236363410464</v>
      </c>
      <c r="AN195" s="81">
        <v>7.1599050745310109</v>
      </c>
      <c r="AO195" s="81">
        <v>4.0089019309801586</v>
      </c>
      <c r="AP195" s="81">
        <v>-6.1027744029278637</v>
      </c>
      <c r="AQ195" s="81">
        <v>-4.7890609699349938</v>
      </c>
      <c r="AR195" s="81">
        <v>-1.2000039959265507</v>
      </c>
      <c r="AS195" s="81">
        <v>2.1000017311515933</v>
      </c>
      <c r="AT195" s="81">
        <v>5.6799687841885884</v>
      </c>
      <c r="AU195" s="81">
        <v>5.0332712114927318</v>
      </c>
      <c r="AV195" s="81">
        <v>5.1542847989035891</v>
      </c>
      <c r="AW195" s="81">
        <v>9.1249451206288228</v>
      </c>
      <c r="AX195" s="81">
        <v>4.2886683489916209</v>
      </c>
      <c r="AY195" s="234" t="s">
        <v>455</v>
      </c>
      <c r="AZ195" s="81">
        <v>8.7162687881072571</v>
      </c>
      <c r="BA195" s="81">
        <v>6.2597049025576439</v>
      </c>
      <c r="BB195" s="81">
        <v>7.8617065791167562</v>
      </c>
      <c r="BC195" s="81">
        <v>-6.7987696384488601</v>
      </c>
      <c r="BD195" s="81">
        <v>-0.9396559797708619</v>
      </c>
      <c r="BE195" s="81">
        <v>2.308920542879946</v>
      </c>
      <c r="BF195" s="81">
        <v>0.35367839750040275</v>
      </c>
      <c r="BG195" s="81">
        <v>3.4999212970250255</v>
      </c>
      <c r="BH195" s="86">
        <v>1.7565604872744416</v>
      </c>
      <c r="BI195" s="163"/>
    </row>
    <row r="196" spans="1:61" x14ac:dyDescent="0.25">
      <c r="A196" s="85" t="s">
        <v>457</v>
      </c>
      <c r="B196" s="81" t="s">
        <v>458</v>
      </c>
      <c r="C196" s="81" t="s">
        <v>92</v>
      </c>
      <c r="D196" s="81" t="s">
        <v>93</v>
      </c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>
        <v>-2.999995642235973</v>
      </c>
      <c r="AJ196" s="81">
        <v>-5.0469394513535235</v>
      </c>
      <c r="AK196" s="81">
        <v>-14.531073773785636</v>
      </c>
      <c r="AL196" s="81">
        <v>-8.6685403414413145</v>
      </c>
      <c r="AM196" s="81">
        <v>-12.569755979622258</v>
      </c>
      <c r="AN196" s="81">
        <v>-4.1435284057341306</v>
      </c>
      <c r="AO196" s="81">
        <v>-3.6000000002550649</v>
      </c>
      <c r="AP196" s="81">
        <v>1.3999999993600198</v>
      </c>
      <c r="AQ196" s="81">
        <v>-5.299999998781729</v>
      </c>
      <c r="AR196" s="81">
        <v>6.4000000000128239</v>
      </c>
      <c r="AS196" s="81">
        <v>9.9999999992471373</v>
      </c>
      <c r="AT196" s="81">
        <v>5.0919842312746368</v>
      </c>
      <c r="AU196" s="81">
        <v>4.7436698968427606</v>
      </c>
      <c r="AV196" s="81">
        <v>7.2958543311198838</v>
      </c>
      <c r="AW196" s="81">
        <v>7.1759491922491492</v>
      </c>
      <c r="AX196" s="81">
        <v>6.3761870270432581</v>
      </c>
      <c r="AY196" s="234" t="s">
        <v>457</v>
      </c>
      <c r="AZ196" s="81">
        <v>8.1534319728839364</v>
      </c>
      <c r="BA196" s="81">
        <v>8.5350802093819595</v>
      </c>
      <c r="BB196" s="81">
        <v>5.2479535316216896</v>
      </c>
      <c r="BC196" s="81">
        <v>-7.8208850264414735</v>
      </c>
      <c r="BD196" s="81">
        <v>4.5037256249300839</v>
      </c>
      <c r="BE196" s="81">
        <v>4.2641765648571379</v>
      </c>
      <c r="BF196" s="81">
        <v>3.4055468035504362</v>
      </c>
      <c r="BG196" s="81">
        <v>1.3407976150579373</v>
      </c>
      <c r="BH196" s="86">
        <v>0.64048576418088032</v>
      </c>
      <c r="BI196" s="163"/>
    </row>
    <row r="197" spans="1:61" x14ac:dyDescent="0.25">
      <c r="A197" s="85" t="s">
        <v>459</v>
      </c>
      <c r="B197" s="81" t="s">
        <v>460</v>
      </c>
      <c r="C197" s="81" t="s">
        <v>92</v>
      </c>
      <c r="D197" s="81" t="s">
        <v>93</v>
      </c>
      <c r="E197" s="81"/>
      <c r="F197" s="81">
        <v>-4.2975260576815515</v>
      </c>
      <c r="G197" s="81">
        <v>11.333798380756804</v>
      </c>
      <c r="H197" s="81">
        <v>-9.8204444187411752</v>
      </c>
      <c r="I197" s="81">
        <v>-12.464992681795295</v>
      </c>
      <c r="J197" s="81">
        <v>7.0095292561732236</v>
      </c>
      <c r="K197" s="81">
        <v>7.0089108291197704</v>
      </c>
      <c r="L197" s="81">
        <v>6.9160174995231785</v>
      </c>
      <c r="M197" s="81">
        <v>7.0137809314079931</v>
      </c>
      <c r="N197" s="81">
        <v>11.007370146629398</v>
      </c>
      <c r="O197" s="81">
        <v>6.0014252452546373</v>
      </c>
      <c r="P197" s="81">
        <v>1.2066407037159905</v>
      </c>
      <c r="Q197" s="81">
        <v>0.26306827593877813</v>
      </c>
      <c r="R197" s="81">
        <v>3.4380881286307812</v>
      </c>
      <c r="S197" s="81">
        <v>1.4098235692442245</v>
      </c>
      <c r="T197" s="81">
        <v>-2.1138254141468735</v>
      </c>
      <c r="U197" s="81">
        <v>19.504577167228405</v>
      </c>
      <c r="V197" s="81">
        <v>1.9941094801768458</v>
      </c>
      <c r="W197" s="81">
        <v>9.1508408200335651</v>
      </c>
      <c r="X197" s="81">
        <v>11.869908033754896</v>
      </c>
      <c r="Y197" s="81">
        <v>8.9516123344366605</v>
      </c>
      <c r="Z197" s="81">
        <v>5.4361994790215817</v>
      </c>
      <c r="AA197" s="81">
        <v>1.8108464467743204</v>
      </c>
      <c r="AB197" s="81">
        <v>5.9803499325515901</v>
      </c>
      <c r="AC197" s="81">
        <v>-4.2407732820055344</v>
      </c>
      <c r="AD197" s="81">
        <v>4.4027483416506925</v>
      </c>
      <c r="AE197" s="81">
        <v>5.4721374838922827</v>
      </c>
      <c r="AF197" s="81">
        <v>-2.4036110208371042E-2</v>
      </c>
      <c r="AG197" s="81">
        <v>4.4988249976791082</v>
      </c>
      <c r="AH197" s="81">
        <v>-3.6534275273183425E-2</v>
      </c>
      <c r="AI197" s="81">
        <v>-2.399291098158244</v>
      </c>
      <c r="AJ197" s="81">
        <v>-2.5143796529252427</v>
      </c>
      <c r="AK197" s="81">
        <v>5.8727252333456761</v>
      </c>
      <c r="AL197" s="81">
        <v>-8.1086918711585838</v>
      </c>
      <c r="AM197" s="81">
        <v>-50.248067104899533</v>
      </c>
      <c r="AN197" s="81">
        <v>35.224078303822068</v>
      </c>
      <c r="AO197" s="81">
        <v>12.745695761249038</v>
      </c>
      <c r="AP197" s="81">
        <v>13.849752485283659</v>
      </c>
      <c r="AQ197" s="81">
        <v>8.8586694912249158</v>
      </c>
      <c r="AR197" s="81">
        <v>7.5810964603033142</v>
      </c>
      <c r="AS197" s="81">
        <v>8.3187049447625157</v>
      </c>
      <c r="AT197" s="81">
        <v>8.6689542022227357</v>
      </c>
      <c r="AU197" s="81">
        <v>13.510529888363962</v>
      </c>
      <c r="AV197" s="81">
        <v>1.45133537890338</v>
      </c>
      <c r="AW197" s="81">
        <v>6.946390385678896</v>
      </c>
      <c r="AX197" s="81">
        <v>6.9120014138983379</v>
      </c>
      <c r="AY197" s="234" t="s">
        <v>459</v>
      </c>
      <c r="AZ197" s="81">
        <v>9.2352695361471007</v>
      </c>
      <c r="BA197" s="81">
        <v>7.6128538638102583</v>
      </c>
      <c r="BB197" s="81">
        <v>11.162460007109857</v>
      </c>
      <c r="BC197" s="81">
        <v>6.2679884873680862</v>
      </c>
      <c r="BD197" s="81">
        <v>7.312669274751741</v>
      </c>
      <c r="BE197" s="81">
        <v>7.8519349411104997</v>
      </c>
      <c r="BF197" s="81">
        <v>8.7883515340613627</v>
      </c>
      <c r="BG197" s="81">
        <v>4.6845124282982766</v>
      </c>
      <c r="BH197" s="86">
        <v>6.963470319634709</v>
      </c>
      <c r="BI197" s="163"/>
    </row>
    <row r="198" spans="1:61" x14ac:dyDescent="0.25">
      <c r="A198" s="85" t="s">
        <v>461</v>
      </c>
      <c r="B198" s="81" t="s">
        <v>462</v>
      </c>
      <c r="C198" s="81" t="s">
        <v>92</v>
      </c>
      <c r="D198" s="81" t="s">
        <v>93</v>
      </c>
      <c r="E198" s="81"/>
      <c r="F198" s="81">
        <v>4.1387265460310232</v>
      </c>
      <c r="G198" s="81">
        <v>3.3409301606019568</v>
      </c>
      <c r="H198" s="81">
        <v>5.3320374057447566</v>
      </c>
      <c r="I198" s="81">
        <v>7.7516018746898396</v>
      </c>
      <c r="J198" s="81">
        <v>-0.98010281820459966</v>
      </c>
      <c r="K198" s="81">
        <v>0.97450048359726793</v>
      </c>
      <c r="L198" s="81">
        <v>6.3261747211361978</v>
      </c>
      <c r="M198" s="81">
        <v>4.4240022022367071</v>
      </c>
      <c r="N198" s="81">
        <v>5.8553107870638996</v>
      </c>
      <c r="O198" s="81">
        <v>5.7317996763887038</v>
      </c>
      <c r="P198" s="81">
        <v>0.72722724809474926</v>
      </c>
      <c r="Q198" s="81">
        <v>-1.7158304260389059</v>
      </c>
      <c r="R198" s="81">
        <v>3.7415989025325587</v>
      </c>
      <c r="S198" s="81">
        <v>2.2944059997583821</v>
      </c>
      <c r="T198" s="81">
        <v>7.2165834104264093</v>
      </c>
      <c r="U198" s="81">
        <v>2.4347365652429573</v>
      </c>
      <c r="V198" s="81">
        <v>6.4021604990569045</v>
      </c>
      <c r="W198" s="81">
        <v>6.0540495701816042</v>
      </c>
      <c r="X198" s="81">
        <v>-3.0451787574987037</v>
      </c>
      <c r="Y198" s="81">
        <v>6.4703693466337597</v>
      </c>
      <c r="Z198" s="81">
        <v>6.354639677553493</v>
      </c>
      <c r="AA198" s="81">
        <v>3.7476159888961718</v>
      </c>
      <c r="AB198" s="81">
        <v>6.7613152123627884</v>
      </c>
      <c r="AC198" s="81">
        <v>4.1459138949864922</v>
      </c>
      <c r="AD198" s="81">
        <v>5.3842438424467076</v>
      </c>
      <c r="AE198" s="81">
        <v>4.8081735419394107</v>
      </c>
      <c r="AF198" s="81">
        <v>4.192884359117599</v>
      </c>
      <c r="AG198" s="81">
        <v>8.5584085703926718</v>
      </c>
      <c r="AH198" s="81">
        <v>5.4703852200723446</v>
      </c>
      <c r="AI198" s="81">
        <v>5.4204686397329596</v>
      </c>
      <c r="AJ198" s="81">
        <v>1.887296840462696</v>
      </c>
      <c r="AK198" s="81">
        <v>5.7272594364551992</v>
      </c>
      <c r="AL198" s="81">
        <v>4.3955885887641699</v>
      </c>
      <c r="AM198" s="81">
        <v>6.0538131079583337</v>
      </c>
      <c r="AN198" s="81">
        <v>6.9640661191169357</v>
      </c>
      <c r="AO198" s="81">
        <v>6.86883872799595</v>
      </c>
      <c r="AP198" s="81">
        <v>3.7812323143191975</v>
      </c>
      <c r="AQ198" s="81">
        <v>5.609930367773913</v>
      </c>
      <c r="AR198" s="81">
        <v>7.78602580433963</v>
      </c>
      <c r="AS198" s="81">
        <v>4.0667425403939603</v>
      </c>
      <c r="AT198" s="81">
        <v>4.3612692954637708</v>
      </c>
      <c r="AU198" s="81">
        <v>3.7214188317789052</v>
      </c>
      <c r="AV198" s="81">
        <v>7.2459239025548499</v>
      </c>
      <c r="AW198" s="81">
        <v>7.5566269442535372</v>
      </c>
      <c r="AX198" s="81">
        <v>8.7986438512394898</v>
      </c>
      <c r="AY198" s="234" t="s">
        <v>461</v>
      </c>
      <c r="AZ198" s="81">
        <v>8.6773823865522957</v>
      </c>
      <c r="BA198" s="81">
        <v>9.033767347337033</v>
      </c>
      <c r="BB198" s="81">
        <v>3.88115939119416</v>
      </c>
      <c r="BC198" s="81">
        <v>7.6316972268074039</v>
      </c>
      <c r="BD198" s="81">
        <v>9.0718827356191696</v>
      </c>
      <c r="BE198" s="81">
        <v>6.3127508450009202</v>
      </c>
      <c r="BF198" s="81">
        <v>5.1255390861501269</v>
      </c>
      <c r="BG198" s="81">
        <v>6.5909087635464942</v>
      </c>
      <c r="BH198" s="86">
        <v>7.1254986765215023</v>
      </c>
      <c r="BI198" s="163"/>
    </row>
    <row r="199" spans="1:61" x14ac:dyDescent="0.25">
      <c r="A199" s="85" t="s">
        <v>463</v>
      </c>
      <c r="B199" s="81" t="s">
        <v>464</v>
      </c>
      <c r="C199" s="81" t="s">
        <v>92</v>
      </c>
      <c r="D199" s="81" t="s">
        <v>93</v>
      </c>
      <c r="E199" s="81"/>
      <c r="F199" s="81"/>
      <c r="G199" s="81"/>
      <c r="H199" s="81"/>
      <c r="I199" s="81"/>
      <c r="J199" s="81"/>
      <c r="K199" s="81"/>
      <c r="L199" s="81"/>
      <c r="M199" s="81"/>
      <c r="N199" s="81">
        <v>6.0378865487125353</v>
      </c>
      <c r="O199" s="81">
        <v>8.477756818360433</v>
      </c>
      <c r="P199" s="81">
        <v>16.903202823339029</v>
      </c>
      <c r="Q199" s="81">
        <v>20.363919024659822</v>
      </c>
      <c r="R199" s="81">
        <v>22.672522549583334</v>
      </c>
      <c r="S199" s="81">
        <v>22.597362166095053</v>
      </c>
      <c r="T199" s="81">
        <v>1.1104786442573698</v>
      </c>
      <c r="U199" s="81">
        <v>11.943821667374493</v>
      </c>
      <c r="V199" s="81">
        <v>6.8941786804538481</v>
      </c>
      <c r="W199" s="81">
        <v>-0.99199143489148867</v>
      </c>
      <c r="X199" s="81">
        <v>9.7434853080760746</v>
      </c>
      <c r="Y199" s="81">
        <v>6.5759587972995917</v>
      </c>
      <c r="Z199" s="81">
        <v>4.7961999409422731</v>
      </c>
      <c r="AA199" s="81">
        <v>-10.426810131821725</v>
      </c>
      <c r="AB199" s="81">
        <v>-7.8526404167132142</v>
      </c>
      <c r="AC199" s="81">
        <v>-3.2734973613548846</v>
      </c>
      <c r="AD199" s="81">
        <v>-5.5035956776413286</v>
      </c>
      <c r="AE199" s="81">
        <v>4.8458450478389778</v>
      </c>
      <c r="AF199" s="81">
        <v>-3.7599267889716685</v>
      </c>
      <c r="AG199" s="81">
        <v>8.2239915453696142</v>
      </c>
      <c r="AH199" s="81">
        <v>6.2506707677357554E-2</v>
      </c>
      <c r="AI199" s="81">
        <v>8.3284714634758643</v>
      </c>
      <c r="AJ199" s="81">
        <v>9.1037872877953561</v>
      </c>
      <c r="AK199" s="81">
        <v>4.6285603735238396</v>
      </c>
      <c r="AL199" s="81">
        <v>2.611543403089911E-2</v>
      </c>
      <c r="AM199" s="81">
        <v>0.66548383838576797</v>
      </c>
      <c r="AN199" s="81">
        <v>0.20095679286966117</v>
      </c>
      <c r="AO199" s="81">
        <v>3.3838134311509265</v>
      </c>
      <c r="AP199" s="81">
        <v>2.5926795682339616</v>
      </c>
      <c r="AQ199" s="81">
        <v>2.8345251847451465</v>
      </c>
      <c r="AR199" s="81">
        <v>-0.748492102810701</v>
      </c>
      <c r="AS199" s="81">
        <v>4.8645398648802001</v>
      </c>
      <c r="AT199" s="81">
        <v>0.54764494366688155</v>
      </c>
      <c r="AU199" s="81">
        <v>0.12770303375397418</v>
      </c>
      <c r="AV199" s="81">
        <v>7.6592702190004331</v>
      </c>
      <c r="AW199" s="81">
        <v>9.2542062130799962</v>
      </c>
      <c r="AX199" s="81">
        <v>7.2560175177721646</v>
      </c>
      <c r="AY199" s="234" t="s">
        <v>463</v>
      </c>
      <c r="AZ199" s="81">
        <v>5.5767474345887393</v>
      </c>
      <c r="BA199" s="81">
        <v>5.9923097068230931</v>
      </c>
      <c r="BB199" s="81">
        <v>8.4271646385911509</v>
      </c>
      <c r="BC199" s="81">
        <v>1.8291760985640622</v>
      </c>
      <c r="BD199" s="81">
        <v>4.7618290056030901</v>
      </c>
      <c r="BE199" s="81">
        <v>9.9589884699996247</v>
      </c>
      <c r="BF199" s="81">
        <v>5.3844659496953966</v>
      </c>
      <c r="BG199" s="81">
        <v>2.6699113946389446</v>
      </c>
      <c r="BH199" s="86">
        <v>3.4677049132201461</v>
      </c>
      <c r="BI199" s="163"/>
    </row>
    <row r="200" spans="1:61" x14ac:dyDescent="0.25">
      <c r="A200" s="85" t="s">
        <v>465</v>
      </c>
      <c r="B200" s="81" t="s">
        <v>466</v>
      </c>
      <c r="C200" s="81" t="s">
        <v>92</v>
      </c>
      <c r="D200" s="81" t="s">
        <v>93</v>
      </c>
      <c r="E200" s="81"/>
      <c r="F200" s="81">
        <v>2.2391334033827093E-2</v>
      </c>
      <c r="G200" s="81">
        <v>6.9158421541832382</v>
      </c>
      <c r="H200" s="81">
        <v>-2.846971679914077</v>
      </c>
      <c r="I200" s="81">
        <v>-1.1204491183343066</v>
      </c>
      <c r="J200" s="81">
        <v>6.7770740727740417</v>
      </c>
      <c r="K200" s="81">
        <v>-3.5751474858070793</v>
      </c>
      <c r="L200" s="81">
        <v>1.4240812824031934</v>
      </c>
      <c r="M200" s="81">
        <v>1.9632208236681805</v>
      </c>
      <c r="N200" s="81">
        <v>1.3893504919087576</v>
      </c>
      <c r="O200" s="81">
        <v>5.925074714472899</v>
      </c>
      <c r="P200" s="81">
        <v>2.2473141006432513</v>
      </c>
      <c r="Q200" s="81">
        <v>-5.0709864803089459</v>
      </c>
      <c r="R200" s="81">
        <v>0.63219525071143323</v>
      </c>
      <c r="S200" s="81">
        <v>11.445289142866329</v>
      </c>
      <c r="T200" s="81">
        <v>15.713466449609442</v>
      </c>
      <c r="U200" s="81">
        <v>16.66521973688377</v>
      </c>
      <c r="V200" s="81">
        <v>6.2238537818869304</v>
      </c>
      <c r="W200" s="81">
        <v>-5.9309867222662263</v>
      </c>
      <c r="X200" s="81">
        <v>-5.0185993290549789</v>
      </c>
      <c r="Y200" s="81">
        <v>1.524310148254358</v>
      </c>
      <c r="Z200" s="81">
        <v>7.437563654979428</v>
      </c>
      <c r="AA200" s="81">
        <v>5.9586664335353987</v>
      </c>
      <c r="AB200" s="81">
        <v>2.0625016939774099</v>
      </c>
      <c r="AC200" s="81">
        <v>-5.0089067688753488</v>
      </c>
      <c r="AD200" s="81">
        <v>-6.2810435795951918</v>
      </c>
      <c r="AE200" s="81">
        <v>5.4138110118287841</v>
      </c>
      <c r="AF200" s="81">
        <v>14.220884597781563</v>
      </c>
      <c r="AG200" s="81">
        <v>-0.33109181834544188</v>
      </c>
      <c r="AH200" s="81">
        <v>8.9313936869602344</v>
      </c>
      <c r="AI200" s="81">
        <v>-5.4700537761547849</v>
      </c>
      <c r="AJ200" s="81">
        <v>7.5109106258898066</v>
      </c>
      <c r="AK200" s="81">
        <v>6.5778613849960266</v>
      </c>
      <c r="AL200" s="81">
        <v>4.5687491895471339</v>
      </c>
      <c r="AM200" s="81">
        <v>1.0062282425578957</v>
      </c>
      <c r="AN200" s="81">
        <v>5.9970923202021424</v>
      </c>
      <c r="AO200" s="81">
        <v>5.9191247578958439</v>
      </c>
      <c r="AP200" s="81">
        <v>10.566736309579099</v>
      </c>
      <c r="AQ200" s="81">
        <v>4.3085041036331546</v>
      </c>
      <c r="AR200" s="81">
        <v>3.1040956799636348</v>
      </c>
      <c r="AS200" s="81">
        <v>6.3458677686997902</v>
      </c>
      <c r="AT200" s="81">
        <v>6.5003604206974614</v>
      </c>
      <c r="AU200" s="81">
        <v>6.4272739013716489</v>
      </c>
      <c r="AV200" s="81">
        <v>7.7345917170438696</v>
      </c>
      <c r="AW200" s="81">
        <v>3.8833072911333915</v>
      </c>
      <c r="AX200" s="81">
        <v>7.4897381421595384</v>
      </c>
      <c r="AY200" s="234" t="s">
        <v>465</v>
      </c>
      <c r="AZ200" s="81">
        <v>10.064308001723859</v>
      </c>
      <c r="BA200" s="81">
        <v>11.521910173508033</v>
      </c>
      <c r="BB200" s="81">
        <v>7.8019629895004812</v>
      </c>
      <c r="BC200" s="81">
        <v>3.2418477339600287</v>
      </c>
      <c r="BD200" s="81">
        <v>3.4693352444941468</v>
      </c>
      <c r="BE200" s="81">
        <v>-1.9677292676251739</v>
      </c>
      <c r="BF200" s="81">
        <v>-2.2147030473491469</v>
      </c>
      <c r="BG200" s="81">
        <v>3.3081861815574314</v>
      </c>
      <c r="BH200" s="86">
        <v>3.0795596274842296</v>
      </c>
      <c r="BI200" s="163"/>
    </row>
    <row r="201" spans="1:61" x14ac:dyDescent="0.25">
      <c r="A201" s="85" t="s">
        <v>467</v>
      </c>
      <c r="B201" s="81" t="s">
        <v>468</v>
      </c>
      <c r="C201" s="81" t="s">
        <v>92</v>
      </c>
      <c r="D201" s="81" t="s">
        <v>93</v>
      </c>
      <c r="E201" s="81"/>
      <c r="F201" s="81">
        <v>2.9934482549991657</v>
      </c>
      <c r="G201" s="81">
        <v>-0.13623536124737257</v>
      </c>
      <c r="H201" s="81">
        <v>1.8644785677280424</v>
      </c>
      <c r="I201" s="81">
        <v>3.8839271039896204</v>
      </c>
      <c r="J201" s="81">
        <v>1.3321894904170222</v>
      </c>
      <c r="K201" s="81">
        <v>2.876760974893557</v>
      </c>
      <c r="L201" s="81">
        <v>-1.2197928652180536</v>
      </c>
      <c r="M201" s="81">
        <v>6.2907735329454653</v>
      </c>
      <c r="N201" s="81">
        <v>-6.5541429211202455</v>
      </c>
      <c r="O201" s="81">
        <v>8.5620455105251665</v>
      </c>
      <c r="P201" s="81">
        <v>-0.14044943878062099</v>
      </c>
      <c r="Q201" s="81">
        <v>6.383208916288325</v>
      </c>
      <c r="R201" s="81">
        <v>-5.5832401080111538</v>
      </c>
      <c r="S201" s="81">
        <v>4.2007755260263622</v>
      </c>
      <c r="T201" s="81">
        <v>7.5356625991019826</v>
      </c>
      <c r="U201" s="81">
        <v>8.9205037042522832</v>
      </c>
      <c r="V201" s="81">
        <v>-2.6829053050603449</v>
      </c>
      <c r="W201" s="81">
        <v>-3.9539312615408164</v>
      </c>
      <c r="X201" s="81">
        <v>7.0016856151470961</v>
      </c>
      <c r="Y201" s="81">
        <v>-3.310647743941658</v>
      </c>
      <c r="Z201" s="81">
        <v>5.0695164608475238</v>
      </c>
      <c r="AA201" s="81">
        <v>7.8430646065298646</v>
      </c>
      <c r="AB201" s="81">
        <v>-5.3263927150499626</v>
      </c>
      <c r="AC201" s="81">
        <v>3.7457643555574975</v>
      </c>
      <c r="AD201" s="81">
        <v>3.2834707064912436</v>
      </c>
      <c r="AE201" s="81">
        <v>3.1133397173481114</v>
      </c>
      <c r="AF201" s="81">
        <v>6.0943745883341336</v>
      </c>
      <c r="AG201" s="81">
        <v>-0.59243100569352691</v>
      </c>
      <c r="AH201" s="81">
        <v>3.977856085947252</v>
      </c>
      <c r="AI201" s="81">
        <v>-0.67563814554071655</v>
      </c>
      <c r="AJ201" s="81">
        <v>2.5558254281725823</v>
      </c>
      <c r="AK201" s="81">
        <v>1.2426472352693025</v>
      </c>
      <c r="AL201" s="81">
        <v>1.3007804104139211</v>
      </c>
      <c r="AM201" s="81">
        <v>-1.7328653646870862E-2</v>
      </c>
      <c r="AN201" s="81">
        <v>5.3634728845991759</v>
      </c>
      <c r="AO201" s="81">
        <v>2.0121250883619979</v>
      </c>
      <c r="AP201" s="81">
        <v>3.1240333190735186</v>
      </c>
      <c r="AQ201" s="81">
        <v>5.8986725155541393</v>
      </c>
      <c r="AR201" s="81">
        <v>6.3598430024670307</v>
      </c>
      <c r="AS201" s="81">
        <v>3.1866391015223883</v>
      </c>
      <c r="AT201" s="81">
        <v>4.580916419248922</v>
      </c>
      <c r="AU201" s="81">
        <v>0.65480369234636271</v>
      </c>
      <c r="AV201" s="81">
        <v>6.6832281337212436</v>
      </c>
      <c r="AW201" s="81">
        <v>5.8707722138835834</v>
      </c>
      <c r="AX201" s="81">
        <v>5.6226068571964731</v>
      </c>
      <c r="AY201" s="234" t="s">
        <v>467</v>
      </c>
      <c r="AZ201" s="81">
        <v>2.4615702534971859</v>
      </c>
      <c r="BA201" s="81">
        <v>4.9384850831514626</v>
      </c>
      <c r="BB201" s="81">
        <v>3.6825244028336073</v>
      </c>
      <c r="BC201" s="81">
        <v>2.4231759171114504</v>
      </c>
      <c r="BD201" s="81">
        <v>4.2662476259499584</v>
      </c>
      <c r="BE201" s="81">
        <v>2.0666452933946857</v>
      </c>
      <c r="BF201" s="81">
        <v>3.4529025808226095</v>
      </c>
      <c r="BG201" s="81">
        <v>3.4999999999999858</v>
      </c>
      <c r="BH201" s="86">
        <v>3.9173198432560241</v>
      </c>
      <c r="BI201" s="163"/>
    </row>
    <row r="202" spans="1:61" x14ac:dyDescent="0.25">
      <c r="A202" s="85" t="s">
        <v>469</v>
      </c>
      <c r="B202" s="81" t="s">
        <v>470</v>
      </c>
      <c r="C202" s="81" t="s">
        <v>92</v>
      </c>
      <c r="D202" s="81" t="s">
        <v>93</v>
      </c>
      <c r="E202" s="81"/>
      <c r="F202" s="81">
        <v>8.1376246862309358</v>
      </c>
      <c r="G202" s="81">
        <v>7.1217626970333896</v>
      </c>
      <c r="H202" s="81">
        <v>9.9849108834507661</v>
      </c>
      <c r="I202" s="81">
        <v>-3.6804753259613676</v>
      </c>
      <c r="J202" s="81">
        <v>7.5972412611377678</v>
      </c>
      <c r="K202" s="81">
        <v>10.871902060316515</v>
      </c>
      <c r="L202" s="81">
        <v>12.283536667474621</v>
      </c>
      <c r="M202" s="81">
        <v>13.618120182928777</v>
      </c>
      <c r="N202" s="81">
        <v>13.724676128886969</v>
      </c>
      <c r="O202" s="81">
        <v>13.885640387840084</v>
      </c>
      <c r="P202" s="81">
        <v>12.081237028263445</v>
      </c>
      <c r="Q202" s="81">
        <v>13.526588782781516</v>
      </c>
      <c r="R202" s="81">
        <v>11.127953747747597</v>
      </c>
      <c r="S202" s="81">
        <v>6.4678872644137471</v>
      </c>
      <c r="T202" s="81">
        <v>4.6090050814181893</v>
      </c>
      <c r="U202" s="81">
        <v>7.4367192324543936</v>
      </c>
      <c r="V202" s="81">
        <v>7.4861519194644046</v>
      </c>
      <c r="W202" s="81">
        <v>8.7031858703185776</v>
      </c>
      <c r="X202" s="81">
        <v>9.4195569724619332</v>
      </c>
      <c r="Y202" s="81">
        <v>10.026774904931514</v>
      </c>
      <c r="Z202" s="81">
        <v>10.683842631273777</v>
      </c>
      <c r="AA202" s="81">
        <v>7.1724536201544851</v>
      </c>
      <c r="AB202" s="81">
        <v>8.5404835354318607</v>
      </c>
      <c r="AC202" s="81">
        <v>8.8005531816811811</v>
      </c>
      <c r="AD202" s="81">
        <v>-0.68704106276257448</v>
      </c>
      <c r="AE202" s="81">
        <v>1.3276340186731943</v>
      </c>
      <c r="AF202" s="81">
        <v>10.756881142503659</v>
      </c>
      <c r="AG202" s="81">
        <v>11.115188750005458</v>
      </c>
      <c r="AH202" s="81">
        <v>10.183178524387188</v>
      </c>
      <c r="AI202" s="81">
        <v>10.044210481060659</v>
      </c>
      <c r="AJ202" s="81">
        <v>6.6870762178446626</v>
      </c>
      <c r="AK202" s="81">
        <v>7.087600945189763</v>
      </c>
      <c r="AL202" s="81">
        <v>11.537387438732495</v>
      </c>
      <c r="AM202" s="81">
        <v>10.925456110902459</v>
      </c>
      <c r="AN202" s="81">
        <v>7.0280458499358787</v>
      </c>
      <c r="AO202" s="81">
        <v>7.5319339105958107</v>
      </c>
      <c r="AP202" s="81">
        <v>8.2911177078816678</v>
      </c>
      <c r="AQ202" s="81">
        <v>-2.2252297426660306</v>
      </c>
      <c r="AR202" s="81">
        <v>6.0952044934051059</v>
      </c>
      <c r="AS202" s="81">
        <v>8.8975444176491152</v>
      </c>
      <c r="AT202" s="81">
        <v>-0.9522900659290201</v>
      </c>
      <c r="AU202" s="81">
        <v>4.2116865520360278</v>
      </c>
      <c r="AV202" s="81">
        <v>4.4353281470817478</v>
      </c>
      <c r="AW202" s="81">
        <v>9.5491754764571226</v>
      </c>
      <c r="AX202" s="81">
        <v>7.4891574588186813</v>
      </c>
      <c r="AY202" s="234" t="s">
        <v>469</v>
      </c>
      <c r="AZ202" s="81">
        <v>8.8601961142316981</v>
      </c>
      <c r="BA202" s="81">
        <v>9.1115271475623558</v>
      </c>
      <c r="BB202" s="81">
        <v>1.7876202280847906</v>
      </c>
      <c r="BC202" s="81">
        <v>-0.60338829836753405</v>
      </c>
      <c r="BD202" s="81">
        <v>15.24037703594152</v>
      </c>
      <c r="BE202" s="81">
        <v>6.2074487275294956</v>
      </c>
      <c r="BF202" s="81">
        <v>3.4143613005171289</v>
      </c>
      <c r="BG202" s="81">
        <v>4.4432136469023931</v>
      </c>
      <c r="BH202" s="86">
        <v>2.9183894773562571</v>
      </c>
      <c r="BI202" s="163"/>
    </row>
    <row r="203" spans="1:61" x14ac:dyDescent="0.25">
      <c r="A203" s="85" t="s">
        <v>471</v>
      </c>
      <c r="B203" s="81" t="s">
        <v>472</v>
      </c>
      <c r="C203" s="81" t="s">
        <v>92</v>
      </c>
      <c r="D203" s="81" t="s">
        <v>93</v>
      </c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>
        <v>6.0041787312854211</v>
      </c>
      <c r="AK203" s="81">
        <v>12.690447334425187</v>
      </c>
      <c r="AL203" s="81">
        <v>3.9764584295941745</v>
      </c>
      <c r="AM203" s="81">
        <v>9.1938198755878204</v>
      </c>
      <c r="AN203" s="81">
        <v>8.2235920472818407</v>
      </c>
      <c r="AO203" s="81">
        <v>1.60517983464878</v>
      </c>
      <c r="AP203" s="81">
        <v>-1.4396736264549759</v>
      </c>
      <c r="AQ203" s="81">
        <v>1.7838664012660246</v>
      </c>
      <c r="AR203" s="81">
        <v>-0.48260068212850626</v>
      </c>
      <c r="AS203" s="81">
        <v>-14.267483030619516</v>
      </c>
      <c r="AT203" s="81">
        <v>-7.9785644324318383</v>
      </c>
      <c r="AU203" s="81">
        <v>-2.8000025218104838</v>
      </c>
      <c r="AV203" s="81">
        <v>6.5000018304439067</v>
      </c>
      <c r="AW203" s="81">
        <v>4.8983709460469242</v>
      </c>
      <c r="AX203" s="81">
        <v>5.4211932324131737</v>
      </c>
      <c r="AY203" s="234" t="s">
        <v>471</v>
      </c>
      <c r="AZ203" s="81">
        <v>6.9466499983106473</v>
      </c>
      <c r="BA203" s="81">
        <v>7.3200012637032614</v>
      </c>
      <c r="BB203" s="81">
        <v>7.0944951427730558</v>
      </c>
      <c r="BC203" s="81">
        <v>-4.7278724573941844</v>
      </c>
      <c r="BD203" s="81">
        <v>6.8955568378534053</v>
      </c>
      <c r="BE203" s="81">
        <v>12.928475033738195</v>
      </c>
      <c r="BF203" s="81">
        <v>4.6606118546845181</v>
      </c>
      <c r="BG203" s="81">
        <v>3.0143868463119503</v>
      </c>
      <c r="BH203" s="86">
        <v>1.5074262912879703</v>
      </c>
      <c r="BI203" s="163"/>
    </row>
    <row r="204" spans="1:61" x14ac:dyDescent="0.25">
      <c r="A204" s="85" t="s">
        <v>473</v>
      </c>
      <c r="B204" s="81" t="s">
        <v>474</v>
      </c>
      <c r="C204" s="81" t="s">
        <v>92</v>
      </c>
      <c r="D204" s="81" t="s">
        <v>93</v>
      </c>
      <c r="E204" s="81"/>
      <c r="F204" s="81">
        <v>1.8090435500572255</v>
      </c>
      <c r="G204" s="81">
        <v>4.5409670642764439</v>
      </c>
      <c r="H204" s="81">
        <v>1.6997151729227795</v>
      </c>
      <c r="I204" s="81">
        <v>6.6852387905255881</v>
      </c>
      <c r="J204" s="81">
        <v>7.1801557915249816</v>
      </c>
      <c r="K204" s="81">
        <v>1.6999999980082237</v>
      </c>
      <c r="L204" s="81">
        <v>3.6281553320876014E-2</v>
      </c>
      <c r="M204" s="81">
        <v>2.0199238329879421</v>
      </c>
      <c r="N204" s="81">
        <v>8.5254468016975977</v>
      </c>
      <c r="O204" s="81">
        <v>8.620493239716879</v>
      </c>
      <c r="P204" s="81">
        <v>3.465916492276861</v>
      </c>
      <c r="Q204" s="81">
        <v>0.90023465027167049</v>
      </c>
      <c r="R204" s="81">
        <v>2.2566182498725738</v>
      </c>
      <c r="S204" s="81">
        <v>3.4998283200315541</v>
      </c>
      <c r="T204" s="81">
        <v>1.6692165238664245</v>
      </c>
      <c r="U204" s="81">
        <v>-0.44917634153227937</v>
      </c>
      <c r="V204" s="81">
        <v>4.6675809840749594E-2</v>
      </c>
      <c r="W204" s="81">
        <v>2.4063321661992774</v>
      </c>
      <c r="X204" s="81">
        <v>4.5112656074807234</v>
      </c>
      <c r="Y204" s="81">
        <v>4.8435037562916108</v>
      </c>
      <c r="Z204" s="81">
        <v>2.881428565017103</v>
      </c>
      <c r="AA204" s="81">
        <v>4.7817555346547351</v>
      </c>
      <c r="AB204" s="81">
        <v>-2.1028016174281703</v>
      </c>
      <c r="AC204" s="81">
        <v>4.0930342669799984</v>
      </c>
      <c r="AD204" s="81">
        <v>-5.311340498476568</v>
      </c>
      <c r="AE204" s="81">
        <v>1.2360469106910301</v>
      </c>
      <c r="AF204" s="81">
        <v>7.2312687313393695</v>
      </c>
      <c r="AG204" s="81">
        <v>-7.0799999995221583</v>
      </c>
      <c r="AH204" s="81">
        <v>0.72999999869576015</v>
      </c>
      <c r="AI204" s="81">
        <v>3.3499979838772447</v>
      </c>
      <c r="AJ204" s="81">
        <v>2.3519606446944721</v>
      </c>
      <c r="AK204" s="81">
        <v>-19.012909633684927</v>
      </c>
      <c r="AL204" s="81">
        <v>1.3745493787097729</v>
      </c>
      <c r="AM204" s="81">
        <v>-1.9473843345680137</v>
      </c>
      <c r="AN204" s="81">
        <v>-7.9997532856654487</v>
      </c>
      <c r="AO204" s="81">
        <v>1.7538213991709739</v>
      </c>
      <c r="AP204" s="81">
        <v>-5.8770820148606191</v>
      </c>
      <c r="AQ204" s="81">
        <v>1.7850142812972223</v>
      </c>
      <c r="AR204" s="81">
        <v>-1.979285588314454</v>
      </c>
      <c r="AS204" s="81">
        <v>6.6527278847047882</v>
      </c>
      <c r="AT204" s="81">
        <v>-7.1403197147756572</v>
      </c>
      <c r="AU204" s="81">
        <v>26.268576605547935</v>
      </c>
      <c r="AV204" s="81">
        <v>9.3823849666637926</v>
      </c>
      <c r="AW204" s="81">
        <v>6.4175366868963692</v>
      </c>
      <c r="AX204" s="81">
        <v>4.33248439494011</v>
      </c>
      <c r="AY204" s="234" t="s">
        <v>473</v>
      </c>
      <c r="AZ204" s="81">
        <v>5.5258331070120619</v>
      </c>
      <c r="BA204" s="81">
        <v>8.0583215639475441</v>
      </c>
      <c r="BB204" s="81">
        <v>5.3996767416433187</v>
      </c>
      <c r="BC204" s="81">
        <v>3.1868056726218015</v>
      </c>
      <c r="BD204" s="81">
        <v>5.3466445653070025</v>
      </c>
      <c r="BE204" s="81">
        <v>5.9612112314961792</v>
      </c>
      <c r="BF204" s="81">
        <v>15.208891887843052</v>
      </c>
      <c r="BG204" s="81">
        <v>20.123594023176224</v>
      </c>
      <c r="BH204" s="86">
        <v>6.9818657733367218</v>
      </c>
      <c r="BI204" s="163"/>
    </row>
    <row r="205" spans="1:61" x14ac:dyDescent="0.25">
      <c r="A205" s="85" t="s">
        <v>475</v>
      </c>
      <c r="B205" s="81" t="s">
        <v>476</v>
      </c>
      <c r="C205" s="81" t="s">
        <v>92</v>
      </c>
      <c r="D205" s="81" t="s">
        <v>93</v>
      </c>
      <c r="E205" s="81"/>
      <c r="F205" s="81"/>
      <c r="G205" s="81"/>
      <c r="H205" s="81"/>
      <c r="I205" s="81"/>
      <c r="J205" s="81"/>
      <c r="K205" s="81">
        <v>7.1611377395999227</v>
      </c>
      <c r="L205" s="81">
        <v>5.4368488513233189</v>
      </c>
      <c r="M205" s="81">
        <v>3.2366923841665454</v>
      </c>
      <c r="N205" s="81">
        <v>3.4854188187086237</v>
      </c>
      <c r="O205" s="81">
        <v>2.9772950912037714</v>
      </c>
      <c r="P205" s="81">
        <v>3.8582575147091234</v>
      </c>
      <c r="Q205" s="81">
        <v>6.1175336861261798</v>
      </c>
      <c r="R205" s="81">
        <v>4.8616735061870884</v>
      </c>
      <c r="S205" s="81">
        <v>5.3360011006416954</v>
      </c>
      <c r="T205" s="81">
        <v>2.9235318878657637</v>
      </c>
      <c r="U205" s="81">
        <v>5.0492601767621892</v>
      </c>
      <c r="V205" s="81">
        <v>6.7800617299967456</v>
      </c>
      <c r="W205" s="81">
        <v>5.3227658365974975</v>
      </c>
      <c r="X205" s="81">
        <v>-4.1802654369744232</v>
      </c>
      <c r="Y205" s="81">
        <v>-11.771317655275809</v>
      </c>
      <c r="Z205" s="81">
        <v>-10.4509366678936</v>
      </c>
      <c r="AA205" s="81">
        <v>-6.3057935211197105</v>
      </c>
      <c r="AB205" s="81">
        <v>1.5350137388244605</v>
      </c>
      <c r="AC205" s="81">
        <v>1.3369557442836708</v>
      </c>
      <c r="AD205" s="81">
        <v>0.61659546702748003</v>
      </c>
      <c r="AE205" s="81">
        <v>0.18939498356927231</v>
      </c>
      <c r="AF205" s="81">
        <v>2.5135885206770752</v>
      </c>
      <c r="AG205" s="81">
        <v>1.8774567111691454</v>
      </c>
      <c r="AH205" s="81">
        <v>0.96219182619424259</v>
      </c>
      <c r="AI205" s="81">
        <v>4.8315603853174025</v>
      </c>
      <c r="AJ205" s="81">
        <v>3.5764127559416039</v>
      </c>
      <c r="AK205" s="81">
        <v>7.5433374894421377</v>
      </c>
      <c r="AL205" s="81">
        <v>7.3695233464853942</v>
      </c>
      <c r="AM205" s="81">
        <v>6.0503674805810022</v>
      </c>
      <c r="AN205" s="81">
        <v>6.3965709781251832</v>
      </c>
      <c r="AO205" s="81">
        <v>1.7055890842298425</v>
      </c>
      <c r="AP205" s="81">
        <v>4.2463424998482537</v>
      </c>
      <c r="AQ205" s="81">
        <v>3.7487261610132521</v>
      </c>
      <c r="AR205" s="81">
        <v>3.449098435417099</v>
      </c>
      <c r="AS205" s="81">
        <v>2.1526524965072014</v>
      </c>
      <c r="AT205" s="81">
        <v>1.708936396228907</v>
      </c>
      <c r="AU205" s="81">
        <v>2.3408227476271861</v>
      </c>
      <c r="AV205" s="81">
        <v>2.3000382701875139</v>
      </c>
      <c r="AW205" s="81">
        <v>1.8505355829062466</v>
      </c>
      <c r="AX205" s="81">
        <v>3.5628145010223307</v>
      </c>
      <c r="AY205" s="234" t="s">
        <v>475</v>
      </c>
      <c r="AZ205" s="81">
        <v>3.9119486445907654</v>
      </c>
      <c r="BA205" s="81">
        <v>3.8397651770274024</v>
      </c>
      <c r="BB205" s="81">
        <v>1.2742273011142657</v>
      </c>
      <c r="BC205" s="81">
        <v>-3.1330462816712696</v>
      </c>
      <c r="BD205" s="81">
        <v>1.3647836672697764</v>
      </c>
      <c r="BE205" s="81">
        <v>2.2168356104010485</v>
      </c>
      <c r="BF205" s="81">
        <v>1.8809554606993544</v>
      </c>
      <c r="BG205" s="81">
        <v>1.6758889935143912</v>
      </c>
      <c r="BH205" s="86">
        <v>2</v>
      </c>
      <c r="BI205" s="163"/>
    </row>
    <row r="206" spans="1:61" x14ac:dyDescent="0.25">
      <c r="A206" s="85" t="s">
        <v>477</v>
      </c>
      <c r="B206" s="81" t="s">
        <v>478</v>
      </c>
      <c r="C206" s="81" t="s">
        <v>92</v>
      </c>
      <c r="D206" s="81" t="s">
        <v>93</v>
      </c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>
        <v>1.8180239537989564</v>
      </c>
      <c r="Q206" s="81">
        <v>3.690599730367822</v>
      </c>
      <c r="R206" s="81">
        <v>7.1258576107420311</v>
      </c>
      <c r="S206" s="81">
        <v>5.500077694261023</v>
      </c>
      <c r="T206" s="81">
        <v>-2.0901605288322855</v>
      </c>
      <c r="U206" s="81">
        <v>7.1254916616876613</v>
      </c>
      <c r="V206" s="81">
        <v>2.5603748689696459</v>
      </c>
      <c r="W206" s="81">
        <v>3.2401330411450289</v>
      </c>
      <c r="X206" s="81">
        <v>5.9592713546937119</v>
      </c>
      <c r="Y206" s="81">
        <v>3.4299330162565127</v>
      </c>
      <c r="Z206" s="81">
        <v>0.84425461820201519</v>
      </c>
      <c r="AA206" s="81">
        <v>0.41358753773164381</v>
      </c>
      <c r="AB206" s="81">
        <v>1.1691786435197145</v>
      </c>
      <c r="AC206" s="81">
        <v>3.225841817190144</v>
      </c>
      <c r="AD206" s="81">
        <v>2.7981731251156532</v>
      </c>
      <c r="AE206" s="81">
        <v>2.8599470514338208</v>
      </c>
      <c r="AF206" s="81">
        <v>3.1919971262778688</v>
      </c>
      <c r="AG206" s="81">
        <v>4.1942766636281874</v>
      </c>
      <c r="AH206" s="81">
        <v>3.3884351463238573</v>
      </c>
      <c r="AI206" s="81">
        <v>2.0529523621131602</v>
      </c>
      <c r="AJ206" s="81">
        <v>1.5329133797599184</v>
      </c>
      <c r="AK206" s="81">
        <v>0.77327340112034904</v>
      </c>
      <c r="AL206" s="81">
        <v>8.7516085595488562</v>
      </c>
      <c r="AM206" s="81">
        <v>6.9822485364155824</v>
      </c>
      <c r="AN206" s="81">
        <v>9.2920354081935841</v>
      </c>
      <c r="AO206" s="81">
        <v>4.8582996980987048</v>
      </c>
      <c r="AP206" s="81">
        <v>2.4045390253216112</v>
      </c>
      <c r="AQ206" s="81">
        <v>7.5199999999979923</v>
      </c>
      <c r="AR206" s="81">
        <v>9.0773809523653455</v>
      </c>
      <c r="AS206" s="81">
        <v>2.18281036835495</v>
      </c>
      <c r="AT206" s="81">
        <v>5.6074766355113042</v>
      </c>
      <c r="AU206" s="81">
        <v>0.25284450063276154</v>
      </c>
      <c r="AV206" s="81">
        <v>3.9092055485599104</v>
      </c>
      <c r="AW206" s="81">
        <v>4.6116504854328184</v>
      </c>
      <c r="AX206" s="81">
        <v>2.3201856148401987</v>
      </c>
      <c r="AY206" s="234" t="s">
        <v>477</v>
      </c>
      <c r="AZ206" s="81">
        <v>3.8548752834567779</v>
      </c>
      <c r="BA206" s="81">
        <v>3.4934497816542063</v>
      </c>
      <c r="BB206" s="81">
        <v>1.8987341772200637</v>
      </c>
      <c r="BC206" s="81"/>
      <c r="BD206" s="81"/>
      <c r="BE206" s="81"/>
      <c r="BF206" s="81"/>
      <c r="BG206" s="81"/>
      <c r="BH206" s="86"/>
      <c r="BI206" s="163"/>
    </row>
    <row r="207" spans="1:61" x14ac:dyDescent="0.25">
      <c r="A207" s="85" t="s">
        <v>479</v>
      </c>
      <c r="B207" s="81" t="s">
        <v>480</v>
      </c>
      <c r="C207" s="81" t="s">
        <v>92</v>
      </c>
      <c r="D207" s="81" t="s">
        <v>93</v>
      </c>
      <c r="E207" s="81"/>
      <c r="F207" s="81">
        <v>-3.2619812023409622</v>
      </c>
      <c r="G207" s="81">
        <v>7.0766554341688419</v>
      </c>
      <c r="H207" s="81">
        <v>2.8088025700939312</v>
      </c>
      <c r="I207" s="81">
        <v>-6.1106233303426762</v>
      </c>
      <c r="J207" s="81">
        <v>-5.9436814925390422</v>
      </c>
      <c r="K207" s="81">
        <v>9.0986547077214368</v>
      </c>
      <c r="L207" s="81">
        <v>5.9409436166139074</v>
      </c>
      <c r="M207" s="81">
        <v>2.029977324836139</v>
      </c>
      <c r="N207" s="81">
        <v>-1.6995697173317126</v>
      </c>
      <c r="O207" s="81">
        <v>4.5814079214509604</v>
      </c>
      <c r="P207" s="81">
        <v>2.6290223397552381</v>
      </c>
      <c r="Q207" s="81">
        <v>10.100846049171054</v>
      </c>
      <c r="R207" s="81">
        <v>-1.9512984775573301</v>
      </c>
      <c r="S207" s="81">
        <v>-18.266378741832654</v>
      </c>
      <c r="T207" s="81">
        <v>30.073698584818771</v>
      </c>
      <c r="U207" s="81">
        <v>-1.0167167010779963</v>
      </c>
      <c r="V207" s="81">
        <v>23.307490511749606</v>
      </c>
      <c r="W207" s="81">
        <v>3.7274890874143409</v>
      </c>
      <c r="X207" s="81">
        <v>-2.7084658486775197</v>
      </c>
      <c r="Y207" s="81">
        <v>-3.9013900443195979</v>
      </c>
      <c r="Z207" s="81">
        <v>5.6626996605128426</v>
      </c>
      <c r="AA207" s="81">
        <v>4.0722945781459998</v>
      </c>
      <c r="AB207" s="81">
        <v>-8.7536692749918927</v>
      </c>
      <c r="AC207" s="81">
        <v>3.5549461490183916</v>
      </c>
      <c r="AD207" s="81">
        <v>8.1524367140727918</v>
      </c>
      <c r="AE207" s="81">
        <v>3.3527550394146317</v>
      </c>
      <c r="AF207" s="81">
        <v>5.0969044874901215</v>
      </c>
      <c r="AG207" s="81">
        <v>-0.55326992818058329</v>
      </c>
      <c r="AH207" s="81">
        <v>-0.17591181769063269</v>
      </c>
      <c r="AI207" s="81">
        <v>-1.4840756842422422</v>
      </c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234" t="s">
        <v>479</v>
      </c>
      <c r="AZ207" s="81"/>
      <c r="BA207" s="81"/>
      <c r="BB207" s="81"/>
      <c r="BC207" s="81"/>
      <c r="BD207" s="81"/>
      <c r="BE207" s="81"/>
      <c r="BF207" s="81"/>
      <c r="BG207" s="81"/>
      <c r="BH207" s="86"/>
      <c r="BI207" s="163"/>
    </row>
    <row r="208" spans="1:61" x14ac:dyDescent="0.25">
      <c r="A208" s="85" t="s">
        <v>481</v>
      </c>
      <c r="B208" s="81" t="s">
        <v>482</v>
      </c>
      <c r="C208" s="81" t="s">
        <v>92</v>
      </c>
      <c r="D208" s="81" t="s">
        <v>93</v>
      </c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>
        <v>2.4261550210861884</v>
      </c>
      <c r="AP208" s="81">
        <v>7.1848328477738903</v>
      </c>
      <c r="AQ208" s="81">
        <v>2.4304566313344793</v>
      </c>
      <c r="AR208" s="81">
        <v>-12.146587402800307</v>
      </c>
      <c r="AS208" s="81">
        <v>7.759209405423988</v>
      </c>
      <c r="AT208" s="81">
        <v>4.9927140314511576</v>
      </c>
      <c r="AU208" s="81">
        <v>7.1157880870566146</v>
      </c>
      <c r="AV208" s="81">
        <v>4.4154140593272189</v>
      </c>
      <c r="AW208" s="81">
        <v>9.0465130621159489</v>
      </c>
      <c r="AX208" s="81">
        <v>5.5404269738619263</v>
      </c>
      <c r="AY208" s="234" t="s">
        <v>481</v>
      </c>
      <c r="AZ208" s="81">
        <v>4.9043488556702783</v>
      </c>
      <c r="BA208" s="81">
        <v>5.8887600784225214</v>
      </c>
      <c r="BB208" s="81">
        <v>5.3666834239977703</v>
      </c>
      <c r="BC208" s="81">
        <v>-3.1159716917240985</v>
      </c>
      <c r="BD208" s="81">
        <v>0.5844780879253193</v>
      </c>
      <c r="BE208" s="81">
        <v>1.4014657358664095</v>
      </c>
      <c r="BF208" s="81">
        <v>-1.015270387613171</v>
      </c>
      <c r="BG208" s="81">
        <v>2.5717341072906947</v>
      </c>
      <c r="BH208" s="86">
        <v>-1.8127818443836645</v>
      </c>
      <c r="BI208" s="163"/>
    </row>
    <row r="209" spans="1:61" x14ac:dyDescent="0.25">
      <c r="A209" s="85" t="s">
        <v>483</v>
      </c>
      <c r="B209" s="81" t="s">
        <v>484</v>
      </c>
      <c r="C209" s="81" t="s">
        <v>92</v>
      </c>
      <c r="D209" s="81" t="s">
        <v>93</v>
      </c>
      <c r="E209" s="81"/>
      <c r="F209" s="81">
        <v>1.6982853991178786</v>
      </c>
      <c r="G209" s="81">
        <v>6.1619970298881839</v>
      </c>
      <c r="H209" s="81">
        <v>6.2079400813127279</v>
      </c>
      <c r="I209" s="81">
        <v>5.6266324037624429</v>
      </c>
      <c r="J209" s="81">
        <v>6.291650019144555</v>
      </c>
      <c r="K209" s="81">
        <v>2.5585937576089464</v>
      </c>
      <c r="L209" s="81">
        <v>1.5342748670192066</v>
      </c>
      <c r="M209" s="81">
        <v>3.5482545176546978</v>
      </c>
      <c r="N209" s="81">
        <v>7.4787153534872743</v>
      </c>
      <c r="O209" s="81">
        <v>8.105204602733096</v>
      </c>
      <c r="P209" s="81">
        <v>6.4941312815896879</v>
      </c>
      <c r="Q209" s="81">
        <v>2.535063916391195</v>
      </c>
      <c r="R209" s="81">
        <v>4.2885514806847596</v>
      </c>
      <c r="S209" s="81">
        <v>7.3729112420765972</v>
      </c>
      <c r="T209" s="81">
        <v>0.7850439215495868</v>
      </c>
      <c r="U209" s="81">
        <v>4.6340598316540138</v>
      </c>
      <c r="V209" s="81">
        <v>1.8517477461872858</v>
      </c>
      <c r="W209" s="81">
        <v>0.66563089964724043</v>
      </c>
      <c r="X209" s="81">
        <v>3.787047172442243</v>
      </c>
      <c r="Y209" s="81">
        <v>4.0209949151213067</v>
      </c>
      <c r="Z209" s="81">
        <v>1.6883167590761872</v>
      </c>
      <c r="AA209" s="81">
        <v>0.37954571933165937</v>
      </c>
      <c r="AB209" s="81">
        <v>-1.1425688762600146</v>
      </c>
      <c r="AC209" s="81">
        <v>2.7648558131107421</v>
      </c>
      <c r="AD209" s="81">
        <v>1.344240762455982</v>
      </c>
      <c r="AE209" s="81">
        <v>0.34496246324691526</v>
      </c>
      <c r="AF209" s="81">
        <v>0.86013392309385495</v>
      </c>
      <c r="AG209" s="81">
        <v>4.0854019924138072</v>
      </c>
      <c r="AH209" s="81">
        <v>3.0421917008513191</v>
      </c>
      <c r="AI209" s="81">
        <v>1.5025274190573583</v>
      </c>
      <c r="AJ209" s="81">
        <v>-8.944243209174374E-2</v>
      </c>
      <c r="AK209" s="81">
        <v>-1.5219511129120065</v>
      </c>
      <c r="AL209" s="81">
        <v>-3.046299643472139E-3</v>
      </c>
      <c r="AM209" s="81">
        <v>2.0245441229301804</v>
      </c>
      <c r="AN209" s="81">
        <v>3.463733871734533</v>
      </c>
      <c r="AO209" s="81">
        <v>4.9741831650506327</v>
      </c>
      <c r="AP209" s="81">
        <v>3.4166535306435577</v>
      </c>
      <c r="AQ209" s="81">
        <v>2.2234428582682284</v>
      </c>
      <c r="AR209" s="81">
        <v>2.2990754901513384</v>
      </c>
      <c r="AS209" s="81">
        <v>3.4620796579160498</v>
      </c>
      <c r="AT209" s="81">
        <v>3.5096878835667411</v>
      </c>
      <c r="AU209" s="81">
        <v>3.7112668877240509</v>
      </c>
      <c r="AV209" s="81">
        <v>4.2897658153463851</v>
      </c>
      <c r="AW209" s="81">
        <v>9.2350990274356946</v>
      </c>
      <c r="AX209" s="81">
        <v>5.5425694878631759</v>
      </c>
      <c r="AY209" s="234" t="s">
        <v>483</v>
      </c>
      <c r="AZ209" s="81">
        <v>6.6552000497428025</v>
      </c>
      <c r="BA209" s="81">
        <v>6.8362749017889257</v>
      </c>
      <c r="BB209" s="81">
        <v>4.9514310321196575</v>
      </c>
      <c r="BC209" s="81">
        <v>2.0799343565161195</v>
      </c>
      <c r="BD209" s="81">
        <v>5.2278750834019831</v>
      </c>
      <c r="BE209" s="81">
        <v>4.2135554537796622</v>
      </c>
      <c r="BF209" s="81">
        <v>4.0085692902280101</v>
      </c>
      <c r="BG209" s="81">
        <v>4.5640356348255864</v>
      </c>
      <c r="BH209" s="86">
        <v>4.3110648740893822</v>
      </c>
      <c r="BI209" s="163"/>
    </row>
    <row r="210" spans="1:61" x14ac:dyDescent="0.25">
      <c r="A210" s="85" t="s">
        <v>485</v>
      </c>
      <c r="B210" s="81" t="s">
        <v>486</v>
      </c>
      <c r="C210" s="81" t="s">
        <v>92</v>
      </c>
      <c r="D210" s="81" t="s">
        <v>93</v>
      </c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234" t="s">
        <v>485</v>
      </c>
      <c r="AZ210" s="81"/>
      <c r="BA210" s="81"/>
      <c r="BB210" s="81"/>
      <c r="BC210" s="81">
        <v>5.0421345742801122</v>
      </c>
      <c r="BD210" s="81">
        <v>5.492917900088699</v>
      </c>
      <c r="BE210" s="81">
        <v>-4.6389704075204747</v>
      </c>
      <c r="BF210" s="81">
        <v>-46.082498516233791</v>
      </c>
      <c r="BG210" s="81">
        <v>13.130634568219278</v>
      </c>
      <c r="BH210" s="86">
        <v>36.165225438207131</v>
      </c>
      <c r="BI210" s="163"/>
    </row>
    <row r="211" spans="1:61" x14ac:dyDescent="0.25">
      <c r="A211" s="85" t="s">
        <v>487</v>
      </c>
      <c r="B211" s="81" t="s">
        <v>488</v>
      </c>
      <c r="C211" s="81" t="s">
        <v>92</v>
      </c>
      <c r="D211" s="81" t="s">
        <v>93</v>
      </c>
      <c r="E211" s="81"/>
      <c r="F211" s="81">
        <v>1.6917454974083626</v>
      </c>
      <c r="G211" s="81">
        <v>6.1640853963322684</v>
      </c>
      <c r="H211" s="81">
        <v>6.2116683245624813</v>
      </c>
      <c r="I211" s="81">
        <v>5.6269204224838774</v>
      </c>
      <c r="J211" s="81">
        <v>6.2843932323490606</v>
      </c>
      <c r="K211" s="81">
        <v>2.5690111460135938</v>
      </c>
      <c r="L211" s="81">
        <v>1.5332252615337865</v>
      </c>
      <c r="M211" s="81">
        <v>3.5522637029127537</v>
      </c>
      <c r="N211" s="81">
        <v>7.4709395274034307</v>
      </c>
      <c r="O211" s="81">
        <v>8.1059463129727476</v>
      </c>
      <c r="P211" s="81">
        <v>6.5032214014425449</v>
      </c>
      <c r="Q211" s="81">
        <v>2.5390510236208428</v>
      </c>
      <c r="R211" s="81">
        <v>4.293772336424766</v>
      </c>
      <c r="S211" s="81">
        <v>7.3659578295873587</v>
      </c>
      <c r="T211" s="81">
        <v>0.78762967253011595</v>
      </c>
      <c r="U211" s="81">
        <v>4.6469430436163464</v>
      </c>
      <c r="V211" s="81">
        <v>1.8419189345561193</v>
      </c>
      <c r="W211" s="81">
        <v>0.68869403266901941</v>
      </c>
      <c r="X211" s="81">
        <v>3.8033121598518278</v>
      </c>
      <c r="Y211" s="81">
        <v>4.0084990910972635</v>
      </c>
      <c r="Z211" s="81">
        <v>1.676183061342357</v>
      </c>
      <c r="AA211" s="81">
        <v>0.37836043744181325</v>
      </c>
      <c r="AB211" s="81">
        <v>-1.1411004187997662</v>
      </c>
      <c r="AC211" s="81">
        <v>2.766262814003511</v>
      </c>
      <c r="AD211" s="81">
        <v>1.3601484316630774</v>
      </c>
      <c r="AE211" s="81">
        <v>0.34325968840445853</v>
      </c>
      <c r="AF211" s="81">
        <v>0.86592577285222205</v>
      </c>
      <c r="AG211" s="81">
        <v>4.0865425941657207</v>
      </c>
      <c r="AH211" s="81">
        <v>3.0510727167882834</v>
      </c>
      <c r="AI211" s="81">
        <v>1.5089729368624063</v>
      </c>
      <c r="AJ211" s="81">
        <v>-8.55982766519503E-2</v>
      </c>
      <c r="AK211" s="81">
        <v>-1.4962679231881566</v>
      </c>
      <c r="AL211" s="81">
        <v>1.2334930802325061E-2</v>
      </c>
      <c r="AM211" s="81">
        <v>2.0273633148084116</v>
      </c>
      <c r="AN211" s="81">
        <v>3.4649465530677332</v>
      </c>
      <c r="AO211" s="81">
        <v>5.0162723794252173</v>
      </c>
      <c r="AP211" s="81">
        <v>3.5896416133002873</v>
      </c>
      <c r="AQ211" s="81">
        <v>2.2907245250287929</v>
      </c>
      <c r="AR211" s="81">
        <v>2.3723808744670976</v>
      </c>
      <c r="AS211" s="81">
        <v>3.5159151244751286</v>
      </c>
      <c r="AT211" s="81">
        <v>3.7653418285408975</v>
      </c>
      <c r="AU211" s="81">
        <v>3.8172459615035166</v>
      </c>
      <c r="AV211" s="81">
        <v>4.3507140191210851</v>
      </c>
      <c r="AW211" s="81">
        <v>9.4699592372225538</v>
      </c>
      <c r="AX211" s="81">
        <v>5.6713963296088252</v>
      </c>
      <c r="AY211" s="234" t="s">
        <v>487</v>
      </c>
      <c r="AZ211" s="81">
        <v>6.5185263428484603</v>
      </c>
      <c r="BA211" s="81">
        <v>6.9101109185814948</v>
      </c>
      <c r="BB211" s="81">
        <v>5.025780067543991</v>
      </c>
      <c r="BC211" s="81">
        <v>1.9500744219612614</v>
      </c>
      <c r="BD211" s="81">
        <v>5.1559444992318504</v>
      </c>
      <c r="BE211" s="81">
        <v>4.2266248706221461</v>
      </c>
      <c r="BF211" s="81">
        <v>4.0030306017291508</v>
      </c>
      <c r="BG211" s="81">
        <v>4.4683458001893825</v>
      </c>
      <c r="BH211" s="86">
        <v>4.2380737865459679</v>
      </c>
      <c r="BI211" s="163"/>
    </row>
    <row r="212" spans="1:61" x14ac:dyDescent="0.25">
      <c r="A212" s="85" t="s">
        <v>489</v>
      </c>
      <c r="B212" s="81" t="s">
        <v>490</v>
      </c>
      <c r="C212" s="81" t="s">
        <v>92</v>
      </c>
      <c r="D212" s="81" t="s">
        <v>93</v>
      </c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>
        <v>2.497002515373751</v>
      </c>
      <c r="AA212" s="81">
        <v>1.2894025251035259</v>
      </c>
      <c r="AB212" s="81">
        <v>-0.58648150806746457</v>
      </c>
      <c r="AC212" s="81">
        <v>3.3117078729979994</v>
      </c>
      <c r="AD212" s="81">
        <v>0.46451720036822053</v>
      </c>
      <c r="AE212" s="81">
        <v>2.6903016172831258</v>
      </c>
      <c r="AF212" s="81">
        <v>-1.1634059734526829</v>
      </c>
      <c r="AG212" s="81">
        <v>5.0212653103956342</v>
      </c>
      <c r="AH212" s="81">
        <v>5.5666698436937452</v>
      </c>
      <c r="AI212" s="81">
        <v>3.4964366062946795</v>
      </c>
      <c r="AJ212" s="81">
        <v>2.7603452559472572</v>
      </c>
      <c r="AK212" s="81">
        <v>1.1946673790159394</v>
      </c>
      <c r="AL212" s="81">
        <v>1.4355813067961947</v>
      </c>
      <c r="AM212" s="81">
        <v>3.4768073778515145</v>
      </c>
      <c r="AN212" s="81">
        <v>4.0971018982740759</v>
      </c>
      <c r="AO212" s="81">
        <v>4.4154589816609757</v>
      </c>
      <c r="AP212" s="81">
        <v>5.6173338695165285</v>
      </c>
      <c r="AQ212" s="81">
        <v>4.0840844984113573</v>
      </c>
      <c r="AR212" s="81">
        <v>2.9474115213510288</v>
      </c>
      <c r="AS212" s="81">
        <v>3.5985907468441951</v>
      </c>
      <c r="AT212" s="81">
        <v>3.8863290135979156</v>
      </c>
      <c r="AU212" s="81">
        <v>4.2079484056945233</v>
      </c>
      <c r="AV212" s="81">
        <v>5.3152818507073931</v>
      </c>
      <c r="AW212" s="81">
        <v>6.7605729949121098</v>
      </c>
      <c r="AX212" s="81">
        <v>4.6773347843249269</v>
      </c>
      <c r="AY212" s="234" t="s">
        <v>489</v>
      </c>
      <c r="AZ212" s="81">
        <v>4.9900900907316412</v>
      </c>
      <c r="BA212" s="81">
        <v>6.0720235606773514</v>
      </c>
      <c r="BB212" s="81">
        <v>3.5088712024455617</v>
      </c>
      <c r="BC212" s="81">
        <v>-2.8625611006734601</v>
      </c>
      <c r="BD212" s="81">
        <v>3.3205017260296614</v>
      </c>
      <c r="BE212" s="81">
        <v>3.3020550430276359</v>
      </c>
      <c r="BF212" s="81">
        <v>3.1375453014000527</v>
      </c>
      <c r="BG212" s="81">
        <v>2.3775578742948511</v>
      </c>
      <c r="BH212" s="86">
        <v>2.7987567319849234</v>
      </c>
      <c r="BI212" s="163"/>
    </row>
    <row r="213" spans="1:61" x14ac:dyDescent="0.25">
      <c r="A213" s="85" t="s">
        <v>491</v>
      </c>
      <c r="B213" s="81" t="s">
        <v>492</v>
      </c>
      <c r="C213" s="81" t="s">
        <v>92</v>
      </c>
      <c r="D213" s="81" t="s">
        <v>93</v>
      </c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>
        <v>3.1899333169934607</v>
      </c>
      <c r="AU213" s="81">
        <v>1.9897338496890171</v>
      </c>
      <c r="AV213" s="81">
        <v>6.7354052472220758</v>
      </c>
      <c r="AW213" s="81">
        <v>4.5482046987427083</v>
      </c>
      <c r="AX213" s="81">
        <v>1.6323528763487474</v>
      </c>
      <c r="AY213" s="234" t="s">
        <v>491</v>
      </c>
      <c r="AZ213" s="81">
        <v>12.642825045823486</v>
      </c>
      <c r="BA213" s="81">
        <v>1.9957354624768868</v>
      </c>
      <c r="BB213" s="81">
        <v>9.0745663362607871</v>
      </c>
      <c r="BC213" s="81">
        <v>4.0228818049269535</v>
      </c>
      <c r="BD213" s="81">
        <v>4.5114108954237224</v>
      </c>
      <c r="BE213" s="81">
        <v>4.9434493375116233</v>
      </c>
      <c r="BF213" s="81">
        <v>4.0000000045960178</v>
      </c>
      <c r="BG213" s="81">
        <v>3.9999999963172854</v>
      </c>
      <c r="BH213" s="86">
        <v>4.2258002805108532</v>
      </c>
      <c r="BI213" s="163"/>
    </row>
    <row r="214" spans="1:61" x14ac:dyDescent="0.25">
      <c r="A214" s="85" t="s">
        <v>493</v>
      </c>
      <c r="B214" s="81" t="s">
        <v>494</v>
      </c>
      <c r="C214" s="81" t="s">
        <v>92</v>
      </c>
      <c r="D214" s="81" t="s">
        <v>93</v>
      </c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>
        <v>-3.5720948494875131</v>
      </c>
      <c r="V214" s="81">
        <v>10.091250982863073</v>
      </c>
      <c r="W214" s="81">
        <v>7.6134975151731794</v>
      </c>
      <c r="X214" s="81">
        <v>-6.0266735791359309</v>
      </c>
      <c r="Y214" s="81">
        <v>-5.201990164132269</v>
      </c>
      <c r="Z214" s="81">
        <v>0.25488389394881494</v>
      </c>
      <c r="AA214" s="81">
        <v>-2.0172160349969914</v>
      </c>
      <c r="AB214" s="81">
        <v>-3.0424179682780021</v>
      </c>
      <c r="AC214" s="81">
        <v>-3.9043285652099655</v>
      </c>
      <c r="AD214" s="81">
        <v>-1.8579420827859963</v>
      </c>
      <c r="AE214" s="81">
        <v>-3.5454489370102351</v>
      </c>
      <c r="AF214" s="81">
        <v>-14.163445186259082</v>
      </c>
      <c r="AG214" s="81">
        <v>8.772386501792397</v>
      </c>
      <c r="AH214" s="81">
        <v>11.018512463172556</v>
      </c>
      <c r="AI214" s="81">
        <v>-0.4886372593406918</v>
      </c>
      <c r="AJ214" s="81">
        <v>2.7821098800995543</v>
      </c>
      <c r="AK214" s="81">
        <v>-0.20142815951112425</v>
      </c>
      <c r="AL214" s="81">
        <v>-7.2546213460207269</v>
      </c>
      <c r="AM214" s="81">
        <v>3.2471749050203584</v>
      </c>
      <c r="AN214" s="81">
        <v>1.0964884685746483</v>
      </c>
      <c r="AO214" s="81">
        <v>1.2743772735680352</v>
      </c>
      <c r="AP214" s="81">
        <v>5.7364918356175707</v>
      </c>
      <c r="AQ214" s="81">
        <v>1.5642012579960749</v>
      </c>
      <c r="AR214" s="81">
        <v>-0.87105762734179848</v>
      </c>
      <c r="AS214" s="81">
        <v>-6.8687217740190931E-2</v>
      </c>
      <c r="AT214" s="81">
        <v>4.553077415347957</v>
      </c>
      <c r="AU214" s="81">
        <v>4.299944410607992</v>
      </c>
      <c r="AV214" s="81">
        <v>6.0101545429373431</v>
      </c>
      <c r="AW214" s="81">
        <v>9.2560319589210849</v>
      </c>
      <c r="AX214" s="81">
        <v>4.5707149213096727</v>
      </c>
      <c r="AY214" s="234" t="s">
        <v>493</v>
      </c>
      <c r="AZ214" s="81">
        <v>3.8421374197207001</v>
      </c>
      <c r="BA214" s="81">
        <v>5.1114878080584134</v>
      </c>
      <c r="BB214" s="81">
        <v>4.1434065252450125</v>
      </c>
      <c r="BC214" s="81">
        <v>3.0136986301369859</v>
      </c>
      <c r="BD214" s="81">
        <v>5.1572617946346071</v>
      </c>
      <c r="BE214" s="81">
        <v>5.2672091488893784</v>
      </c>
      <c r="BF214" s="81">
        <v>3.008461297398938</v>
      </c>
      <c r="BG214" s="81">
        <v>2.8800324510698658</v>
      </c>
      <c r="BH214" s="86"/>
      <c r="BI214" s="163"/>
    </row>
    <row r="215" spans="1:61" x14ac:dyDescent="0.25">
      <c r="A215" s="85" t="s">
        <v>26</v>
      </c>
      <c r="B215" s="81" t="s">
        <v>495</v>
      </c>
      <c r="C215" s="81" t="s">
        <v>92</v>
      </c>
      <c r="D215" s="81" t="s">
        <v>93</v>
      </c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>
        <v>1.9012655514879953</v>
      </c>
      <c r="AM215" s="81">
        <v>6.2056238360002993</v>
      </c>
      <c r="AN215" s="81">
        <v>5.843346940339984</v>
      </c>
      <c r="AO215" s="81">
        <v>6.7571400980179135</v>
      </c>
      <c r="AP215" s="81">
        <v>6.0603405143049258</v>
      </c>
      <c r="AQ215" s="81">
        <v>3.9941577513739475</v>
      </c>
      <c r="AR215" s="81">
        <v>-0.2016997109056291</v>
      </c>
      <c r="AS215" s="81">
        <v>1.2131577798493538</v>
      </c>
      <c r="AT215" s="81">
        <v>3.3233448610959613</v>
      </c>
      <c r="AU215" s="81">
        <v>4.7144165670069498</v>
      </c>
      <c r="AV215" s="81">
        <v>5.4113696217552416</v>
      </c>
      <c r="AW215" s="81">
        <v>5.2414725957302863</v>
      </c>
      <c r="AX215" s="81">
        <v>6.5383932421805753</v>
      </c>
      <c r="AY215" s="234" t="s">
        <v>26</v>
      </c>
      <c r="AZ215" s="81">
        <v>8.2592235436979848</v>
      </c>
      <c r="BA215" s="81">
        <v>10.681131290470987</v>
      </c>
      <c r="BB215" s="81">
        <v>5.4467414271614985</v>
      </c>
      <c r="BC215" s="81">
        <v>-5.290243350880047</v>
      </c>
      <c r="BD215" s="81">
        <v>4.827314044859051</v>
      </c>
      <c r="BE215" s="81">
        <v>2.7041989743784427</v>
      </c>
      <c r="BF215" s="81">
        <v>1.6020378932323922</v>
      </c>
      <c r="BG215" s="81">
        <v>1.4247385175079472</v>
      </c>
      <c r="BH215" s="86">
        <v>2.4096583614681748</v>
      </c>
      <c r="BI215" s="163"/>
    </row>
    <row r="216" spans="1:61" x14ac:dyDescent="0.25">
      <c r="A216" s="85" t="s">
        <v>27</v>
      </c>
      <c r="B216" s="81" t="s">
        <v>496</v>
      </c>
      <c r="C216" s="81" t="s">
        <v>92</v>
      </c>
      <c r="D216" s="81" t="s">
        <v>93</v>
      </c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>
        <v>3.5164503471173987</v>
      </c>
      <c r="AP216" s="81">
        <v>5.1144481702872042</v>
      </c>
      <c r="AQ216" s="81">
        <v>3.2858054314960157</v>
      </c>
      <c r="AR216" s="81">
        <v>5.2739244676612884</v>
      </c>
      <c r="AS216" s="81">
        <v>4.155487428938315</v>
      </c>
      <c r="AT216" s="81">
        <v>2.9495092996293124</v>
      </c>
      <c r="AU216" s="81">
        <v>3.8361335707289612</v>
      </c>
      <c r="AV216" s="81">
        <v>2.8424127857020096</v>
      </c>
      <c r="AW216" s="81">
        <v>4.3516847507222565</v>
      </c>
      <c r="AX216" s="81">
        <v>4.0029606749769613</v>
      </c>
      <c r="AY216" s="234" t="s">
        <v>27</v>
      </c>
      <c r="AZ216" s="81">
        <v>5.6561488507044828</v>
      </c>
      <c r="BA216" s="81">
        <v>6.9414534467627504</v>
      </c>
      <c r="BB216" s="81">
        <v>3.3001041691901492</v>
      </c>
      <c r="BC216" s="81">
        <v>-7.7973206695394737</v>
      </c>
      <c r="BD216" s="81">
        <v>1.2218191529610749</v>
      </c>
      <c r="BE216" s="81">
        <v>0.61280129658828741</v>
      </c>
      <c r="BF216" s="81">
        <v>-2.639506750956059</v>
      </c>
      <c r="BG216" s="81">
        <v>-0.9984929618110101</v>
      </c>
      <c r="BH216" s="86">
        <v>2.6367098938967928</v>
      </c>
      <c r="BI216" s="163"/>
    </row>
    <row r="217" spans="1:61" x14ac:dyDescent="0.25">
      <c r="A217" s="85" t="s">
        <v>497</v>
      </c>
      <c r="B217" s="81" t="s">
        <v>498</v>
      </c>
      <c r="C217" s="81" t="s">
        <v>92</v>
      </c>
      <c r="D217" s="81" t="s">
        <v>93</v>
      </c>
      <c r="E217" s="81"/>
      <c r="F217" s="81">
        <v>5.6815373442635746</v>
      </c>
      <c r="G217" s="81">
        <v>4.2587729939917125</v>
      </c>
      <c r="H217" s="81">
        <v>5.3278978105799695</v>
      </c>
      <c r="I217" s="81">
        <v>6.8214567141736495</v>
      </c>
      <c r="J217" s="81">
        <v>3.8214531480118268</v>
      </c>
      <c r="K217" s="81">
        <v>2.0908364787675708</v>
      </c>
      <c r="L217" s="81">
        <v>3.3654979394280815</v>
      </c>
      <c r="M217" s="81">
        <v>3.6382523342362845</v>
      </c>
      <c r="N217" s="81">
        <v>5.0096495557704372</v>
      </c>
      <c r="O217" s="81">
        <v>11.201979558681472</v>
      </c>
      <c r="P217" s="81">
        <v>0.94464260676070921</v>
      </c>
      <c r="Q217" s="81">
        <v>2.288744481685697</v>
      </c>
      <c r="R217" s="81">
        <v>3.9679797696760204</v>
      </c>
      <c r="S217" s="81">
        <v>3.198195743214157</v>
      </c>
      <c r="T217" s="81">
        <v>2.552862660138743</v>
      </c>
      <c r="U217" s="81">
        <v>1.0581023979549116</v>
      </c>
      <c r="V217" s="81">
        <v>-1.5962560635485659</v>
      </c>
      <c r="W217" s="81">
        <v>1.7515461712857672</v>
      </c>
      <c r="X217" s="81">
        <v>3.8400030967306265</v>
      </c>
      <c r="Y217" s="81">
        <v>1.6999717178601088</v>
      </c>
      <c r="Z217" s="81">
        <v>0.45482891277430326</v>
      </c>
      <c r="AA217" s="81">
        <v>1.2486695122982781</v>
      </c>
      <c r="AB217" s="81">
        <v>1.9006338124319058</v>
      </c>
      <c r="AC217" s="81">
        <v>4.2295376950196157</v>
      </c>
      <c r="AD217" s="81">
        <v>2.1603759673400873</v>
      </c>
      <c r="AE217" s="81">
        <v>2.6913190918321988</v>
      </c>
      <c r="AF217" s="81">
        <v>3.3538428518149317</v>
      </c>
      <c r="AG217" s="81">
        <v>2.5590416364011048</v>
      </c>
      <c r="AH217" s="81">
        <v>2.6548061246264325</v>
      </c>
      <c r="AI217" s="81">
        <v>0.75467207827819038</v>
      </c>
      <c r="AJ217" s="81">
        <v>-1.1459742042998471</v>
      </c>
      <c r="AK217" s="81">
        <v>-1.1585936584219354</v>
      </c>
      <c r="AL217" s="81">
        <v>-2.065613434337493</v>
      </c>
      <c r="AM217" s="81">
        <v>4.0876032525712986</v>
      </c>
      <c r="AN217" s="81">
        <v>4.0243031690697393</v>
      </c>
      <c r="AO217" s="81">
        <v>1.51786036026364</v>
      </c>
      <c r="AP217" s="81">
        <v>2.9004831295483768</v>
      </c>
      <c r="AQ217" s="81">
        <v>4.2267916123427653</v>
      </c>
      <c r="AR217" s="81">
        <v>4.5301539463937104</v>
      </c>
      <c r="AS217" s="81">
        <v>4.7352888196801217</v>
      </c>
      <c r="AT217" s="81">
        <v>1.5634078182647642</v>
      </c>
      <c r="AU217" s="81">
        <v>2.0735779428262333</v>
      </c>
      <c r="AV217" s="81">
        <v>2.3857428146287276</v>
      </c>
      <c r="AW217" s="81">
        <v>4.3205266298062384</v>
      </c>
      <c r="AX217" s="81">
        <v>2.8183311482515165</v>
      </c>
      <c r="AY217" s="234" t="s">
        <v>497</v>
      </c>
      <c r="AZ217" s="81">
        <v>4.6881285788580129</v>
      </c>
      <c r="BA217" s="81">
        <v>3.4049486071405539</v>
      </c>
      <c r="BB217" s="81">
        <v>-0.55704798723166959</v>
      </c>
      <c r="BC217" s="81">
        <v>-5.1846609222133111</v>
      </c>
      <c r="BD217" s="81">
        <v>5.9889271333556593</v>
      </c>
      <c r="BE217" s="81">
        <v>2.6644081626631504</v>
      </c>
      <c r="BF217" s="81">
        <v>-0.28631995565203283</v>
      </c>
      <c r="BG217" s="81">
        <v>1.2823607886626007</v>
      </c>
      <c r="BH217" s="86">
        <v>2.2784414743001662</v>
      </c>
      <c r="BI217" s="163"/>
    </row>
    <row r="218" spans="1:61" x14ac:dyDescent="0.25">
      <c r="A218" s="85" t="s">
        <v>499</v>
      </c>
      <c r="B218" s="81" t="s">
        <v>500</v>
      </c>
      <c r="C218" s="81" t="s">
        <v>92</v>
      </c>
      <c r="D218" s="81" t="s">
        <v>93</v>
      </c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>
        <v>13.743635957427642</v>
      </c>
      <c r="Q218" s="81">
        <v>5.424295152521097</v>
      </c>
      <c r="R218" s="81">
        <v>9.0186719593509537</v>
      </c>
      <c r="S218" s="81">
        <v>5.7434857921739848</v>
      </c>
      <c r="T218" s="81">
        <v>13.908445093403103</v>
      </c>
      <c r="U218" s="81">
        <v>-2.1194370654755517</v>
      </c>
      <c r="V218" s="81">
        <v>1.0095921748305869</v>
      </c>
      <c r="W218" s="81">
        <v>1.3271275400755513</v>
      </c>
      <c r="X218" s="81">
        <v>3.1069455275087137</v>
      </c>
      <c r="Y218" s="81">
        <v>12.449052922724405</v>
      </c>
      <c r="Z218" s="81">
        <v>14.641440736979618</v>
      </c>
      <c r="AA218" s="81">
        <v>1.1725689898481448</v>
      </c>
      <c r="AB218" s="81">
        <v>1.2023532896342317</v>
      </c>
      <c r="AC218" s="81">
        <v>6.1617562611113783</v>
      </c>
      <c r="AD218" s="81">
        <v>3.7924150076733838</v>
      </c>
      <c r="AE218" s="81">
        <v>12.264477988201648</v>
      </c>
      <c r="AF218" s="81">
        <v>14.606590158471903</v>
      </c>
      <c r="AG218" s="81">
        <v>6.569821563541737</v>
      </c>
      <c r="AH218" s="81">
        <v>12.911104426681803</v>
      </c>
      <c r="AI218" s="81">
        <v>21.018000222311684</v>
      </c>
      <c r="AJ218" s="81">
        <v>1.7603763563244428</v>
      </c>
      <c r="AK218" s="81">
        <v>3.2262073422315183</v>
      </c>
      <c r="AL218" s="81">
        <v>3.1061135055741431</v>
      </c>
      <c r="AM218" s="81">
        <v>2.4006912496204791</v>
      </c>
      <c r="AN218" s="81">
        <v>4.8256516682250634</v>
      </c>
      <c r="AO218" s="81">
        <v>3.8420537365386735</v>
      </c>
      <c r="AP218" s="81">
        <v>3.1028053047285908</v>
      </c>
      <c r="AQ218" s="81">
        <v>2.604039665122329</v>
      </c>
      <c r="AR218" s="81">
        <v>2.9508748650816301</v>
      </c>
      <c r="AS218" s="81">
        <v>1.7601739013340705</v>
      </c>
      <c r="AT218" s="81">
        <v>1.1578778226225808</v>
      </c>
      <c r="AU218" s="81">
        <v>1.7772046868867761</v>
      </c>
      <c r="AV218" s="81">
        <v>2.2400940105027303</v>
      </c>
      <c r="AW218" s="81">
        <v>2.9066843863367069</v>
      </c>
      <c r="AX218" s="81">
        <v>2.4633292903203312</v>
      </c>
      <c r="AY218" s="234" t="s">
        <v>499</v>
      </c>
      <c r="AZ218" s="81">
        <v>3.3025616569014744</v>
      </c>
      <c r="BA218" s="81">
        <v>3.5036520420108417</v>
      </c>
      <c r="BB218" s="81">
        <v>2.3735185421180205</v>
      </c>
      <c r="BC218" s="81">
        <v>1.2503501073662306</v>
      </c>
      <c r="BD218" s="81">
        <v>1.6808169105211306</v>
      </c>
      <c r="BE218" s="81">
        <v>1.3271718061008215</v>
      </c>
      <c r="BF218" s="81">
        <v>2.6638037569350956</v>
      </c>
      <c r="BG218" s="81">
        <v>3.011454773694112</v>
      </c>
      <c r="BH218" s="86">
        <v>2.4670697701971278</v>
      </c>
      <c r="BI218" s="163"/>
    </row>
    <row r="219" spans="1:61" x14ac:dyDescent="0.25">
      <c r="A219" s="85" t="s">
        <v>501</v>
      </c>
      <c r="B219" s="81" t="s">
        <v>502</v>
      </c>
      <c r="C219" s="81" t="s">
        <v>92</v>
      </c>
      <c r="D219" s="81" t="s">
        <v>93</v>
      </c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234" t="s">
        <v>501</v>
      </c>
      <c r="AZ219" s="81"/>
      <c r="BA219" s="81"/>
      <c r="BB219" s="81"/>
      <c r="BC219" s="81"/>
      <c r="BD219" s="81"/>
      <c r="BE219" s="81"/>
      <c r="BF219" s="81"/>
      <c r="BG219" s="81"/>
      <c r="BH219" s="86"/>
      <c r="BI219" s="163"/>
    </row>
    <row r="220" spans="1:61" x14ac:dyDescent="0.25">
      <c r="A220" s="85" t="s">
        <v>503</v>
      </c>
      <c r="B220" s="81" t="s">
        <v>504</v>
      </c>
      <c r="C220" s="81" t="s">
        <v>92</v>
      </c>
      <c r="D220" s="81" t="s">
        <v>93</v>
      </c>
      <c r="E220" s="81"/>
      <c r="F220" s="81">
        <v>-4.882276361321118</v>
      </c>
      <c r="G220" s="81">
        <v>8.4085812717189583</v>
      </c>
      <c r="H220" s="81">
        <v>10.135602958212957</v>
      </c>
      <c r="I220" s="81">
        <v>5.9192464561403</v>
      </c>
      <c r="J220" s="81">
        <v>-1.0605710966055426</v>
      </c>
      <c r="K220" s="81">
        <v>13.896507570330741</v>
      </c>
      <c r="L220" s="81">
        <v>0.50473946250164659</v>
      </c>
      <c r="M220" s="81">
        <v>7.5532356388423807</v>
      </c>
      <c r="N220" s="81">
        <v>0</v>
      </c>
      <c r="O220" s="81">
        <v>8.8718698648756202</v>
      </c>
      <c r="P220" s="81">
        <v>15.851775742510881</v>
      </c>
      <c r="Q220" s="81">
        <v>6.3083079664029782</v>
      </c>
      <c r="R220" s="81">
        <v>9.0541863115233525</v>
      </c>
      <c r="S220" s="81">
        <v>1.302849675637475</v>
      </c>
      <c r="T220" s="81">
        <v>3.1774050717927764</v>
      </c>
      <c r="U220" s="81">
        <v>16.277647723416905</v>
      </c>
      <c r="V220" s="81">
        <v>-6.1902268134726199</v>
      </c>
      <c r="W220" s="81">
        <v>21.151692524025137</v>
      </c>
      <c r="X220" s="81">
        <v>15.79434062017225</v>
      </c>
      <c r="Y220" s="81">
        <v>-4.2485225887641889</v>
      </c>
      <c r="Z220" s="81">
        <v>-8.2151788704125579</v>
      </c>
      <c r="AA220" s="81">
        <v>-1.1176736226137649</v>
      </c>
      <c r="AB220" s="81">
        <v>-1.709245539365682</v>
      </c>
      <c r="AC220" s="81">
        <v>4.5111323409723951</v>
      </c>
      <c r="AD220" s="81">
        <v>11.125737577892636</v>
      </c>
      <c r="AE220" s="81">
        <v>-0.17680126254532524</v>
      </c>
      <c r="AF220" s="81">
        <v>4.404107290900086</v>
      </c>
      <c r="AG220" s="81">
        <v>5.3967460527299522</v>
      </c>
      <c r="AH220" s="81">
        <v>11.198823072266407</v>
      </c>
      <c r="AI220" s="81">
        <v>6.995544690033654</v>
      </c>
      <c r="AJ220" s="81">
        <v>2.7604260993450822</v>
      </c>
      <c r="AK220" s="81">
        <v>7.1614667368575198</v>
      </c>
      <c r="AL220" s="81">
        <v>6.1966497680320316</v>
      </c>
      <c r="AM220" s="81">
        <v>-0.79869699912042336</v>
      </c>
      <c r="AN220" s="81">
        <v>-0.82564236274349412</v>
      </c>
      <c r="AO220" s="81">
        <v>4.9175253483062988</v>
      </c>
      <c r="AP220" s="81">
        <v>11.961555984076469</v>
      </c>
      <c r="AQ220" s="81">
        <v>8.403398525312042</v>
      </c>
      <c r="AR220" s="81">
        <v>1.8720065873790475</v>
      </c>
      <c r="AS220" s="81">
        <v>1.5143388147237573</v>
      </c>
      <c r="AT220" s="81">
        <v>-2.271162761512457</v>
      </c>
      <c r="AU220" s="81">
        <v>1.2128312671600696</v>
      </c>
      <c r="AV220" s="81">
        <v>-5.8871275275441519</v>
      </c>
      <c r="AW220" s="81">
        <v>-2.8504536590045149</v>
      </c>
      <c r="AX220" s="81">
        <v>9.005761428283904</v>
      </c>
      <c r="AY220" s="234" t="s">
        <v>503</v>
      </c>
      <c r="AZ220" s="81">
        <v>9.4061278795308851</v>
      </c>
      <c r="BA220" s="81">
        <v>10.417676969334224</v>
      </c>
      <c r="BB220" s="81">
        <v>-2.1405151629778629</v>
      </c>
      <c r="BC220" s="81">
        <v>-1.1071809757423097</v>
      </c>
      <c r="BD220" s="81">
        <v>5.9454308559869276</v>
      </c>
      <c r="BE220" s="81">
        <v>7.8947058506791024</v>
      </c>
      <c r="BF220" s="81">
        <v>6.0397878608031021</v>
      </c>
      <c r="BG220" s="81">
        <v>6.6225400869382298</v>
      </c>
      <c r="BH220" s="86">
        <v>2.7634397928685956</v>
      </c>
      <c r="BI220" s="163"/>
    </row>
    <row r="221" spans="1:61" x14ac:dyDescent="0.25">
      <c r="A221" s="85" t="s">
        <v>505</v>
      </c>
      <c r="B221" s="81" t="s">
        <v>506</v>
      </c>
      <c r="C221" s="81" t="s">
        <v>92</v>
      </c>
      <c r="D221" s="81" t="s">
        <v>93</v>
      </c>
      <c r="E221" s="81"/>
      <c r="F221" s="81">
        <v>10.833063900000212</v>
      </c>
      <c r="G221" s="81">
        <v>24.521297171784866</v>
      </c>
      <c r="H221" s="81">
        <v>-8.6527466722075985</v>
      </c>
      <c r="I221" s="81">
        <v>9.2713638022406997</v>
      </c>
      <c r="J221" s="81">
        <v>2.2993738753767303</v>
      </c>
      <c r="K221" s="81">
        <v>-7.6590655102020975</v>
      </c>
      <c r="L221" s="81">
        <v>8.257682647050828</v>
      </c>
      <c r="M221" s="81">
        <v>3.7290802210556535</v>
      </c>
      <c r="N221" s="81">
        <v>18.767915211832147</v>
      </c>
      <c r="O221" s="81">
        <v>-3.8078191336811784</v>
      </c>
      <c r="P221" s="81">
        <v>9.9160037749525429</v>
      </c>
      <c r="Q221" s="81">
        <v>25.027607125176161</v>
      </c>
      <c r="R221" s="81">
        <v>-8.5451765255878342</v>
      </c>
      <c r="S221" s="81">
        <v>24.127229946453582</v>
      </c>
      <c r="T221" s="81">
        <v>19.524607854350975</v>
      </c>
      <c r="U221" s="81">
        <v>10.961719127173254</v>
      </c>
      <c r="V221" s="81">
        <v>-1.27373797411623</v>
      </c>
      <c r="W221" s="81">
        <v>8.726630987938961</v>
      </c>
      <c r="X221" s="81">
        <v>3.6323556193511166</v>
      </c>
      <c r="Y221" s="81">
        <v>11.983201862798154</v>
      </c>
      <c r="Z221" s="81">
        <v>9.5077116997203603</v>
      </c>
      <c r="AA221" s="81">
        <v>2.1221513517764521</v>
      </c>
      <c r="AB221" s="81">
        <v>1.4291739490808624</v>
      </c>
      <c r="AC221" s="81">
        <v>-4.0717418703240611</v>
      </c>
      <c r="AD221" s="81">
        <v>6.1150700539757281</v>
      </c>
      <c r="AE221" s="81">
        <v>-4.9457029811469937</v>
      </c>
      <c r="AF221" s="81">
        <v>1.9075465096087783</v>
      </c>
      <c r="AG221" s="81">
        <v>13.266289086759173</v>
      </c>
      <c r="AH221" s="81">
        <v>-8.9582140107038413</v>
      </c>
      <c r="AI221" s="81">
        <v>7.6407723234723051</v>
      </c>
      <c r="AJ221" s="81">
        <v>7.901270698448954</v>
      </c>
      <c r="AK221" s="81">
        <v>13.47033376358533</v>
      </c>
      <c r="AL221" s="81">
        <v>5.1789871010007715</v>
      </c>
      <c r="AM221" s="81">
        <v>7.652937116824603</v>
      </c>
      <c r="AN221" s="81">
        <v>5.750015288461114</v>
      </c>
      <c r="AO221" s="81">
        <v>4.3999999986899212</v>
      </c>
      <c r="AP221" s="81">
        <v>1.8000000016266711</v>
      </c>
      <c r="AQ221" s="81">
        <v>6.3372640174134176</v>
      </c>
      <c r="AR221" s="81">
        <v>-3.5536569134662841</v>
      </c>
      <c r="AS221" s="81">
        <v>2.7428573972346584</v>
      </c>
      <c r="AT221" s="81">
        <v>5.2009428096681347</v>
      </c>
      <c r="AU221" s="81">
        <v>5.8999999999999915</v>
      </c>
      <c r="AV221" s="81">
        <v>0.59999999980553298</v>
      </c>
      <c r="AW221" s="81">
        <v>6.9000000044844683</v>
      </c>
      <c r="AX221" s="81">
        <v>6.1999999995298225</v>
      </c>
      <c r="AY221" s="234" t="s">
        <v>505</v>
      </c>
      <c r="AZ221" s="81">
        <v>4.9999999982973833</v>
      </c>
      <c r="BA221" s="81">
        <v>5.6999999964488097</v>
      </c>
      <c r="BB221" s="81"/>
      <c r="BC221" s="81"/>
      <c r="BD221" s="81"/>
      <c r="BE221" s="81"/>
      <c r="BF221" s="81"/>
      <c r="BG221" s="81"/>
      <c r="BH221" s="86"/>
      <c r="BI221" s="163"/>
    </row>
    <row r="222" spans="1:61" x14ac:dyDescent="0.25">
      <c r="A222" s="85" t="s">
        <v>507</v>
      </c>
      <c r="B222" s="81" t="s">
        <v>508</v>
      </c>
      <c r="C222" s="81" t="s">
        <v>92</v>
      </c>
      <c r="D222" s="81" t="s">
        <v>93</v>
      </c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234" t="s">
        <v>507</v>
      </c>
      <c r="AZ222" s="81"/>
      <c r="BA222" s="81"/>
      <c r="BB222" s="81"/>
      <c r="BC222" s="81"/>
      <c r="BD222" s="81"/>
      <c r="BE222" s="81"/>
      <c r="BF222" s="81"/>
      <c r="BG222" s="81"/>
      <c r="BH222" s="86"/>
      <c r="BI222" s="163"/>
    </row>
    <row r="223" spans="1:61" x14ac:dyDescent="0.25">
      <c r="A223" s="85" t="s">
        <v>509</v>
      </c>
      <c r="B223" s="81" t="s">
        <v>510</v>
      </c>
      <c r="C223" s="81" t="s">
        <v>92</v>
      </c>
      <c r="D223" s="81" t="s">
        <v>93</v>
      </c>
      <c r="E223" s="81"/>
      <c r="F223" s="81">
        <v>1.3977436707753839</v>
      </c>
      <c r="G223" s="81">
        <v>5.3601161089397777</v>
      </c>
      <c r="H223" s="81">
        <v>-1.5994540152080532</v>
      </c>
      <c r="I223" s="81">
        <v>-2.5109396034681026</v>
      </c>
      <c r="J223" s="81">
        <v>0.60622778632574637</v>
      </c>
      <c r="K223" s="81">
        <v>-1.8070923919983954</v>
      </c>
      <c r="L223" s="81">
        <v>0.76720138229009649</v>
      </c>
      <c r="M223" s="81">
        <v>-0.45721886653811339</v>
      </c>
      <c r="N223" s="81">
        <v>6.8813102237921271</v>
      </c>
      <c r="O223" s="81">
        <v>1.8596564785553653</v>
      </c>
      <c r="P223" s="81">
        <v>-2.2476263724496732</v>
      </c>
      <c r="Q223" s="81">
        <v>1.149616094832723</v>
      </c>
      <c r="R223" s="81">
        <v>-8.3808830080084107</v>
      </c>
      <c r="S223" s="81">
        <v>4.9618525825386683</v>
      </c>
      <c r="T223" s="81">
        <v>9.0102673055045415</v>
      </c>
      <c r="U223" s="81">
        <v>2.98076526952687</v>
      </c>
      <c r="V223" s="81">
        <v>2.2346248491377168</v>
      </c>
      <c r="W223" s="81">
        <v>-0.46963418803200341</v>
      </c>
      <c r="X223" s="81">
        <v>-21.441087688912191</v>
      </c>
      <c r="Y223" s="81">
        <v>-6.0476707473300593</v>
      </c>
      <c r="Z223" s="81">
        <v>1.0429181025977812</v>
      </c>
      <c r="AA223" s="81">
        <v>5.3466089993691241</v>
      </c>
      <c r="AB223" s="81">
        <v>15.678717778733755</v>
      </c>
      <c r="AC223" s="81">
        <v>2.0488989108163054</v>
      </c>
      <c r="AD223" s="81">
        <v>21.792773530391969</v>
      </c>
      <c r="AE223" s="81">
        <v>-4.0816675172733596</v>
      </c>
      <c r="AF223" s="81">
        <v>-2.3888084973240353</v>
      </c>
      <c r="AG223" s="81">
        <v>15.482359070013274</v>
      </c>
      <c r="AH223" s="81">
        <v>4.8847351025103762</v>
      </c>
      <c r="AI223" s="81">
        <v>-4.178472372776767</v>
      </c>
      <c r="AJ223" s="81">
        <v>8.5351371664717419</v>
      </c>
      <c r="AK223" s="81">
        <v>8.0014433463192631</v>
      </c>
      <c r="AL223" s="81">
        <v>-15.709837045207735</v>
      </c>
      <c r="AM223" s="81">
        <v>10.136887633514718</v>
      </c>
      <c r="AN223" s="81">
        <v>1.236549316864938</v>
      </c>
      <c r="AO223" s="81">
        <v>2.2144730346744126</v>
      </c>
      <c r="AP223" s="81">
        <v>5.6533923278835516</v>
      </c>
      <c r="AQ223" s="81">
        <v>6.9515799135400727</v>
      </c>
      <c r="AR223" s="81">
        <v>-0.68285021729774087</v>
      </c>
      <c r="AS223" s="81">
        <v>-0.87968102544483884</v>
      </c>
      <c r="AT223" s="81">
        <v>11.658134654294017</v>
      </c>
      <c r="AU223" s="81">
        <v>8.4912098189805647</v>
      </c>
      <c r="AV223" s="81">
        <v>14.72166701210331</v>
      </c>
      <c r="AW223" s="81">
        <v>33.629371852465852</v>
      </c>
      <c r="AX223" s="81">
        <v>17.3325337350837</v>
      </c>
      <c r="AY223" s="234" t="s">
        <v>509</v>
      </c>
      <c r="AZ223" s="81">
        <v>0.64826201409454143</v>
      </c>
      <c r="BA223" s="81">
        <v>3.2714995788864769</v>
      </c>
      <c r="BB223" s="81">
        <v>3.0526915319682359</v>
      </c>
      <c r="BC223" s="81">
        <v>4.2176955518963268</v>
      </c>
      <c r="BD223" s="81">
        <v>13.550100859548948</v>
      </c>
      <c r="BE223" s="81">
        <v>8.2869798438196085E-2</v>
      </c>
      <c r="BF223" s="81">
        <v>8.8825760717031557</v>
      </c>
      <c r="BG223" s="81">
        <v>5.700001362858643</v>
      </c>
      <c r="BH223" s="86">
        <v>7.3000007130578126</v>
      </c>
      <c r="BI223" s="163"/>
    </row>
    <row r="224" spans="1:61" x14ac:dyDescent="0.25">
      <c r="A224" s="85" t="s">
        <v>511</v>
      </c>
      <c r="B224" s="81" t="s">
        <v>512</v>
      </c>
      <c r="C224" s="81" t="s">
        <v>92</v>
      </c>
      <c r="D224" s="81" t="s">
        <v>93</v>
      </c>
      <c r="E224" s="81"/>
      <c r="F224" s="81">
        <v>12.169317370702501</v>
      </c>
      <c r="G224" s="81">
        <v>3.7736528324703045</v>
      </c>
      <c r="H224" s="81">
        <v>4.9996942712593295</v>
      </c>
      <c r="I224" s="81">
        <v>14.28601126267499</v>
      </c>
      <c r="J224" s="81">
        <v>15.459712706098998</v>
      </c>
      <c r="K224" s="81">
        <v>9.4087191012862377</v>
      </c>
      <c r="L224" s="81">
        <v>5.5003715571116061</v>
      </c>
      <c r="M224" s="81">
        <v>5.0236918529671186</v>
      </c>
      <c r="N224" s="81">
        <v>10.830868344695759</v>
      </c>
      <c r="O224" s="81">
        <v>2.5243026452353376</v>
      </c>
      <c r="P224" s="81">
        <v>0</v>
      </c>
      <c r="Q224" s="81">
        <v>7.6251575509737108</v>
      </c>
      <c r="R224" s="81">
        <v>3.837484000777593</v>
      </c>
      <c r="S224" s="81">
        <v>4.8328491185269229</v>
      </c>
      <c r="T224" s="81">
        <v>2.4405411848170928</v>
      </c>
      <c r="U224" s="81">
        <v>-2.0515225902567522</v>
      </c>
      <c r="V224" s="81">
        <v>6.9590853700416204</v>
      </c>
      <c r="W224" s="81">
        <v>11.045434506752684</v>
      </c>
      <c r="X224" s="81">
        <v>-5.1677426414038763</v>
      </c>
      <c r="Y224" s="81">
        <v>14.57695610600922</v>
      </c>
      <c r="Z224" s="81">
        <v>-3.3151860778313704</v>
      </c>
      <c r="AA224" s="81">
        <v>-3.5824025458114477</v>
      </c>
      <c r="AB224" s="81">
        <v>-5.4140077866145333</v>
      </c>
      <c r="AC224" s="81">
        <v>5.5555550418507949</v>
      </c>
      <c r="AD224" s="81">
        <v>5.5555521685270719</v>
      </c>
      <c r="AE224" s="81">
        <v>1.5865043116491222</v>
      </c>
      <c r="AF224" s="81">
        <v>0.5101621801387779</v>
      </c>
      <c r="AG224" s="81">
        <v>6.6423697717982435</v>
      </c>
      <c r="AH224" s="81">
        <v>4.0600216837924279</v>
      </c>
      <c r="AI224" s="81">
        <v>-0.24365613566742184</v>
      </c>
      <c r="AJ224" s="81">
        <v>-0.69996748829187538</v>
      </c>
      <c r="AK224" s="81">
        <v>-3.9806868212770894</v>
      </c>
      <c r="AL224" s="81">
        <v>-15.095827477330417</v>
      </c>
      <c r="AM224" s="81">
        <v>14.982414345874545</v>
      </c>
      <c r="AN224" s="81">
        <v>7.8458323172371678</v>
      </c>
      <c r="AO224" s="81">
        <v>8.8362116294181021</v>
      </c>
      <c r="AP224" s="81">
        <v>14.37737757737176</v>
      </c>
      <c r="AQ224" s="81">
        <v>-2.2998765660803144</v>
      </c>
      <c r="AR224" s="81">
        <v>2.4817514261956006</v>
      </c>
      <c r="AS224" s="81">
        <v>-0.78347960588577337</v>
      </c>
      <c r="AT224" s="81">
        <v>-1.6268062716007279</v>
      </c>
      <c r="AU224" s="81">
        <v>-0.92215102155364548</v>
      </c>
      <c r="AV224" s="81">
        <v>4.9543976661992275</v>
      </c>
      <c r="AW224" s="81">
        <v>2.1190653164076849</v>
      </c>
      <c r="AX224" s="81">
        <v>1.1804069564231838</v>
      </c>
      <c r="AY224" s="234" t="s">
        <v>511</v>
      </c>
      <c r="AZ224" s="81">
        <v>4.0524125421008677</v>
      </c>
      <c r="BA224" s="81">
        <v>2.2904538891302764</v>
      </c>
      <c r="BB224" s="81">
        <v>2.2254802324580112</v>
      </c>
      <c r="BC224" s="81">
        <v>3.5102966752256037</v>
      </c>
      <c r="BD224" s="81">
        <v>3.9956787703640231</v>
      </c>
      <c r="BE224" s="81">
        <v>4.8837639460034268</v>
      </c>
      <c r="BF224" s="81">
        <v>5.9124911195620484</v>
      </c>
      <c r="BG224" s="81">
        <v>5.1176224559852841</v>
      </c>
      <c r="BH224" s="86">
        <v>5.7088864448515011</v>
      </c>
      <c r="BI224" s="163"/>
    </row>
    <row r="225" spans="1:61" x14ac:dyDescent="0.25">
      <c r="A225" s="85" t="s">
        <v>513</v>
      </c>
      <c r="B225" s="81" t="s">
        <v>514</v>
      </c>
      <c r="C225" s="81" t="s">
        <v>92</v>
      </c>
      <c r="D225" s="81" t="s">
        <v>93</v>
      </c>
      <c r="E225" s="81"/>
      <c r="F225" s="81"/>
      <c r="G225" s="81"/>
      <c r="H225" s="81"/>
      <c r="I225" s="81"/>
      <c r="J225" s="81"/>
      <c r="K225" s="81">
        <v>11.122521552482482</v>
      </c>
      <c r="L225" s="81">
        <v>8.6159787745576892</v>
      </c>
      <c r="M225" s="81">
        <v>8.1222728452244723</v>
      </c>
      <c r="N225" s="81">
        <v>6.5506565050104371</v>
      </c>
      <c r="O225" s="81">
        <v>11.407949593212052</v>
      </c>
      <c r="P225" s="81">
        <v>4.8953754318216198</v>
      </c>
      <c r="Q225" s="81">
        <v>4.2785101797689862</v>
      </c>
      <c r="R225" s="81">
        <v>10.236430880962672</v>
      </c>
      <c r="S225" s="81">
        <v>4.4662501591652131</v>
      </c>
      <c r="T225" s="81">
        <v>4.9704070008097574</v>
      </c>
      <c r="U225" s="81">
        <v>9.3268102369772379</v>
      </c>
      <c r="V225" s="81">
        <v>9.8434665851339815</v>
      </c>
      <c r="W225" s="81">
        <v>10.295745950534112</v>
      </c>
      <c r="X225" s="81">
        <v>5.3717643279328229</v>
      </c>
      <c r="Y225" s="81">
        <v>5.1735385397609974</v>
      </c>
      <c r="Z225" s="81">
        <v>5.9068678611613308</v>
      </c>
      <c r="AA225" s="81">
        <v>5.3523501339957562</v>
      </c>
      <c r="AB225" s="81">
        <v>5.5842029205813759</v>
      </c>
      <c r="AC225" s="81">
        <v>5.75243219808101</v>
      </c>
      <c r="AD225" s="81">
        <v>4.6472397692360232</v>
      </c>
      <c r="AE225" s="81">
        <v>5.5338290779241248</v>
      </c>
      <c r="AF225" s="81">
        <v>9.5189444468891651</v>
      </c>
      <c r="AG225" s="81">
        <v>13.288112720060965</v>
      </c>
      <c r="AH225" s="81">
        <v>12.190510395030714</v>
      </c>
      <c r="AI225" s="81">
        <v>11.167158538023813</v>
      </c>
      <c r="AJ225" s="81">
        <v>8.558260591501309</v>
      </c>
      <c r="AK225" s="81">
        <v>8.0833932145278737</v>
      </c>
      <c r="AL225" s="81">
        <v>8.2510384525263021</v>
      </c>
      <c r="AM225" s="81">
        <v>8.9871818690958634</v>
      </c>
      <c r="AN225" s="81">
        <v>9.2374882513190499</v>
      </c>
      <c r="AO225" s="81">
        <v>5.9013481150454794</v>
      </c>
      <c r="AP225" s="81">
        <v>-1.3713815635813802</v>
      </c>
      <c r="AQ225" s="81">
        <v>-10.509969145371173</v>
      </c>
      <c r="AR225" s="81">
        <v>4.4476341954906502</v>
      </c>
      <c r="AS225" s="81">
        <v>4.7500703921701728</v>
      </c>
      <c r="AT225" s="81">
        <v>2.1672642709532397</v>
      </c>
      <c r="AU225" s="81">
        <v>5.3175737514400794</v>
      </c>
      <c r="AV225" s="81">
        <v>7.1399753231499545</v>
      </c>
      <c r="AW225" s="81">
        <v>6.3440734959053344</v>
      </c>
      <c r="AX225" s="81">
        <v>4.6046989457427543</v>
      </c>
      <c r="AY225" s="234" t="s">
        <v>513</v>
      </c>
      <c r="AZ225" s="81">
        <v>5.0928987130441925</v>
      </c>
      <c r="BA225" s="81">
        <v>5.0443161481650947</v>
      </c>
      <c r="BB225" s="81">
        <v>2.4843004010776042</v>
      </c>
      <c r="BC225" s="81">
        <v>-2.3298485875633759</v>
      </c>
      <c r="BD225" s="81">
        <v>7.8105123947401154</v>
      </c>
      <c r="BE225" s="81">
        <v>7.7086894314163601E-2</v>
      </c>
      <c r="BF225" s="81">
        <v>6.4905715754768494</v>
      </c>
      <c r="BG225" s="81">
        <v>2.8907584785909677</v>
      </c>
      <c r="BH225" s="86">
        <v>0.71082270426133221</v>
      </c>
      <c r="BI225" s="163"/>
    </row>
    <row r="226" spans="1:61" x14ac:dyDescent="0.25">
      <c r="A226" s="85" t="s">
        <v>515</v>
      </c>
      <c r="B226" s="81" t="s">
        <v>516</v>
      </c>
      <c r="C226" s="81" t="s">
        <v>92</v>
      </c>
      <c r="D226" s="81" t="s">
        <v>93</v>
      </c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>
        <v>3.4999999999994884</v>
      </c>
      <c r="AF226" s="81">
        <v>-1.1999999999991076</v>
      </c>
      <c r="AG226" s="81">
        <v>13.900000000001</v>
      </c>
      <c r="AH226" s="81">
        <v>-6.5000000000011369</v>
      </c>
      <c r="AI226" s="81">
        <v>-0.60000000000077591</v>
      </c>
      <c r="AJ226" s="81">
        <v>-7.099999999998218</v>
      </c>
      <c r="AK226" s="81">
        <v>-28.999999999999886</v>
      </c>
      <c r="AL226" s="81">
        <v>-16.400000000000134</v>
      </c>
      <c r="AM226" s="81">
        <v>-21.30000000000291</v>
      </c>
      <c r="AN226" s="81">
        <v>-12.400000000000361</v>
      </c>
      <c r="AO226" s="81">
        <v>-16.699999999998994</v>
      </c>
      <c r="AP226" s="81">
        <v>1.6999999999982549</v>
      </c>
      <c r="AQ226" s="81">
        <v>5.2999999999998977</v>
      </c>
      <c r="AR226" s="81">
        <v>3.7000000000031434</v>
      </c>
      <c r="AS226" s="81">
        <v>8.2999985453022731</v>
      </c>
      <c r="AT226" s="81">
        <v>10.200000000000003</v>
      </c>
      <c r="AU226" s="81">
        <v>10.799999999999187</v>
      </c>
      <c r="AV226" s="81">
        <v>10.999999999996703</v>
      </c>
      <c r="AW226" s="81">
        <v>10.300000000003777</v>
      </c>
      <c r="AX226" s="81">
        <v>6.6999999999981696</v>
      </c>
      <c r="AY226" s="234" t="s">
        <v>515</v>
      </c>
      <c r="AZ226" s="81">
        <v>7.0000000000003411</v>
      </c>
      <c r="BA226" s="81">
        <v>7.8000000000020293</v>
      </c>
      <c r="BB226" s="81">
        <v>7.899999999996183</v>
      </c>
      <c r="BC226" s="81">
        <v>3.7999999999987892</v>
      </c>
      <c r="BD226" s="81">
        <v>6.5000000000047891</v>
      </c>
      <c r="BE226" s="81">
        <v>7.3999999999955435</v>
      </c>
      <c r="BF226" s="81">
        <v>7.500000000001279</v>
      </c>
      <c r="BG226" s="81">
        <v>7.4000000000002331</v>
      </c>
      <c r="BH226" s="86">
        <v>6.6992505462659437</v>
      </c>
      <c r="BI226" s="163"/>
    </row>
    <row r="227" spans="1:61" x14ac:dyDescent="0.25">
      <c r="A227" s="85" t="s">
        <v>517</v>
      </c>
      <c r="B227" s="81" t="s">
        <v>518</v>
      </c>
      <c r="C227" s="81" t="s">
        <v>92</v>
      </c>
      <c r="D227" s="81" t="s">
        <v>93</v>
      </c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>
        <v>11.023622047244103</v>
      </c>
      <c r="AH227" s="81">
        <v>-4.2553191489361808</v>
      </c>
      <c r="AI227" s="81">
        <v>35.384557352885025</v>
      </c>
      <c r="AJ227" s="81">
        <v>-4.6052631569074123</v>
      </c>
      <c r="AK227" s="81">
        <v>-14.965986393946068</v>
      </c>
      <c r="AL227" s="81">
        <v>1.4999999950215681</v>
      </c>
      <c r="AM227" s="81">
        <v>-17.299860245761593</v>
      </c>
      <c r="AN227" s="81">
        <v>-7.200041311941888</v>
      </c>
      <c r="AO227" s="81">
        <v>6.6999926339910587</v>
      </c>
      <c r="AP227" s="81">
        <v>-11.400000568734754</v>
      </c>
      <c r="AQ227" s="81">
        <v>7.1000003228348447</v>
      </c>
      <c r="AR227" s="81">
        <v>16.499999749233794</v>
      </c>
      <c r="AS227" s="81">
        <v>5.4690641196173999</v>
      </c>
      <c r="AT227" s="81">
        <v>4.3438455296045646</v>
      </c>
      <c r="AU227" s="81">
        <v>0.25718035132875627</v>
      </c>
      <c r="AV227" s="81">
        <v>3.2688285701126176</v>
      </c>
      <c r="AW227" s="81">
        <v>5.0004072973652143</v>
      </c>
      <c r="AX227" s="81">
        <v>13.040363218086014</v>
      </c>
      <c r="AY227" s="234" t="s">
        <v>517</v>
      </c>
      <c r="AZ227" s="81">
        <v>10.967095350479241</v>
      </c>
      <c r="BA227" s="81">
        <v>11.059299630124613</v>
      </c>
      <c r="BB227" s="81">
        <v>14.695861536364887</v>
      </c>
      <c r="BC227" s="81">
        <v>6.1034537389100194</v>
      </c>
      <c r="BD227" s="81">
        <v>9.1978050692448363</v>
      </c>
      <c r="BE227" s="81">
        <v>14.699347075513614</v>
      </c>
      <c r="BF227" s="81">
        <v>11.10183888176914</v>
      </c>
      <c r="BG227" s="81">
        <v>10.200010730189391</v>
      </c>
      <c r="BH227" s="86">
        <v>10.299982765486959</v>
      </c>
      <c r="BI227" s="163"/>
    </row>
    <row r="228" spans="1:61" x14ac:dyDescent="0.25">
      <c r="A228" s="85" t="s">
        <v>519</v>
      </c>
      <c r="B228" s="81" t="s">
        <v>520</v>
      </c>
      <c r="C228" s="81" t="s">
        <v>92</v>
      </c>
      <c r="D228" s="81" t="s">
        <v>93</v>
      </c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>
        <v>17.505634352899008</v>
      </c>
      <c r="AT228" s="81">
        <v>16.366906474820155</v>
      </c>
      <c r="AU228" s="81">
        <v>-6.6460587326120617</v>
      </c>
      <c r="AV228" s="81">
        <v>-2.3178807947019919</v>
      </c>
      <c r="AW228" s="81">
        <v>0.50847457627118331</v>
      </c>
      <c r="AX228" s="81">
        <v>6.2394603709949479</v>
      </c>
      <c r="AY228" s="234" t="s">
        <v>519</v>
      </c>
      <c r="AZ228" s="81">
        <v>-5.7142857142857224</v>
      </c>
      <c r="BA228" s="81">
        <v>11.447811447811446</v>
      </c>
      <c r="BB228" s="81">
        <v>14.199395770392755</v>
      </c>
      <c r="BC228" s="81">
        <v>12.962962962962948</v>
      </c>
      <c r="BD228" s="81">
        <v>9.3676814988290573</v>
      </c>
      <c r="BE228" s="81">
        <v>14.668094218415419</v>
      </c>
      <c r="BF228" s="81">
        <v>7.8431372549019613</v>
      </c>
      <c r="BG228" s="81">
        <v>5.3679653679653825</v>
      </c>
      <c r="BH228" s="86">
        <v>6.6557107641741879</v>
      </c>
      <c r="BI228" s="163"/>
    </row>
    <row r="229" spans="1:61" x14ac:dyDescent="0.25">
      <c r="A229" s="85" t="s">
        <v>521</v>
      </c>
      <c r="B229" s="81" t="s">
        <v>522</v>
      </c>
      <c r="C229" s="81" t="s">
        <v>92</v>
      </c>
      <c r="D229" s="81" t="s">
        <v>93</v>
      </c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>
        <v>4.7412654109202208</v>
      </c>
      <c r="AB229" s="81">
        <v>1.9824027129623971</v>
      </c>
      <c r="AC229" s="81">
        <v>1.7383919607164984</v>
      </c>
      <c r="AD229" s="81">
        <v>6.5584634587105342</v>
      </c>
      <c r="AE229" s="81">
        <v>2.1186608645322735</v>
      </c>
      <c r="AF229" s="81">
        <v>2.9856377877752323</v>
      </c>
      <c r="AG229" s="81">
        <v>-1.881872048558904</v>
      </c>
      <c r="AH229" s="81">
        <v>0.38990680970481151</v>
      </c>
      <c r="AI229" s="81">
        <v>-2.0440914345082177</v>
      </c>
      <c r="AJ229" s="81">
        <v>6.4149398220509255</v>
      </c>
      <c r="AK229" s="81">
        <v>0.25198551768016841</v>
      </c>
      <c r="AL229" s="81">
        <v>3.7380473497507865</v>
      </c>
      <c r="AM229" s="81">
        <v>4.9525267781014009</v>
      </c>
      <c r="AN229" s="81">
        <v>3.7118733384171207</v>
      </c>
      <c r="AO229" s="81">
        <v>1.0215894789737945E-2</v>
      </c>
      <c r="AP229" s="81">
        <v>-0.13158341282884578</v>
      </c>
      <c r="AQ229" s="81">
        <v>2.7188126547074205</v>
      </c>
      <c r="AR229" s="81">
        <v>3.8817045808152528</v>
      </c>
      <c r="AS229" s="81">
        <v>3.3698396935288173</v>
      </c>
      <c r="AT229" s="81">
        <v>3.601788654862176</v>
      </c>
      <c r="AU229" s="81">
        <v>3.4161090187044607</v>
      </c>
      <c r="AV229" s="81">
        <v>2.1565393560532016</v>
      </c>
      <c r="AW229" s="81">
        <v>0.76418964488959773</v>
      </c>
      <c r="AX229" s="81">
        <v>1.5772068844442089</v>
      </c>
      <c r="AY229" s="234" t="s">
        <v>521</v>
      </c>
      <c r="AZ229" s="81">
        <v>-1.076001204587655</v>
      </c>
      <c r="BA229" s="81">
        <v>-4.5711131390653463</v>
      </c>
      <c r="BB229" s="81">
        <v>2.4562486389667129</v>
      </c>
      <c r="BC229" s="81">
        <v>1.0995739534496352</v>
      </c>
      <c r="BD229" s="81">
        <v>4.1656909162345386</v>
      </c>
      <c r="BE229" s="81">
        <v>2.0191247799465941</v>
      </c>
      <c r="BF229" s="81">
        <v>0.54695725222764224</v>
      </c>
      <c r="BG229" s="81">
        <v>-2.6755419231430722</v>
      </c>
      <c r="BH229" s="86">
        <v>2.1439554650206247</v>
      </c>
      <c r="BI229" s="163"/>
    </row>
    <row r="230" spans="1:61" x14ac:dyDescent="0.25">
      <c r="A230" s="85" t="s">
        <v>523</v>
      </c>
      <c r="B230" s="81" t="s">
        <v>524</v>
      </c>
      <c r="C230" s="81" t="s">
        <v>92</v>
      </c>
      <c r="D230" s="81" t="s">
        <v>93</v>
      </c>
      <c r="E230" s="81"/>
      <c r="F230" s="81">
        <v>14.037070863872046</v>
      </c>
      <c r="G230" s="81">
        <v>2.7424631437406504</v>
      </c>
      <c r="H230" s="81">
        <v>5.6045972465343539</v>
      </c>
      <c r="I230" s="81">
        <v>7.6304997721893528</v>
      </c>
      <c r="J230" s="81">
        <v>0.6938502823083752</v>
      </c>
      <c r="K230" s="81">
        <v>4.0568215614274123</v>
      </c>
      <c r="L230" s="81">
        <v>2.042514316100096</v>
      </c>
      <c r="M230" s="81">
        <v>5.2151483915627352</v>
      </c>
      <c r="N230" s="81">
        <v>2.7306815205945867</v>
      </c>
      <c r="O230" s="81">
        <v>3.5336365142867692</v>
      </c>
      <c r="P230" s="81">
        <v>1.0403324090787436</v>
      </c>
      <c r="Q230" s="81">
        <v>5.7803473762051851</v>
      </c>
      <c r="R230" s="81">
        <v>1.6564261926687038</v>
      </c>
      <c r="S230" s="81">
        <v>3.8076021679338368</v>
      </c>
      <c r="T230" s="81">
        <v>1.4779633928974363</v>
      </c>
      <c r="U230" s="81">
        <v>6.4051488586055285</v>
      </c>
      <c r="V230" s="81">
        <v>9.1217915508176048</v>
      </c>
      <c r="W230" s="81">
        <v>10.016475694870735</v>
      </c>
      <c r="X230" s="81">
        <v>3.5993707459537774</v>
      </c>
      <c r="Y230" s="81">
        <v>10.390805727080703</v>
      </c>
      <c r="Z230" s="81">
        <v>4.5772129660045948</v>
      </c>
      <c r="AA230" s="81">
        <v>4.0359005257186737</v>
      </c>
      <c r="AB230" s="81">
        <v>-9.2033985490378001</v>
      </c>
      <c r="AC230" s="81">
        <v>-5.7525705768807853</v>
      </c>
      <c r="AD230" s="81">
        <v>-4.1193595649843218</v>
      </c>
      <c r="AE230" s="81">
        <v>-3.2792454974049434</v>
      </c>
      <c r="AF230" s="81">
        <v>-4.56387548715756</v>
      </c>
      <c r="AG230" s="81">
        <v>-3.9182520739927611</v>
      </c>
      <c r="AH230" s="81">
        <v>-0.82608842244496827</v>
      </c>
      <c r="AI230" s="81">
        <v>1.5080275696699914</v>
      </c>
      <c r="AJ230" s="81">
        <v>2.6818202389494559</v>
      </c>
      <c r="AK230" s="81">
        <v>-1.6472179466154415</v>
      </c>
      <c r="AL230" s="81">
        <v>-1.4489699476705482</v>
      </c>
      <c r="AM230" s="81">
        <v>3.5620254634482365</v>
      </c>
      <c r="AN230" s="81">
        <v>3.9548231084988572</v>
      </c>
      <c r="AO230" s="81">
        <v>3.9466674208638892</v>
      </c>
      <c r="AP230" s="81">
        <v>2.7044642276664206</v>
      </c>
      <c r="AQ230" s="81">
        <v>7.7691674155522037</v>
      </c>
      <c r="AR230" s="81">
        <v>4.3885904917791549</v>
      </c>
      <c r="AS230" s="81">
        <v>6.1339606787136347</v>
      </c>
      <c r="AT230" s="81">
        <v>4.0946479977264119</v>
      </c>
      <c r="AU230" s="81">
        <v>8.0136120878884896</v>
      </c>
      <c r="AV230" s="81">
        <v>14.43354256020433</v>
      </c>
      <c r="AW230" s="81">
        <v>7.9000000160372963</v>
      </c>
      <c r="AX230" s="81">
        <v>5.7651023442156486</v>
      </c>
      <c r="AY230" s="234" t="s">
        <v>523</v>
      </c>
      <c r="AZ230" s="81">
        <v>13.742724946638546</v>
      </c>
      <c r="BA230" s="81">
        <v>4.7543563144705416</v>
      </c>
      <c r="BB230" s="81">
        <v>3.3925273160201925</v>
      </c>
      <c r="BC230" s="81">
        <v>-4.3918082713644679</v>
      </c>
      <c r="BD230" s="81">
        <v>0.2082348438801489</v>
      </c>
      <c r="BE230" s="81">
        <v>-1.6017612634369272</v>
      </c>
      <c r="BF230" s="81">
        <v>1.5216721270305129</v>
      </c>
      <c r="BG230" s="81">
        <v>1.6000629680437157</v>
      </c>
      <c r="BH230" s="86"/>
      <c r="BI230" s="163"/>
    </row>
    <row r="231" spans="1:61" x14ac:dyDescent="0.25">
      <c r="A231" s="85" t="s">
        <v>525</v>
      </c>
      <c r="B231" s="81" t="s">
        <v>526</v>
      </c>
      <c r="C231" s="81" t="s">
        <v>92</v>
      </c>
      <c r="D231" s="81" t="s">
        <v>93</v>
      </c>
      <c r="E231" s="81"/>
      <c r="F231" s="81"/>
      <c r="G231" s="81"/>
      <c r="H231" s="81"/>
      <c r="I231" s="81"/>
      <c r="J231" s="81"/>
      <c r="K231" s="81">
        <v>3.4548677439732955</v>
      </c>
      <c r="L231" s="81">
        <v>0.16195175732140399</v>
      </c>
      <c r="M231" s="81">
        <v>10.409728700664871</v>
      </c>
      <c r="N231" s="81">
        <v>4.7478162964430766</v>
      </c>
      <c r="O231" s="81">
        <v>4.6696316964996498</v>
      </c>
      <c r="P231" s="81">
        <v>10.560197178989242</v>
      </c>
      <c r="Q231" s="81">
        <v>17.742718479919589</v>
      </c>
      <c r="R231" s="81">
        <v>-0.65464388901848736</v>
      </c>
      <c r="S231" s="81">
        <v>8.074782340073213</v>
      </c>
      <c r="T231" s="81">
        <v>7.1561000601641638</v>
      </c>
      <c r="U231" s="81">
        <v>7.8768525776528975</v>
      </c>
      <c r="V231" s="81">
        <v>3.4110957429641928</v>
      </c>
      <c r="W231" s="81">
        <v>6.4404738018941146</v>
      </c>
      <c r="X231" s="81">
        <v>6.5675212607074798</v>
      </c>
      <c r="Y231" s="81">
        <v>7.4187393600049063</v>
      </c>
      <c r="Z231" s="81">
        <v>5.5140726867156928</v>
      </c>
      <c r="AA231" s="81">
        <v>-0.49373760944727962</v>
      </c>
      <c r="AB231" s="81">
        <v>4.6819173167660182</v>
      </c>
      <c r="AC231" s="81">
        <v>5.7488435667936386</v>
      </c>
      <c r="AD231" s="81">
        <v>5.6485732472311128</v>
      </c>
      <c r="AE231" s="81">
        <v>-1.446988334653156</v>
      </c>
      <c r="AF231" s="81">
        <v>6.7013708106905767</v>
      </c>
      <c r="AG231" s="81">
        <v>7.2159046398240889E-2</v>
      </c>
      <c r="AH231" s="81">
        <v>1.7466991782846293</v>
      </c>
      <c r="AI231" s="81">
        <v>7.9498195038162294</v>
      </c>
      <c r="AJ231" s="81">
        <v>3.9045454683636507</v>
      </c>
      <c r="AK231" s="81">
        <v>7.8057288246495631</v>
      </c>
      <c r="AL231" s="81">
        <v>2.1898288376675197</v>
      </c>
      <c r="AM231" s="81">
        <v>3.1784114152298031</v>
      </c>
      <c r="AN231" s="81">
        <v>2.3516698818860675</v>
      </c>
      <c r="AO231" s="81">
        <v>7.1460806426357948</v>
      </c>
      <c r="AP231" s="81">
        <v>5.4409434024756962</v>
      </c>
      <c r="AQ231" s="81">
        <v>4.7837626601072714</v>
      </c>
      <c r="AR231" s="81">
        <v>6.0546344990658696</v>
      </c>
      <c r="AS231" s="81">
        <v>4.7098600791538985</v>
      </c>
      <c r="AT231" s="81">
        <v>4.2050334039242188</v>
      </c>
      <c r="AU231" s="81">
        <v>1.7170429920393389</v>
      </c>
      <c r="AV231" s="81">
        <v>5.3795992482800585</v>
      </c>
      <c r="AW231" s="81">
        <v>5.6156265466934485</v>
      </c>
      <c r="AX231" s="81">
        <v>3.8191749709278469</v>
      </c>
      <c r="AY231" s="234" t="s">
        <v>525</v>
      </c>
      <c r="AZ231" s="81">
        <v>5.6521501755391483</v>
      </c>
      <c r="BA231" s="81">
        <v>6.2267601887134418</v>
      </c>
      <c r="BB231" s="81">
        <v>4.7368126244353306</v>
      </c>
      <c r="BC231" s="81">
        <v>3.6081448014218154</v>
      </c>
      <c r="BD231" s="81">
        <v>3.2493988279893529</v>
      </c>
      <c r="BE231" s="81">
        <v>-0.50830286859017804</v>
      </c>
      <c r="BF231" s="81">
        <v>4.661334783707801</v>
      </c>
      <c r="BG231" s="81">
        <v>2.5213411114362003</v>
      </c>
      <c r="BH231" s="86"/>
      <c r="BI231" s="163"/>
    </row>
    <row r="232" spans="1:61" x14ac:dyDescent="0.25">
      <c r="A232" s="85" t="s">
        <v>527</v>
      </c>
      <c r="B232" s="81" t="s">
        <v>528</v>
      </c>
      <c r="C232" s="81" t="s">
        <v>92</v>
      </c>
      <c r="D232" s="81" t="s">
        <v>93</v>
      </c>
      <c r="E232" s="81"/>
      <c r="F232" s="81">
        <v>1.1560693880273192</v>
      </c>
      <c r="G232" s="81">
        <v>5.5714285830900963</v>
      </c>
      <c r="H232" s="81">
        <v>9.0663055194271323</v>
      </c>
      <c r="I232" s="81">
        <v>5.4590568432658415</v>
      </c>
      <c r="J232" s="81">
        <v>2.8235294829445508</v>
      </c>
      <c r="K232" s="81">
        <v>11.212815083665078</v>
      </c>
      <c r="L232" s="81">
        <v>4.7325102384713205</v>
      </c>
      <c r="M232" s="81">
        <v>6.7779960029062778</v>
      </c>
      <c r="N232" s="81">
        <v>4.0811456251239804</v>
      </c>
      <c r="O232" s="81">
        <v>3.2335089823672689</v>
      </c>
      <c r="P232" s="81">
        <v>5.5666945075505367</v>
      </c>
      <c r="Q232" s="81">
        <v>7.4257883250568852</v>
      </c>
      <c r="R232" s="81">
        <v>3.2623345123182332</v>
      </c>
      <c r="S232" s="81">
        <v>5.5944743682111238</v>
      </c>
      <c r="T232" s="81">
        <v>7.1741126928939849</v>
      </c>
      <c r="U232" s="81">
        <v>10.461179580059337</v>
      </c>
      <c r="V232" s="81">
        <v>3.4066698049329602</v>
      </c>
      <c r="W232" s="81">
        <v>1.5029329938158753</v>
      </c>
      <c r="X232" s="81">
        <v>-0.62411356053789291</v>
      </c>
      <c r="Y232" s="81">
        <v>-2.4473504178181429</v>
      </c>
      <c r="Z232" s="81">
        <v>4.8566487525485229</v>
      </c>
      <c r="AA232" s="81">
        <v>3.5632278187829769</v>
      </c>
      <c r="AB232" s="81">
        <v>4.9710807618749158</v>
      </c>
      <c r="AC232" s="81">
        <v>6.7120157328146206</v>
      </c>
      <c r="AD232" s="81">
        <v>4.2413357022152098</v>
      </c>
      <c r="AE232" s="81">
        <v>7.0120311139095577</v>
      </c>
      <c r="AF232" s="81">
        <v>9.4855388413580073</v>
      </c>
      <c r="AG232" s="81">
        <v>2.3207367981846545</v>
      </c>
      <c r="AH232" s="81">
        <v>0.29024406701833527</v>
      </c>
      <c r="AI232" s="81">
        <v>9.2661466695811612</v>
      </c>
      <c r="AJ232" s="81">
        <v>0.72027904727896441</v>
      </c>
      <c r="AK232" s="81">
        <v>5.0356349368457813</v>
      </c>
      <c r="AL232" s="81">
        <v>7.6512651906882212</v>
      </c>
      <c r="AM232" s="81">
        <v>-4.6681473590385423</v>
      </c>
      <c r="AN232" s="81">
        <v>7.8782668764854549</v>
      </c>
      <c r="AO232" s="81">
        <v>7.3796644759366927</v>
      </c>
      <c r="AP232" s="81">
        <v>7.5776636475252843</v>
      </c>
      <c r="AQ232" s="81">
        <v>2.3082134889576622</v>
      </c>
      <c r="AR232" s="81">
        <v>-3.3653439969996413</v>
      </c>
      <c r="AS232" s="81">
        <v>6.7744553348371142</v>
      </c>
      <c r="AT232" s="81">
        <v>-5.6974764934097095</v>
      </c>
      <c r="AU232" s="81">
        <v>6.1638396069635633</v>
      </c>
      <c r="AV232" s="81">
        <v>5.2652653037760047</v>
      </c>
      <c r="AW232" s="81">
        <v>9.3628076142882009</v>
      </c>
      <c r="AX232" s="81">
        <v>8.4016178715276482</v>
      </c>
      <c r="AY232" s="234" t="s">
        <v>527</v>
      </c>
      <c r="AZ232" s="81">
        <v>6.8934893374362787</v>
      </c>
      <c r="BA232" s="81">
        <v>4.6685794116156245</v>
      </c>
      <c r="BB232" s="81">
        <v>0.65883844486691601</v>
      </c>
      <c r="BC232" s="81">
        <v>-4.8258752130933118</v>
      </c>
      <c r="BD232" s="81">
        <v>9.1569529029471965</v>
      </c>
      <c r="BE232" s="81">
        <v>8.7727476151278267</v>
      </c>
      <c r="BF232" s="81">
        <v>2.1274606186554337</v>
      </c>
      <c r="BG232" s="81">
        <v>4.1925092585594541</v>
      </c>
      <c r="BH232" s="86">
        <v>2.8667017400249506</v>
      </c>
      <c r="BI232" s="163"/>
    </row>
    <row r="233" spans="1:61" x14ac:dyDescent="0.25">
      <c r="A233" s="85" t="s">
        <v>529</v>
      </c>
      <c r="B233" s="81" t="s">
        <v>530</v>
      </c>
      <c r="C233" s="81" t="s">
        <v>92</v>
      </c>
      <c r="D233" s="81" t="s">
        <v>93</v>
      </c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>
        <v>3.6091649849598184</v>
      </c>
      <c r="AK233" s="81">
        <v>2.7888665836728705</v>
      </c>
      <c r="AL233" s="81">
        <v>4.1106910143994924</v>
      </c>
      <c r="AM233" s="81">
        <v>10.283487010422562</v>
      </c>
      <c r="AN233" s="81">
        <v>-5.0044373170579917</v>
      </c>
      <c r="AO233" s="81">
        <v>-5.9613611685890504</v>
      </c>
      <c r="AP233" s="81">
        <v>10.003224316575611</v>
      </c>
      <c r="AQ233" s="81">
        <v>15.501219975917351</v>
      </c>
      <c r="AR233" s="81">
        <v>-1.5637913710266389</v>
      </c>
      <c r="AS233" s="81">
        <v>-0.97059981396256489</v>
      </c>
      <c r="AT233" s="81">
        <v>1.6341076435429045</v>
      </c>
      <c r="AU233" s="81">
        <v>7.8861743591163531</v>
      </c>
      <c r="AV233" s="81">
        <v>-3.3335365325444855</v>
      </c>
      <c r="AW233" s="81">
        <v>-1.3521811139396789</v>
      </c>
      <c r="AX233" s="81">
        <v>-3.779729961610542</v>
      </c>
      <c r="AY233" s="234" t="s">
        <v>529</v>
      </c>
      <c r="AZ233" s="81">
        <v>2.13893832850205</v>
      </c>
      <c r="BA233" s="81">
        <v>6.3505648750427923</v>
      </c>
      <c r="BB233" s="81">
        <v>7.9832609045549674</v>
      </c>
      <c r="BC233" s="81">
        <v>-4.43285139365031</v>
      </c>
      <c r="BD233" s="81">
        <v>-2.7294279119096672</v>
      </c>
      <c r="BE233" s="81">
        <v>8.453323926498399</v>
      </c>
      <c r="BF233" s="81">
        <v>0.1744581448298419</v>
      </c>
      <c r="BG233" s="81">
        <v>1.2981876143810069</v>
      </c>
      <c r="BH233" s="86"/>
      <c r="BI233" s="163"/>
    </row>
    <row r="234" spans="1:61" x14ac:dyDescent="0.25">
      <c r="A234" s="85" t="s">
        <v>531</v>
      </c>
      <c r="B234" s="81" t="s">
        <v>532</v>
      </c>
      <c r="C234" s="81" t="s">
        <v>92</v>
      </c>
      <c r="D234" s="81" t="s">
        <v>93</v>
      </c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234" t="s">
        <v>531</v>
      </c>
      <c r="AZ234" s="81"/>
      <c r="BA234" s="81"/>
      <c r="BB234" s="81"/>
      <c r="BC234" s="81"/>
      <c r="BD234" s="81"/>
      <c r="BE234" s="81"/>
      <c r="BF234" s="81"/>
      <c r="BG234" s="81"/>
      <c r="BH234" s="86"/>
      <c r="BI234" s="163"/>
    </row>
    <row r="235" spans="1:61" x14ac:dyDescent="0.25">
      <c r="A235" s="85" t="s">
        <v>533</v>
      </c>
      <c r="B235" s="81" t="s">
        <v>534</v>
      </c>
      <c r="C235" s="81" t="s">
        <v>92</v>
      </c>
      <c r="D235" s="81" t="s">
        <v>93</v>
      </c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>
        <v>3.7644434069955253</v>
      </c>
      <c r="AI235" s="81">
        <v>7.0450716438420073</v>
      </c>
      <c r="AJ235" s="81">
        <v>2.0719882113419175</v>
      </c>
      <c r="AK235" s="81">
        <v>0.58432213380650921</v>
      </c>
      <c r="AL235" s="81">
        <v>1.205800808703799</v>
      </c>
      <c r="AM235" s="81">
        <v>1.5676617656141616</v>
      </c>
      <c r="AN235" s="81">
        <v>3.5699118682941133</v>
      </c>
      <c r="AO235" s="81">
        <v>4.5443668018247507</v>
      </c>
      <c r="AP235" s="81">
        <v>3.5252781914626894</v>
      </c>
      <c r="AQ235" s="81">
        <v>3.7085115959471011</v>
      </c>
      <c r="AR235" s="81">
        <v>4.8403823252683935</v>
      </c>
      <c r="AS235" s="81">
        <v>4.9338466271146046</v>
      </c>
      <c r="AT235" s="81">
        <v>5.9978288575808705</v>
      </c>
      <c r="AU235" s="81">
        <v>7.1635535364827518</v>
      </c>
      <c r="AV235" s="81">
        <v>6.8862265322819667</v>
      </c>
      <c r="AW235" s="81">
        <v>7.8282983809593816</v>
      </c>
      <c r="AX235" s="81">
        <v>8.1733358341362816</v>
      </c>
      <c r="AY235" s="234" t="s">
        <v>533</v>
      </c>
      <c r="AZ235" s="81">
        <v>4.6605709954819332</v>
      </c>
      <c r="BA235" s="81">
        <v>8.4643812415567083</v>
      </c>
      <c r="BB235" s="81">
        <v>5.5665956483045278</v>
      </c>
      <c r="BC235" s="81">
        <v>5.3823461684356317</v>
      </c>
      <c r="BD235" s="81">
        <v>6.3588860812991754</v>
      </c>
      <c r="BE235" s="81">
        <v>7.9045075723474127</v>
      </c>
      <c r="BF235" s="81">
        <v>5.1410136206731636</v>
      </c>
      <c r="BG235" s="81">
        <v>7.2630600303698998</v>
      </c>
      <c r="BH235" s="86">
        <v>6.9651329615897879</v>
      </c>
      <c r="BI235" s="163"/>
    </row>
    <row r="236" spans="1:61" x14ac:dyDescent="0.25">
      <c r="A236" s="85" t="s">
        <v>535</v>
      </c>
      <c r="B236" s="81" t="s">
        <v>536</v>
      </c>
      <c r="C236" s="81" t="s">
        <v>92</v>
      </c>
      <c r="D236" s="81" t="s">
        <v>93</v>
      </c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>
        <v>5.744557708695794</v>
      </c>
      <c r="AC236" s="81">
        <v>-0.34467668060891299</v>
      </c>
      <c r="AD236" s="81">
        <v>-3.3063800034302204</v>
      </c>
      <c r="AE236" s="81">
        <v>0.39008694569251645</v>
      </c>
      <c r="AF236" s="81">
        <v>3.9619027865246608</v>
      </c>
      <c r="AG236" s="81">
        <v>8.2670735443124386</v>
      </c>
      <c r="AH236" s="81">
        <v>6.3619412469214183</v>
      </c>
      <c r="AI236" s="81">
        <v>6.4741401508592133</v>
      </c>
      <c r="AJ236" s="81">
        <v>5.5540954959264042</v>
      </c>
      <c r="AK236" s="81">
        <v>3.4183568915253915</v>
      </c>
      <c r="AL236" s="81">
        <v>8.3262925204952154</v>
      </c>
      <c r="AM236" s="81">
        <v>6.4036357432406277</v>
      </c>
      <c r="AN236" s="81">
        <v>11.52324380824416</v>
      </c>
      <c r="AO236" s="81">
        <v>9.0721145819309186</v>
      </c>
      <c r="AP236" s="81">
        <v>5.1000018636117517</v>
      </c>
      <c r="AQ236" s="81">
        <v>4.9052654839079111</v>
      </c>
      <c r="AR236" s="81">
        <v>8.0539483765949456</v>
      </c>
      <c r="AS236" s="81">
        <v>3.1419073382037368</v>
      </c>
      <c r="AT236" s="81">
        <v>5.1836611262893655</v>
      </c>
      <c r="AU236" s="81">
        <v>8.7326857640152866</v>
      </c>
      <c r="AV236" s="81">
        <v>6.4732586714868745</v>
      </c>
      <c r="AW236" s="81">
        <v>6.8072333442704434</v>
      </c>
      <c r="AX236" s="81">
        <v>6.332565116309155</v>
      </c>
      <c r="AY236" s="234" t="s">
        <v>535</v>
      </c>
      <c r="AZ236" s="81">
        <v>10.784744386037204</v>
      </c>
      <c r="BA236" s="81">
        <v>8.4124259655052214</v>
      </c>
      <c r="BB236" s="81">
        <v>8.7087519014194044</v>
      </c>
      <c r="BC236" s="81">
        <v>7.2510453161115436</v>
      </c>
      <c r="BD236" s="81">
        <v>5.1703429744023737</v>
      </c>
      <c r="BE236" s="81">
        <v>9.6732249592128738</v>
      </c>
      <c r="BF236" s="81">
        <v>4.4112598720536482</v>
      </c>
      <c r="BG236" s="81">
        <v>3.2707366131798494</v>
      </c>
      <c r="BH236" s="86">
        <v>4.5095245139529681</v>
      </c>
      <c r="BI236" s="163"/>
    </row>
    <row r="237" spans="1:61" x14ac:dyDescent="0.25">
      <c r="A237" s="85" t="s">
        <v>537</v>
      </c>
      <c r="B237" s="81" t="s">
        <v>538</v>
      </c>
      <c r="C237" s="81" t="s">
        <v>92</v>
      </c>
      <c r="D237" s="81" t="s">
        <v>93</v>
      </c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>
        <v>2.566463268019163</v>
      </c>
      <c r="AH237" s="81">
        <v>3.8731032170504989</v>
      </c>
      <c r="AI237" s="81">
        <v>-6.3452351424333671</v>
      </c>
      <c r="AJ237" s="81">
        <v>-8.4106438738938465</v>
      </c>
      <c r="AK237" s="81">
        <v>-9.6989985946191837</v>
      </c>
      <c r="AL237" s="81">
        <v>-14.226106886092339</v>
      </c>
      <c r="AM237" s="81">
        <v>-22.934045536196649</v>
      </c>
      <c r="AN237" s="81">
        <v>-12.200000000000017</v>
      </c>
      <c r="AO237" s="81">
        <v>-9.9999999999999147</v>
      </c>
      <c r="AP237" s="81">
        <v>-2.9999999999998721</v>
      </c>
      <c r="AQ237" s="81">
        <v>-1.8999999999999062</v>
      </c>
      <c r="AR237" s="81">
        <v>-0.20000000000004547</v>
      </c>
      <c r="AS237" s="81">
        <v>5.8999999999997925</v>
      </c>
      <c r="AT237" s="81">
        <v>9.2000000000001165</v>
      </c>
      <c r="AU237" s="81">
        <v>5.1999999999998465</v>
      </c>
      <c r="AV237" s="81">
        <v>9.4000000000002046</v>
      </c>
      <c r="AW237" s="81">
        <v>12.099999999999994</v>
      </c>
      <c r="AX237" s="81">
        <v>2.6999999999999886</v>
      </c>
      <c r="AY237" s="234" t="s">
        <v>537</v>
      </c>
      <c r="AZ237" s="81">
        <v>7.3000000123774953</v>
      </c>
      <c r="BA237" s="81">
        <v>7.900000766867592</v>
      </c>
      <c r="BB237" s="81">
        <v>2.2999999856879327</v>
      </c>
      <c r="BC237" s="81">
        <v>-14.800000009765782</v>
      </c>
      <c r="BD237" s="81">
        <v>4.2000000155833987</v>
      </c>
      <c r="BE237" s="81">
        <v>5.2000000092698286</v>
      </c>
      <c r="BF237" s="81">
        <v>0.19999999770897148</v>
      </c>
      <c r="BG237" s="81">
        <v>0</v>
      </c>
      <c r="BH237" s="86">
        <v>-6.8000081630732865</v>
      </c>
      <c r="BI237" s="163"/>
    </row>
    <row r="238" spans="1:61" x14ac:dyDescent="0.25">
      <c r="A238" s="85" t="s">
        <v>539</v>
      </c>
      <c r="B238" s="81" t="s">
        <v>540</v>
      </c>
      <c r="C238" s="81" t="s">
        <v>92</v>
      </c>
      <c r="D238" s="81" t="s">
        <v>93</v>
      </c>
      <c r="E238" s="81"/>
      <c r="F238" s="81">
        <v>0.22970845650604588</v>
      </c>
      <c r="G238" s="81">
        <v>3.534547414540782</v>
      </c>
      <c r="H238" s="81">
        <v>6.6247904890163198</v>
      </c>
      <c r="I238" s="81">
        <v>8.3188446730796812</v>
      </c>
      <c r="J238" s="81">
        <v>6.5295899006165996</v>
      </c>
      <c r="K238" s="81">
        <v>6.5832315276321793</v>
      </c>
      <c r="L238" s="81">
        <v>4.5007518053061801</v>
      </c>
      <c r="M238" s="81">
        <v>7.0475250618218723</v>
      </c>
      <c r="N238" s="81">
        <v>7.1788749447273119</v>
      </c>
      <c r="O238" s="81">
        <v>8.2132978305192523</v>
      </c>
      <c r="P238" s="81">
        <v>6.4692434816574291</v>
      </c>
      <c r="Q238" s="81">
        <v>8.452071805128341</v>
      </c>
      <c r="R238" s="81">
        <v>8.1768115427537538</v>
      </c>
      <c r="S238" s="81">
        <v>6.7228776647243222</v>
      </c>
      <c r="T238" s="81">
        <v>5.5634432678925094</v>
      </c>
      <c r="U238" s="81">
        <v>6.9112365156015017</v>
      </c>
      <c r="V238" s="81">
        <v>3.6859779443297498</v>
      </c>
      <c r="W238" s="81">
        <v>5.0443754741811091</v>
      </c>
      <c r="X238" s="81">
        <v>5.6635608721245347</v>
      </c>
      <c r="Y238" s="81">
        <v>5.8021093452787795</v>
      </c>
      <c r="Z238" s="81">
        <v>3.0524537386022956</v>
      </c>
      <c r="AA238" s="81">
        <v>2.4379365987935699</v>
      </c>
      <c r="AB238" s="81">
        <v>0.73739118671578296</v>
      </c>
      <c r="AC238" s="81">
        <v>5.8369206862676037</v>
      </c>
      <c r="AD238" s="81">
        <v>4.9379400080008935</v>
      </c>
      <c r="AE238" s="81">
        <v>3.3132872504830999</v>
      </c>
      <c r="AF238" s="81">
        <v>4.8159539017805315</v>
      </c>
      <c r="AG238" s="81">
        <v>3.0239931506791891</v>
      </c>
      <c r="AH238" s="81">
        <v>2.7313658961341645</v>
      </c>
      <c r="AI238" s="81">
        <v>3.1937419093650163</v>
      </c>
      <c r="AJ238" s="81">
        <v>2.311787503232992</v>
      </c>
      <c r="AK238" s="81">
        <v>3.9978996230124437</v>
      </c>
      <c r="AL238" s="81">
        <v>5.6296397812523082</v>
      </c>
      <c r="AM238" s="81">
        <v>5.3519919101966877</v>
      </c>
      <c r="AN238" s="81">
        <v>4.4059447153650666</v>
      </c>
      <c r="AO238" s="81">
        <v>6.0949185277746381</v>
      </c>
      <c r="AP238" s="81">
        <v>5.7361397750584189</v>
      </c>
      <c r="AQ238" s="81">
        <v>3.3159045656915254</v>
      </c>
      <c r="AR238" s="81">
        <v>3.0700100064107829</v>
      </c>
      <c r="AS238" s="81">
        <v>5.9160903618563623</v>
      </c>
      <c r="AT238" s="81">
        <v>2.976137719392753</v>
      </c>
      <c r="AU238" s="81">
        <v>5.0885102529449</v>
      </c>
      <c r="AV238" s="81">
        <v>5.2675021537786648</v>
      </c>
      <c r="AW238" s="81">
        <v>7.6021037831243632</v>
      </c>
      <c r="AX238" s="81">
        <v>7.176744259769066</v>
      </c>
      <c r="AY238" s="234" t="s">
        <v>539</v>
      </c>
      <c r="AZ238" s="81">
        <v>8.2808168979582035</v>
      </c>
      <c r="BA238" s="81">
        <v>8.7618874487635452</v>
      </c>
      <c r="BB238" s="81">
        <v>5.9227829517455746</v>
      </c>
      <c r="BC238" s="81">
        <v>2.8429451604758782</v>
      </c>
      <c r="BD238" s="81">
        <v>8.0467944924230466</v>
      </c>
      <c r="BE238" s="81">
        <v>6.3195146725863509</v>
      </c>
      <c r="BF238" s="81">
        <v>5.3028028808336671</v>
      </c>
      <c r="BG238" s="81">
        <v>5.1031712279284278</v>
      </c>
      <c r="BH238" s="86">
        <v>4.4762878584290178</v>
      </c>
      <c r="BI238" s="163"/>
    </row>
    <row r="239" spans="1:61" x14ac:dyDescent="0.25">
      <c r="A239" s="85" t="s">
        <v>541</v>
      </c>
      <c r="B239" s="81" t="s">
        <v>542</v>
      </c>
      <c r="C239" s="81" t="s">
        <v>92</v>
      </c>
      <c r="D239" s="81" t="s">
        <v>93</v>
      </c>
      <c r="E239" s="81"/>
      <c r="F239" s="81">
        <v>2.4930379389519715</v>
      </c>
      <c r="G239" s="81">
        <v>-1.5745488735804543</v>
      </c>
      <c r="H239" s="81">
        <v>0.17045885243227588</v>
      </c>
      <c r="I239" s="81">
        <v>2.4405207778445117</v>
      </c>
      <c r="J239" s="81">
        <v>1.0456040382446474</v>
      </c>
      <c r="K239" s="81">
        <v>3.0628559521695138</v>
      </c>
      <c r="L239" s="81">
        <v>-3.6568341019636534</v>
      </c>
      <c r="M239" s="81">
        <v>1.8889117354636369</v>
      </c>
      <c r="N239" s="81">
        <v>5.864740628536552</v>
      </c>
      <c r="O239" s="81">
        <v>2.333213408108719</v>
      </c>
      <c r="P239" s="81">
        <v>-0.25171154567293286</v>
      </c>
      <c r="Q239" s="81">
        <v>-1.3195698613186124</v>
      </c>
      <c r="R239" s="81">
        <v>0.2751995899274533</v>
      </c>
      <c r="S239" s="81">
        <v>2.8953446395587576</v>
      </c>
      <c r="T239" s="81">
        <v>6.0969142878493301</v>
      </c>
      <c r="U239" s="81">
        <v>3.9354701678339268</v>
      </c>
      <c r="V239" s="81">
        <v>1.4554612075092734</v>
      </c>
      <c r="W239" s="81">
        <v>5.373985328336218</v>
      </c>
      <c r="X239" s="81">
        <v>6.1991167224333878</v>
      </c>
      <c r="Y239" s="81">
        <v>5.8434009218262446</v>
      </c>
      <c r="Z239" s="81">
        <v>1.5595598075450283</v>
      </c>
      <c r="AA239" s="81">
        <v>-9.7578714517689065</v>
      </c>
      <c r="AB239" s="81">
        <v>-10.274399205892294</v>
      </c>
      <c r="AC239" s="81">
        <v>-1.1426174147831034</v>
      </c>
      <c r="AD239" s="81">
        <v>1.4665360004612324</v>
      </c>
      <c r="AE239" s="81">
        <v>8.8098083107023086</v>
      </c>
      <c r="AF239" s="81">
        <v>7.9931371940474634</v>
      </c>
      <c r="AG239" s="81">
        <v>1.4809374500069197</v>
      </c>
      <c r="AH239" s="81">
        <v>1.1039010538753615</v>
      </c>
      <c r="AI239" s="81">
        <v>0.29734836882522586</v>
      </c>
      <c r="AJ239" s="81">
        <v>3.5388084946436038</v>
      </c>
      <c r="AK239" s="81">
        <v>7.931588405060765</v>
      </c>
      <c r="AL239" s="81">
        <v>2.6575461108002685</v>
      </c>
      <c r="AM239" s="81">
        <v>7.2813426600920792</v>
      </c>
      <c r="AN239" s="81">
        <v>-1.4475989784348684</v>
      </c>
      <c r="AO239" s="81">
        <v>5.5779577702114125</v>
      </c>
      <c r="AP239" s="81">
        <v>8.5476832207320541</v>
      </c>
      <c r="AQ239" s="81">
        <v>4.518890091872791</v>
      </c>
      <c r="AR239" s="81">
        <v>-1.9392121553680681</v>
      </c>
      <c r="AS239" s="81">
        <v>-1.9299306315720628</v>
      </c>
      <c r="AT239" s="81">
        <v>-3.8441299571433944</v>
      </c>
      <c r="AU239" s="81">
        <v>-7.7320072195004172</v>
      </c>
      <c r="AV239" s="81">
        <v>0.8052839198253281</v>
      </c>
      <c r="AW239" s="81">
        <v>5.0041603569971329</v>
      </c>
      <c r="AX239" s="81">
        <v>7.4601321116378756</v>
      </c>
      <c r="AY239" s="234" t="s">
        <v>541</v>
      </c>
      <c r="AZ239" s="81">
        <v>4.0985773624351935</v>
      </c>
      <c r="BA239" s="81">
        <v>6.5415108477149033</v>
      </c>
      <c r="BB239" s="81">
        <v>7.1761446620375722</v>
      </c>
      <c r="BC239" s="81">
        <v>4.2434941779263795</v>
      </c>
      <c r="BD239" s="81">
        <v>7.8034096684424696</v>
      </c>
      <c r="BE239" s="81">
        <v>5.1621330257971181</v>
      </c>
      <c r="BF239" s="81">
        <v>3.3231149447507988</v>
      </c>
      <c r="BG239" s="81">
        <v>5.1003612475111169</v>
      </c>
      <c r="BH239" s="86">
        <v>3.4984147875658067</v>
      </c>
      <c r="BI239" s="163"/>
    </row>
    <row r="240" spans="1:61" x14ac:dyDescent="0.25">
      <c r="A240" s="85" t="s">
        <v>543</v>
      </c>
      <c r="B240" s="81" t="s">
        <v>544</v>
      </c>
      <c r="C240" s="81" t="s">
        <v>92</v>
      </c>
      <c r="D240" s="81" t="s">
        <v>93</v>
      </c>
      <c r="E240" s="81"/>
      <c r="F240" s="81">
        <v>2.5512467925719733</v>
      </c>
      <c r="G240" s="81">
        <v>6.1142774316861335</v>
      </c>
      <c r="H240" s="81">
        <v>4.3603509212275497</v>
      </c>
      <c r="I240" s="81">
        <v>5.7692447407169425</v>
      </c>
      <c r="J240" s="81">
        <v>6.4929940602282272</v>
      </c>
      <c r="K240" s="81">
        <v>6.5903409615287529</v>
      </c>
      <c r="L240" s="81">
        <v>2.7443907150391595</v>
      </c>
      <c r="M240" s="81">
        <v>4.9168803365571989</v>
      </c>
      <c r="N240" s="81">
        <v>3.1385853903886414</v>
      </c>
      <c r="O240" s="81">
        <v>0.42937116794077212</v>
      </c>
      <c r="P240" s="81">
        <v>3.2956312528640979</v>
      </c>
      <c r="Q240" s="81">
        <v>5.2632109156381688</v>
      </c>
      <c r="R240" s="81">
        <v>5.6429729418884875</v>
      </c>
      <c r="S240" s="81">
        <v>-0.51713845232892197</v>
      </c>
      <c r="T240" s="81">
        <v>-0.19755126127650158</v>
      </c>
      <c r="U240" s="81">
        <v>5.3860741825594545</v>
      </c>
      <c r="V240" s="81">
        <v>4.6086368443202446</v>
      </c>
      <c r="W240" s="81">
        <v>5.5615730600176505</v>
      </c>
      <c r="X240" s="81">
        <v>3.1757496891165999</v>
      </c>
      <c r="Y240" s="81">
        <v>-0.24465604234302418</v>
      </c>
      <c r="Z240" s="81">
        <v>2.5945717888806996</v>
      </c>
      <c r="AA240" s="81">
        <v>-1.9109212518576584</v>
      </c>
      <c r="AB240" s="81">
        <v>4.6323603714792512</v>
      </c>
      <c r="AC240" s="81">
        <v>7.259140226806224</v>
      </c>
      <c r="AD240" s="81">
        <v>4.2386916161670172</v>
      </c>
      <c r="AE240" s="81">
        <v>3.5116713496233132</v>
      </c>
      <c r="AF240" s="81">
        <v>3.4617432090517894</v>
      </c>
      <c r="AG240" s="81">
        <v>4.2039445546172374</v>
      </c>
      <c r="AH240" s="81">
        <v>3.6805761292852992</v>
      </c>
      <c r="AI240" s="81">
        <v>1.9193293647716132</v>
      </c>
      <c r="AJ240" s="81">
        <v>-7.4036859522692566E-2</v>
      </c>
      <c r="AK240" s="81">
        <v>3.5553806107104577</v>
      </c>
      <c r="AL240" s="81">
        <v>2.7457866997463043</v>
      </c>
      <c r="AM240" s="81">
        <v>4.03770621837009</v>
      </c>
      <c r="AN240" s="81">
        <v>2.7190140880158964</v>
      </c>
      <c r="AO240" s="81">
        <v>3.7958638127647077</v>
      </c>
      <c r="AP240" s="81">
        <v>4.4869886334463445</v>
      </c>
      <c r="AQ240" s="81">
        <v>4.4499109616652532</v>
      </c>
      <c r="AR240" s="81">
        <v>4.685199750048568</v>
      </c>
      <c r="AS240" s="81">
        <v>4.0921764350915169</v>
      </c>
      <c r="AT240" s="81">
        <v>0.97598189708052985</v>
      </c>
      <c r="AU240" s="81">
        <v>1.7861274035296759</v>
      </c>
      <c r="AV240" s="81">
        <v>2.806775499738805</v>
      </c>
      <c r="AW240" s="81">
        <v>3.7857433562707996</v>
      </c>
      <c r="AX240" s="81">
        <v>3.3452158877328202</v>
      </c>
      <c r="AY240" s="234" t="s">
        <v>543</v>
      </c>
      <c r="AZ240" s="81">
        <v>2.6666259856056342</v>
      </c>
      <c r="BA240" s="81">
        <v>1.7785703720912807</v>
      </c>
      <c r="BB240" s="81">
        <v>-0.291621579070096</v>
      </c>
      <c r="BC240" s="81">
        <v>-2.7755294440730438</v>
      </c>
      <c r="BD240" s="81">
        <v>2.5319203804648396</v>
      </c>
      <c r="BE240" s="81">
        <v>1.6014542734504005</v>
      </c>
      <c r="BF240" s="81">
        <v>2.3210847414251674</v>
      </c>
      <c r="BG240" s="81">
        <v>2.2193079912656231</v>
      </c>
      <c r="BH240" s="86">
        <v>2.3882269070168718</v>
      </c>
      <c r="BI240" s="163"/>
    </row>
    <row r="241" spans="1:61" x14ac:dyDescent="0.25">
      <c r="A241" s="85" t="s">
        <v>545</v>
      </c>
      <c r="B241" s="81" t="s">
        <v>546</v>
      </c>
      <c r="C241" s="81" t="s">
        <v>92</v>
      </c>
      <c r="D241" s="81" t="s">
        <v>93</v>
      </c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>
        <v>9.1385822745666303</v>
      </c>
      <c r="AH241" s="81">
        <v>3.0912939732962883</v>
      </c>
      <c r="AI241" s="81">
        <v>1.6000000055595507</v>
      </c>
      <c r="AJ241" s="81">
        <v>-0.49200000395049415</v>
      </c>
      <c r="AK241" s="81">
        <v>-11.199999997429018</v>
      </c>
      <c r="AL241" s="81">
        <v>-2.3000000056598253</v>
      </c>
      <c r="AM241" s="81">
        <v>-5.1999999919329269</v>
      </c>
      <c r="AN241" s="81">
        <v>-0.90000000621935783</v>
      </c>
      <c r="AO241" s="81">
        <v>1.7000000036252914</v>
      </c>
      <c r="AP241" s="81">
        <v>5.199999997329158</v>
      </c>
      <c r="AQ241" s="81">
        <v>4.2999999999999972</v>
      </c>
      <c r="AR241" s="81">
        <v>4.3000000029445431</v>
      </c>
      <c r="AS241" s="81">
        <v>3.7999999933562094</v>
      </c>
      <c r="AT241" s="81">
        <v>4.2000000081412452</v>
      </c>
      <c r="AU241" s="81">
        <v>3.9999999968677997</v>
      </c>
      <c r="AV241" s="81">
        <v>4.1999999985108616</v>
      </c>
      <c r="AW241" s="81">
        <v>7.6999999975753326</v>
      </c>
      <c r="AX241" s="81">
        <v>7.0000000049946323</v>
      </c>
      <c r="AY241" s="234" t="s">
        <v>545</v>
      </c>
      <c r="AZ241" s="81">
        <v>7.2999999974013434</v>
      </c>
      <c r="BA241" s="81">
        <v>9.5000000023374582</v>
      </c>
      <c r="BB241" s="81">
        <v>9.4192307692538009</v>
      </c>
      <c r="BC241" s="81">
        <v>8.0999999958000899</v>
      </c>
      <c r="BD241" s="81">
        <v>8.5000000007519674</v>
      </c>
      <c r="BE241" s="81">
        <v>8.2999999990805264</v>
      </c>
      <c r="BF241" s="81">
        <v>8.2000000009471137</v>
      </c>
      <c r="BG241" s="81">
        <v>8.0000000011040413</v>
      </c>
      <c r="BH241" s="86">
        <v>8.1000000019751752</v>
      </c>
      <c r="BI241" s="163"/>
    </row>
    <row r="242" spans="1:61" x14ac:dyDescent="0.25">
      <c r="A242" s="85" t="s">
        <v>547</v>
      </c>
      <c r="B242" s="81" t="s">
        <v>548</v>
      </c>
      <c r="C242" s="81" t="s">
        <v>92</v>
      </c>
      <c r="D242" s="81" t="s">
        <v>93</v>
      </c>
      <c r="E242" s="81"/>
      <c r="F242" s="81">
        <v>4.5272832783310548</v>
      </c>
      <c r="G242" s="81">
        <v>3.6942618009505139</v>
      </c>
      <c r="H242" s="81">
        <v>-6.2653385264847401</v>
      </c>
      <c r="I242" s="81">
        <v>3.6697255646114542</v>
      </c>
      <c r="J242" s="81">
        <v>0.88493506710337044</v>
      </c>
      <c r="K242" s="81">
        <v>0</v>
      </c>
      <c r="L242" s="81">
        <v>-9.5238134641396925</v>
      </c>
      <c r="M242" s="81">
        <v>6.5097058890777362</v>
      </c>
      <c r="N242" s="81">
        <v>2.8608449698004392</v>
      </c>
      <c r="O242" s="81">
        <v>10.745889553105158</v>
      </c>
      <c r="P242" s="81">
        <v>2.9680505843761864</v>
      </c>
      <c r="Q242" s="81">
        <v>25.831488942193886</v>
      </c>
      <c r="R242" s="81">
        <v>-11.101335049714095</v>
      </c>
      <c r="S242" s="81">
        <v>-8.8205915311867784</v>
      </c>
      <c r="T242" s="81">
        <v>-7.6087094348542479</v>
      </c>
      <c r="U242" s="81">
        <v>10.376820315912866</v>
      </c>
      <c r="V242" s="81">
        <v>2.8361363513196096</v>
      </c>
      <c r="W242" s="81">
        <v>11.903716288278972</v>
      </c>
      <c r="X242" s="81">
        <v>3.3521203368531758</v>
      </c>
      <c r="Y242" s="81">
        <v>2.0262581340388266</v>
      </c>
      <c r="Z242" s="81">
        <v>6.1294422573726166</v>
      </c>
      <c r="AA242" s="81">
        <v>4.7970360050045997</v>
      </c>
      <c r="AB242" s="81">
        <v>4.3991889684692751</v>
      </c>
      <c r="AC242" s="81">
        <v>5.8923913685978988</v>
      </c>
      <c r="AD242" s="81">
        <v>6.1166008635412226</v>
      </c>
      <c r="AE242" s="81">
        <v>6.6628881163852611</v>
      </c>
      <c r="AF242" s="81">
        <v>4.5395194097250737</v>
      </c>
      <c r="AG242" s="81">
        <v>14.609424003061775</v>
      </c>
      <c r="AH242" s="81">
        <v>2.4929951689420875</v>
      </c>
      <c r="AI242" s="81">
        <v>5.045618989772052</v>
      </c>
      <c r="AJ242" s="81">
        <v>0.61585837745090544</v>
      </c>
      <c r="AK242" s="81">
        <v>7.5235702613373405</v>
      </c>
      <c r="AL242" s="81">
        <v>0.15746360358910749</v>
      </c>
      <c r="AM242" s="81">
        <v>-3.0032558371600402</v>
      </c>
      <c r="AN242" s="81">
        <v>1.0017576331210023</v>
      </c>
      <c r="AO242" s="81">
        <v>1.3401562964458407</v>
      </c>
      <c r="AP242" s="81">
        <v>13.274741595962297</v>
      </c>
      <c r="AQ242" s="81">
        <v>5.175199378737446</v>
      </c>
      <c r="AR242" s="81">
        <v>4.4049719182178961</v>
      </c>
      <c r="AS242" s="81">
        <v>-0.82960584687934613</v>
      </c>
      <c r="AT242" s="81">
        <v>1.7092636031326407</v>
      </c>
      <c r="AU242" s="81">
        <v>6.3216475760731186</v>
      </c>
      <c r="AV242" s="81">
        <v>7.6897912365255792</v>
      </c>
      <c r="AW242" s="81">
        <v>4.156284289719963</v>
      </c>
      <c r="AX242" s="81">
        <v>2.4880048549308356</v>
      </c>
      <c r="AY242" s="234" t="s">
        <v>547</v>
      </c>
      <c r="AZ242" s="81">
        <v>7.6616072175850434</v>
      </c>
      <c r="BA242" s="81">
        <v>3.3083353187545441</v>
      </c>
      <c r="BB242" s="81">
        <v>1.6433774254074507</v>
      </c>
      <c r="BC242" s="81">
        <v>-2.0990612590301936</v>
      </c>
      <c r="BD242" s="81">
        <v>-3.365069492845933</v>
      </c>
      <c r="BE242" s="81">
        <v>-0.48067379665826593</v>
      </c>
      <c r="BF242" s="81">
        <v>1.1655629723990302</v>
      </c>
      <c r="BG242" s="81">
        <v>1.7954502367024645</v>
      </c>
      <c r="BH242" s="86">
        <v>-0.45172579264639978</v>
      </c>
      <c r="BI242" s="163"/>
    </row>
    <row r="243" spans="1:61" x14ac:dyDescent="0.25">
      <c r="A243" s="85" t="s">
        <v>549</v>
      </c>
      <c r="B243" s="81" t="s">
        <v>550</v>
      </c>
      <c r="C243" s="81" t="s">
        <v>92</v>
      </c>
      <c r="D243" s="81" t="s">
        <v>93</v>
      </c>
      <c r="E243" s="81"/>
      <c r="F243" s="81">
        <v>3.192519347551297</v>
      </c>
      <c r="G243" s="81">
        <v>8.5329333990760858</v>
      </c>
      <c r="H243" s="81">
        <v>3.9009514683077526</v>
      </c>
      <c r="I243" s="81">
        <v>11.129344897925492</v>
      </c>
      <c r="J243" s="81">
        <v>4.1628668420817547</v>
      </c>
      <c r="K243" s="81">
        <v>1.5102502221650838</v>
      </c>
      <c r="L243" s="81">
        <v>2.8338691360019652</v>
      </c>
      <c r="M243" s="81">
        <v>7.3372326086633421</v>
      </c>
      <c r="N243" s="81">
        <v>0.70603685222351942</v>
      </c>
      <c r="O243" s="81">
        <v>7.7119143529270389</v>
      </c>
      <c r="P243" s="81">
        <v>1.4792910594449609</v>
      </c>
      <c r="Q243" s="81">
        <v>1.2828051395891578</v>
      </c>
      <c r="R243" s="81">
        <v>7.1099577647469943</v>
      </c>
      <c r="S243" s="81">
        <v>2.0693330712599618</v>
      </c>
      <c r="T243" s="81">
        <v>2.8962581324687449</v>
      </c>
      <c r="U243" s="81">
        <v>7.7277394967361914</v>
      </c>
      <c r="V243" s="81">
        <v>6.2707835521759563</v>
      </c>
      <c r="W243" s="81">
        <v>2.3468963854418519</v>
      </c>
      <c r="X243" s="81">
        <v>0.76435528584197243</v>
      </c>
      <c r="Y243" s="81">
        <v>-4.4213223529044967</v>
      </c>
      <c r="Z243" s="81">
        <v>-0.36281086132116513</v>
      </c>
      <c r="AA243" s="81">
        <v>-2.0710061819212058</v>
      </c>
      <c r="AB243" s="81">
        <v>-3.7648169919019381</v>
      </c>
      <c r="AC243" s="81">
        <v>1.4421645438285111</v>
      </c>
      <c r="AD243" s="81">
        <v>0.19330019615718186</v>
      </c>
      <c r="AE243" s="81">
        <v>6.5103448931294565</v>
      </c>
      <c r="AF243" s="81">
        <v>3.5816500663639772</v>
      </c>
      <c r="AG243" s="81">
        <v>5.8213683478305995</v>
      </c>
      <c r="AH243" s="81">
        <v>-8.5698818817515274</v>
      </c>
      <c r="AI243" s="81">
        <v>6.4679407561737179</v>
      </c>
      <c r="AJ243" s="81">
        <v>9.7298879411270178</v>
      </c>
      <c r="AK243" s="81">
        <v>6.0604732690623422</v>
      </c>
      <c r="AL243" s="81">
        <v>0.27538806723568143</v>
      </c>
      <c r="AM243" s="81">
        <v>-2.3495078842425698</v>
      </c>
      <c r="AN243" s="81">
        <v>3.9516627620910185</v>
      </c>
      <c r="AO243" s="81">
        <v>-0.19783737802808332</v>
      </c>
      <c r="AP243" s="81">
        <v>6.3709315197362457</v>
      </c>
      <c r="AQ243" s="81">
        <v>0.29405516051951963</v>
      </c>
      <c r="AR243" s="81">
        <v>-5.9704581464099959</v>
      </c>
      <c r="AS243" s="81">
        <v>3.6869441668768275</v>
      </c>
      <c r="AT243" s="81">
        <v>3.3942361077907037</v>
      </c>
      <c r="AU243" s="81">
        <v>-8.8556473528677913</v>
      </c>
      <c r="AV243" s="81">
        <v>-7.75530004959883</v>
      </c>
      <c r="AW243" s="81">
        <v>18.286606689124454</v>
      </c>
      <c r="AX243" s="81">
        <v>10.317913804314841</v>
      </c>
      <c r="AY243" s="234" t="s">
        <v>549</v>
      </c>
      <c r="AZ243" s="81">
        <v>9.8721491085103708</v>
      </c>
      <c r="BA243" s="81">
        <v>8.7534633853199466</v>
      </c>
      <c r="BB243" s="81">
        <v>5.2779658577827746</v>
      </c>
      <c r="BC243" s="81">
        <v>-3.2023026574900371</v>
      </c>
      <c r="BD243" s="81">
        <v>-1.4887912507834784</v>
      </c>
      <c r="BE243" s="81">
        <v>4.1764253592392748</v>
      </c>
      <c r="BF243" s="81">
        <v>5.6259569750864387</v>
      </c>
      <c r="BG243" s="81">
        <v>1.3430940360747314</v>
      </c>
      <c r="BH243" s="86">
        <v>-3.9992441416762006</v>
      </c>
      <c r="BI243" s="163"/>
    </row>
    <row r="244" spans="1:61" x14ac:dyDescent="0.25">
      <c r="A244" s="85" t="s">
        <v>551</v>
      </c>
      <c r="B244" s="81" t="s">
        <v>552</v>
      </c>
      <c r="C244" s="81" t="s">
        <v>92</v>
      </c>
      <c r="D244" s="81" t="s">
        <v>93</v>
      </c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>
        <v>12.07796784565916</v>
      </c>
      <c r="Q244" s="81">
        <v>14.667396215450395</v>
      </c>
      <c r="R244" s="81">
        <v>8.2720821505760256</v>
      </c>
      <c r="S244" s="81">
        <v>3.2206863084921906</v>
      </c>
      <c r="T244" s="81">
        <v>-0.61564289953747675</v>
      </c>
      <c r="U244" s="81">
        <v>-2.3229665291638355</v>
      </c>
      <c r="V244" s="81">
        <v>-1.06658979533006</v>
      </c>
      <c r="W244" s="81">
        <v>3.4527925407925437</v>
      </c>
      <c r="X244" s="81">
        <v>8.8719992732065691</v>
      </c>
      <c r="Y244" s="81">
        <v>9.8434827124674058</v>
      </c>
      <c r="Z244" s="81">
        <v>2.9557268016957181</v>
      </c>
      <c r="AA244" s="81">
        <v>-4.7695333951446059</v>
      </c>
      <c r="AB244" s="81">
        <v>5.9932702378092699</v>
      </c>
      <c r="AC244" s="81">
        <v>3.5807366737491009</v>
      </c>
      <c r="AD244" s="81">
        <v>-2.3848525066352551</v>
      </c>
      <c r="AE244" s="81">
        <v>1.9948375391294348</v>
      </c>
      <c r="AF244" s="81">
        <v>7.4277554529042646</v>
      </c>
      <c r="AG244" s="81">
        <v>1.5751318915866079</v>
      </c>
      <c r="AH244" s="81">
        <v>7.1392574479345114</v>
      </c>
      <c r="AI244" s="81"/>
      <c r="AJ244" s="81"/>
      <c r="AK244" s="81"/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234" t="s">
        <v>551</v>
      </c>
      <c r="AZ244" s="81"/>
      <c r="BA244" s="81"/>
      <c r="BB244" s="81"/>
      <c r="BC244" s="81"/>
      <c r="BD244" s="81"/>
      <c r="BE244" s="81"/>
      <c r="BF244" s="81"/>
      <c r="BG244" s="81"/>
      <c r="BH244" s="86"/>
      <c r="BI244" s="163"/>
    </row>
    <row r="245" spans="1:61" x14ac:dyDescent="0.25">
      <c r="A245" s="85" t="s">
        <v>553</v>
      </c>
      <c r="B245" s="81" t="s">
        <v>554</v>
      </c>
      <c r="C245" s="81" t="s">
        <v>92</v>
      </c>
      <c r="D245" s="81" t="s">
        <v>93</v>
      </c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>
        <v>3.8058556682635469</v>
      </c>
      <c r="AE245" s="81">
        <v>2.7892915751152287</v>
      </c>
      <c r="AF245" s="81">
        <v>3.5834696326453752</v>
      </c>
      <c r="AG245" s="81">
        <v>5.135011671015647</v>
      </c>
      <c r="AH245" s="81">
        <v>7.3645128931532469</v>
      </c>
      <c r="AI245" s="81">
        <v>5.100918140390462</v>
      </c>
      <c r="AJ245" s="81">
        <v>5.9608439317528621</v>
      </c>
      <c r="AK245" s="81">
        <v>8.6460474595585453</v>
      </c>
      <c r="AL245" s="81">
        <v>8.0727306571156845</v>
      </c>
      <c r="AM245" s="81">
        <v>8.8389809524012293</v>
      </c>
      <c r="AN245" s="81">
        <v>9.5404801749010772</v>
      </c>
      <c r="AO245" s="81">
        <v>9.3400174959913187</v>
      </c>
      <c r="AP245" s="81">
        <v>8.1520841432948714</v>
      </c>
      <c r="AQ245" s="81">
        <v>5.7644554639502985</v>
      </c>
      <c r="AR245" s="81">
        <v>4.7735868805724522</v>
      </c>
      <c r="AS245" s="81">
        <v>6.7873164082219688</v>
      </c>
      <c r="AT245" s="81">
        <v>6.1928933118122984</v>
      </c>
      <c r="AU245" s="81">
        <v>6.3208209877104906</v>
      </c>
      <c r="AV245" s="81">
        <v>6.899063491742325</v>
      </c>
      <c r="AW245" s="81">
        <v>7.5364106118205711</v>
      </c>
      <c r="AX245" s="81">
        <v>7.5472477272280969</v>
      </c>
      <c r="AY245" s="234" t="s">
        <v>553</v>
      </c>
      <c r="AZ245" s="81">
        <v>6.9779548118334702</v>
      </c>
      <c r="BA245" s="81">
        <v>7.1295044839632311</v>
      </c>
      <c r="BB245" s="81">
        <v>5.6617712080243194</v>
      </c>
      <c r="BC245" s="81">
        <v>5.3978975427667564</v>
      </c>
      <c r="BD245" s="81">
        <v>6.4232382171749691</v>
      </c>
      <c r="BE245" s="81">
        <v>6.2403027488752656</v>
      </c>
      <c r="BF245" s="81">
        <v>5.2473671560486963</v>
      </c>
      <c r="BG245" s="81">
        <v>5.4218829913071289</v>
      </c>
      <c r="BH245" s="86">
        <v>5.983654636978514</v>
      </c>
      <c r="BI245" s="163"/>
    </row>
    <row r="246" spans="1:61" x14ac:dyDescent="0.25">
      <c r="A246" s="85" t="s">
        <v>555</v>
      </c>
      <c r="B246" s="81" t="s">
        <v>556</v>
      </c>
      <c r="C246" s="81" t="s">
        <v>92</v>
      </c>
      <c r="D246" s="81" t="s">
        <v>93</v>
      </c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>
        <v>-11.399806708576236</v>
      </c>
      <c r="Z246" s="81">
        <v>4.1996530921418298</v>
      </c>
      <c r="AA246" s="81">
        <v>10.700117016667548</v>
      </c>
      <c r="AB246" s="81">
        <v>13.833094934645686</v>
      </c>
      <c r="AC246" s="81">
        <v>9.5860366265008139</v>
      </c>
      <c r="AD246" s="81">
        <v>0.98398934889935674</v>
      </c>
      <c r="AE246" s="81">
        <v>-0.13212208460248576</v>
      </c>
      <c r="AF246" s="81">
        <v>-2.8939972950728787</v>
      </c>
      <c r="AG246" s="81">
        <v>-1.7115122816704513</v>
      </c>
      <c r="AH246" s="81">
        <v>1.5333970864698898</v>
      </c>
      <c r="AI246" s="81">
        <v>11.706484730409343</v>
      </c>
      <c r="AJ246" s="81">
        <v>3.1393215614803864</v>
      </c>
      <c r="AK246" s="81">
        <v>2.5920165202277587</v>
      </c>
      <c r="AL246" s="81">
        <v>0.75074010739884045</v>
      </c>
      <c r="AM246" s="81">
        <v>9.0563872278477362</v>
      </c>
      <c r="AN246" s="81">
        <v>1.0117602781498221</v>
      </c>
      <c r="AO246" s="81">
        <v>2.3284551711667802</v>
      </c>
      <c r="AP246" s="81">
        <v>4.9132398309596397</v>
      </c>
      <c r="AQ246" s="81">
        <v>4.3014660212004969</v>
      </c>
      <c r="AR246" s="81">
        <v>0.33478821545480741</v>
      </c>
      <c r="AS246" s="81">
        <v>5.9220445389159124</v>
      </c>
      <c r="AT246" s="81">
        <v>-3.4885077587212692</v>
      </c>
      <c r="AU246" s="81">
        <v>-5.1112185686653504</v>
      </c>
      <c r="AV246" s="81">
        <v>4.2934311776996452</v>
      </c>
      <c r="AW246" s="81">
        <v>3.9847548313014443</v>
      </c>
      <c r="AX246" s="81">
        <v>5.3028523095719322</v>
      </c>
      <c r="AY246" s="234" t="s">
        <v>555</v>
      </c>
      <c r="AZ246" s="81">
        <v>8.4629286686449916</v>
      </c>
      <c r="BA246" s="81">
        <v>5.1756767876244538</v>
      </c>
      <c r="BB246" s="81">
        <v>6.4504772336097602</v>
      </c>
      <c r="BC246" s="81">
        <v>3.3072428618674934</v>
      </c>
      <c r="BD246" s="81">
        <v>1.6326966172233455</v>
      </c>
      <c r="BE246" s="81">
        <v>1.207475850482993</v>
      </c>
      <c r="BF246" s="81">
        <v>1.7705847771207317</v>
      </c>
      <c r="BG246" s="81">
        <v>1.9691460803968823</v>
      </c>
      <c r="BH246" s="86"/>
      <c r="BI246" s="163"/>
    </row>
    <row r="247" spans="1:61" x14ac:dyDescent="0.25">
      <c r="A247" s="85" t="s">
        <v>557</v>
      </c>
      <c r="B247" s="81" t="s">
        <v>558</v>
      </c>
      <c r="C247" s="81" t="s">
        <v>92</v>
      </c>
      <c r="D247" s="81" t="s">
        <v>93</v>
      </c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>
        <v>7.1185120264874797</v>
      </c>
      <c r="AO247" s="81">
        <v>7.2678848283499491</v>
      </c>
      <c r="AP247" s="81">
        <v>24.013143600622385</v>
      </c>
      <c r="AQ247" s="81">
        <v>25.933325765315772</v>
      </c>
      <c r="AR247" s="81">
        <v>17.96867826107858</v>
      </c>
      <c r="AS247" s="81">
        <v>-9.8814562686599885</v>
      </c>
      <c r="AT247" s="81">
        <v>-6.4210270930023796</v>
      </c>
      <c r="AU247" s="81">
        <v>-1.4723917189714939</v>
      </c>
      <c r="AV247" s="81">
        <v>9.2050709425047756</v>
      </c>
      <c r="AW247" s="81">
        <v>8.8847913310827522</v>
      </c>
      <c r="AX247" s="81">
        <v>11.046080560908649</v>
      </c>
      <c r="AY247" s="234" t="s">
        <v>557</v>
      </c>
      <c r="AZ247" s="81">
        <v>-4.5426878714825421</v>
      </c>
      <c r="BA247" s="81">
        <v>-1.7741391333041747</v>
      </c>
      <c r="BB247" s="81">
        <v>-8.6324334554780791</v>
      </c>
      <c r="BC247" s="81">
        <v>20.940787825634331</v>
      </c>
      <c r="BD247" s="81">
        <v>2.3374623519757449</v>
      </c>
      <c r="BE247" s="81">
        <v>7.8929798194347711</v>
      </c>
      <c r="BF247" s="81">
        <v>14.47524769433241</v>
      </c>
      <c r="BG247" s="81">
        <v>-4.281125410440751</v>
      </c>
      <c r="BH247" s="86">
        <v>-1.4990569546078802</v>
      </c>
      <c r="BI247" s="163"/>
    </row>
    <row r="248" spans="1:61" x14ac:dyDescent="0.25">
      <c r="A248" s="85" t="s">
        <v>559</v>
      </c>
      <c r="B248" s="81" t="s">
        <v>560</v>
      </c>
      <c r="C248" s="81" t="s">
        <v>92</v>
      </c>
      <c r="D248" s="81" t="s">
        <v>93</v>
      </c>
      <c r="E248" s="81"/>
      <c r="F248" s="81">
        <v>4.3403297363805819</v>
      </c>
      <c r="G248" s="81">
        <v>5.5692043004553824</v>
      </c>
      <c r="H248" s="81">
        <v>5.1803436160779341</v>
      </c>
      <c r="I248" s="81">
        <v>6.5887839488797653</v>
      </c>
      <c r="J248" s="81">
        <v>5.5328882032164728</v>
      </c>
      <c r="K248" s="81">
        <v>5.8821846866540284</v>
      </c>
      <c r="L248" s="81">
        <v>4.4598327800727589</v>
      </c>
      <c r="M248" s="81">
        <v>6.0896271570253617</v>
      </c>
      <c r="N248" s="81">
        <v>5.8362004577519997</v>
      </c>
      <c r="O248" s="81">
        <v>4.3409931473582901</v>
      </c>
      <c r="P248" s="81">
        <v>4.0646483437148504</v>
      </c>
      <c r="Q248" s="81">
        <v>5.583643722645462</v>
      </c>
      <c r="R248" s="81">
        <v>6.3734739073660478</v>
      </c>
      <c r="S248" s="81">
        <v>1.7051306311182373</v>
      </c>
      <c r="T248" s="81">
        <v>0.77351160223963689</v>
      </c>
      <c r="U248" s="81">
        <v>5.116493236725546</v>
      </c>
      <c r="V248" s="81">
        <v>3.9982401025698096</v>
      </c>
      <c r="W248" s="81">
        <v>4.3238578445220668</v>
      </c>
      <c r="X248" s="81">
        <v>4.1371078045573597</v>
      </c>
      <c r="Y248" s="81">
        <v>1.8302549851734682</v>
      </c>
      <c r="Z248" s="81">
        <v>2.0611997243727274</v>
      </c>
      <c r="AA248" s="81">
        <v>0.40586884392700995</v>
      </c>
      <c r="AB248" s="81">
        <v>2.686509782481906</v>
      </c>
      <c r="AC248" s="81">
        <v>4.6297650078415984</v>
      </c>
      <c r="AD248" s="81">
        <v>3.7982117766514989</v>
      </c>
      <c r="AE248" s="81">
        <v>3.1939425013428178</v>
      </c>
      <c r="AF248" s="81">
        <v>3.6069165553023481</v>
      </c>
      <c r="AG248" s="81">
        <v>4.6899389045250928</v>
      </c>
      <c r="AH248" s="81">
        <v>3.7667190409610924</v>
      </c>
      <c r="AI248" s="81">
        <v>2.9511633947185203</v>
      </c>
      <c r="AJ248" s="81">
        <v>1.3869613054151841</v>
      </c>
      <c r="AK248" s="81">
        <v>1.9192081125531217</v>
      </c>
      <c r="AL248" s="81">
        <v>1.6257816622344166</v>
      </c>
      <c r="AM248" s="81">
        <v>3.1265500411293203</v>
      </c>
      <c r="AN248" s="81">
        <v>2.9178095091774878</v>
      </c>
      <c r="AO248" s="81">
        <v>3.2933721105731024</v>
      </c>
      <c r="AP248" s="81">
        <v>3.68313103391597</v>
      </c>
      <c r="AQ248" s="81">
        <v>2.5524405039679721</v>
      </c>
      <c r="AR248" s="81">
        <v>3.3587855166333753</v>
      </c>
      <c r="AS248" s="81">
        <v>4.2624351274400709</v>
      </c>
      <c r="AT248" s="81">
        <v>1.8170029250876638</v>
      </c>
      <c r="AU248" s="81">
        <v>2.0674693548124736</v>
      </c>
      <c r="AV248" s="81">
        <v>2.7978881475742838</v>
      </c>
      <c r="AW248" s="81">
        <v>4.1485631145758788</v>
      </c>
      <c r="AX248" s="81">
        <v>3.5861526042598229</v>
      </c>
      <c r="AY248" s="234" t="s">
        <v>559</v>
      </c>
      <c r="AZ248" s="81">
        <v>4.119844871791642</v>
      </c>
      <c r="BA248" s="81">
        <v>3.9362191915182905</v>
      </c>
      <c r="BB248" s="81">
        <v>1.479673088500391</v>
      </c>
      <c r="BC248" s="81">
        <v>-2.0712791112946292</v>
      </c>
      <c r="BD248" s="81">
        <v>4.0798922808176457</v>
      </c>
      <c r="BE248" s="81">
        <v>2.8415512175190116</v>
      </c>
      <c r="BF248" s="81">
        <v>2.2345939823911039</v>
      </c>
      <c r="BG248" s="81">
        <v>2.3503203641532622</v>
      </c>
      <c r="BH248" s="86">
        <v>2.4747341701375518</v>
      </c>
      <c r="BI248" s="163"/>
    </row>
    <row r="249" spans="1:61" x14ac:dyDescent="0.25">
      <c r="A249" s="85" t="s">
        <v>561</v>
      </c>
      <c r="B249" s="81" t="s">
        <v>562</v>
      </c>
      <c r="C249" s="81" t="s">
        <v>92</v>
      </c>
      <c r="D249" s="81" t="s">
        <v>93</v>
      </c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>
        <v>0.43103597565831819</v>
      </c>
      <c r="AC249" s="81">
        <v>1.2875580884064561</v>
      </c>
      <c r="AD249" s="81">
        <v>3.9194963585415223</v>
      </c>
      <c r="AE249" s="81">
        <v>5.5045783387273985</v>
      </c>
      <c r="AF249" s="81">
        <v>0.48309603807213364</v>
      </c>
      <c r="AG249" s="81">
        <v>-1.4422997183392283</v>
      </c>
      <c r="AH249" s="81">
        <v>3.7073136977684413</v>
      </c>
      <c r="AI249" s="81">
        <v>-4.4214509486891558</v>
      </c>
      <c r="AJ249" s="81">
        <v>-2.3000070230509948</v>
      </c>
      <c r="AK249" s="81">
        <v>-0.19999035072731886</v>
      </c>
      <c r="AL249" s="81">
        <v>4.0999876925313004</v>
      </c>
      <c r="AM249" s="81">
        <v>-2.5420964269982278</v>
      </c>
      <c r="AN249" s="81">
        <v>6.6736418845667203</v>
      </c>
      <c r="AO249" s="81">
        <v>7.1789658967391574</v>
      </c>
      <c r="AP249" s="81">
        <v>0.64342478128507707</v>
      </c>
      <c r="AQ249" s="81">
        <v>2.194886324895279</v>
      </c>
      <c r="AR249" s="81">
        <v>2.1854388563921532</v>
      </c>
      <c r="AS249" s="81">
        <v>6.9187902991002517</v>
      </c>
      <c r="AT249" s="81">
        <v>6.9397658298968139</v>
      </c>
      <c r="AU249" s="81">
        <v>4.3439955954779066</v>
      </c>
      <c r="AV249" s="81">
        <v>4.5154791432857166</v>
      </c>
      <c r="AW249" s="81">
        <v>4.6250019476066484</v>
      </c>
      <c r="AX249" s="81">
        <v>4.1564921027704003</v>
      </c>
      <c r="AY249" s="234" t="s">
        <v>561</v>
      </c>
      <c r="AZ249" s="81">
        <v>1.9688079318223259</v>
      </c>
      <c r="BA249" s="81">
        <v>6.3226417633644161</v>
      </c>
      <c r="BB249" s="81">
        <v>1.0090866576426833</v>
      </c>
      <c r="BC249" s="81">
        <v>-4.8082721998445663</v>
      </c>
      <c r="BD249" s="81">
        <v>0.47915871283746014</v>
      </c>
      <c r="BE249" s="81">
        <v>5.7785442972488852</v>
      </c>
      <c r="BF249" s="81">
        <v>0.4095281587437114</v>
      </c>
      <c r="BG249" s="81">
        <v>-1.9280820410498762</v>
      </c>
      <c r="BH249" s="86">
        <v>1.1940736130974017</v>
      </c>
      <c r="BI249" s="163"/>
    </row>
    <row r="250" spans="1:61" x14ac:dyDescent="0.25">
      <c r="A250" s="85" t="s">
        <v>563</v>
      </c>
      <c r="B250" s="81" t="s">
        <v>564</v>
      </c>
      <c r="C250" s="81" t="s">
        <v>92</v>
      </c>
      <c r="D250" s="81" t="s">
        <v>93</v>
      </c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>
        <v>6.2934938853651374</v>
      </c>
      <c r="AK250" s="81">
        <v>8.2075981324296663</v>
      </c>
      <c r="AL250" s="81">
        <v>4.0019663521952253</v>
      </c>
      <c r="AM250" s="81">
        <v>6.7219491414380173</v>
      </c>
      <c r="AN250" s="81">
        <v>5.6693712932129614</v>
      </c>
      <c r="AO250" s="81">
        <v>4.6349673509914879</v>
      </c>
      <c r="AP250" s="81">
        <v>5.2311120287831443</v>
      </c>
      <c r="AQ250" s="81">
        <v>6.0066945892576911</v>
      </c>
      <c r="AR250" s="81">
        <v>3.7755304849318492</v>
      </c>
      <c r="AS250" s="81">
        <v>6.181915609905289</v>
      </c>
      <c r="AT250" s="81">
        <v>3.8036458781726168</v>
      </c>
      <c r="AU250" s="81">
        <v>3.935231492838696</v>
      </c>
      <c r="AV250" s="81">
        <v>3.7473981993720145</v>
      </c>
      <c r="AW250" s="81">
        <v>3.9726963894192409</v>
      </c>
      <c r="AX250" s="81">
        <v>5.591748065789929</v>
      </c>
      <c r="AY250" s="234" t="s">
        <v>563</v>
      </c>
      <c r="AZ250" s="81">
        <v>3.1704093732043219</v>
      </c>
      <c r="BA250" s="81">
        <v>3.3384279463375037</v>
      </c>
      <c r="BB250" s="81">
        <v>4.014388868027936</v>
      </c>
      <c r="BC250" s="81">
        <v>4.1348379526757242</v>
      </c>
      <c r="BD250" s="81">
        <v>3.3174651962658572</v>
      </c>
      <c r="BE250" s="81">
        <v>-15.088393092005546</v>
      </c>
      <c r="BF250" s="81">
        <v>2.4698785156005272</v>
      </c>
      <c r="BG250" s="81">
        <v>4.155705526165292</v>
      </c>
      <c r="BH250" s="86"/>
      <c r="BI250" s="163"/>
    </row>
    <row r="251" spans="1:61" x14ac:dyDescent="0.25">
      <c r="A251" s="85" t="s">
        <v>565</v>
      </c>
      <c r="B251" s="81" t="s">
        <v>566</v>
      </c>
      <c r="C251" s="81" t="s">
        <v>92</v>
      </c>
      <c r="D251" s="81" t="s">
        <v>93</v>
      </c>
      <c r="E251" s="81"/>
      <c r="F251" s="81">
        <v>3.8454035619767808</v>
      </c>
      <c r="G251" s="81">
        <v>6.1772708199713406</v>
      </c>
      <c r="H251" s="81">
        <v>7.3735639458943041</v>
      </c>
      <c r="I251" s="81">
        <v>7.9398412905852638</v>
      </c>
      <c r="J251" s="81">
        <v>8.8960306161638698</v>
      </c>
      <c r="K251" s="81">
        <v>4.438444965060782</v>
      </c>
      <c r="L251" s="81">
        <v>7.1964971021256048</v>
      </c>
      <c r="M251" s="81">
        <v>4.1533644668318175</v>
      </c>
      <c r="N251" s="81">
        <v>4.7159749062101355</v>
      </c>
      <c r="O251" s="81">
        <v>5.2485434693997775</v>
      </c>
      <c r="P251" s="81">
        <v>4.2790016289882402</v>
      </c>
      <c r="Q251" s="81">
        <v>1.6547875970829722</v>
      </c>
      <c r="R251" s="81">
        <v>4.5720257008822927</v>
      </c>
      <c r="S251" s="81">
        <v>6.1110708162048155</v>
      </c>
      <c r="T251" s="81">
        <v>1.6953722224712493</v>
      </c>
      <c r="U251" s="81">
        <v>2.2499866195803833</v>
      </c>
      <c r="V251" s="81">
        <v>-9.4095705740713242E-2</v>
      </c>
      <c r="W251" s="81">
        <v>3.0145077924281054</v>
      </c>
      <c r="X251" s="81">
        <v>3.7905454064000281</v>
      </c>
      <c r="Y251" s="81">
        <v>6.6205898367498861</v>
      </c>
      <c r="Z251" s="81">
        <v>5.3607405630434073</v>
      </c>
      <c r="AA251" s="81">
        <v>-0.38335397772435442</v>
      </c>
      <c r="AB251" s="81">
        <v>-1.8465489630640377</v>
      </c>
      <c r="AC251" s="81">
        <v>5.0990754925817754</v>
      </c>
      <c r="AD251" s="81">
        <v>-1.2114403746480917</v>
      </c>
      <c r="AE251" s="81">
        <v>1.7786895483396847E-2</v>
      </c>
      <c r="AF251" s="81">
        <v>2.100777787560304</v>
      </c>
      <c r="AG251" s="81">
        <v>4.2000426625883307</v>
      </c>
      <c r="AH251" s="81">
        <v>2.3948598146869386</v>
      </c>
      <c r="AI251" s="81">
        <v>-0.31778320346137434</v>
      </c>
      <c r="AJ251" s="81">
        <v>-1.0183080152292092</v>
      </c>
      <c r="AK251" s="81">
        <v>-2.1370417161957818</v>
      </c>
      <c r="AL251" s="81">
        <v>1.2336133983444739</v>
      </c>
      <c r="AM251" s="81">
        <v>3.199999998800962</v>
      </c>
      <c r="AN251" s="81">
        <v>3.1000000046958149</v>
      </c>
      <c r="AO251" s="81">
        <v>4.2999999967718594</v>
      </c>
      <c r="AP251" s="81">
        <v>2.6000000016544504</v>
      </c>
      <c r="AQ251" s="81">
        <v>0.49999999747700485</v>
      </c>
      <c r="AR251" s="81">
        <v>2.4000000048899182</v>
      </c>
      <c r="AS251" s="81">
        <v>4.199999996930174</v>
      </c>
      <c r="AT251" s="81">
        <v>2.7000000026392144</v>
      </c>
      <c r="AU251" s="81">
        <v>3.7003744032864319</v>
      </c>
      <c r="AV251" s="81">
        <v>2.9490754657419416</v>
      </c>
      <c r="AW251" s="81">
        <v>4.5545599082035864</v>
      </c>
      <c r="AX251" s="81">
        <v>5.2770519707346466</v>
      </c>
      <c r="AY251" s="234" t="s">
        <v>565</v>
      </c>
      <c r="AZ251" s="81">
        <v>5.5850459615114545</v>
      </c>
      <c r="BA251" s="81">
        <v>5.3604740532844772</v>
      </c>
      <c r="BB251" s="81">
        <v>3.1910438877832235</v>
      </c>
      <c r="BC251" s="81">
        <v>-1.538089134774097</v>
      </c>
      <c r="BD251" s="81">
        <v>3.0397470850071215</v>
      </c>
      <c r="BE251" s="81">
        <v>3.2124517550539338</v>
      </c>
      <c r="BF251" s="81">
        <v>2.219824006257582</v>
      </c>
      <c r="BG251" s="81">
        <v>2.2123544313780883</v>
      </c>
      <c r="BH251" s="86">
        <v>1.5248428155884</v>
      </c>
      <c r="BI251" s="163"/>
    </row>
    <row r="252" spans="1:61" x14ac:dyDescent="0.25">
      <c r="A252" s="85" t="s">
        <v>567</v>
      </c>
      <c r="B252" s="81" t="s">
        <v>568</v>
      </c>
      <c r="C252" s="81" t="s">
        <v>92</v>
      </c>
      <c r="D252" s="81" t="s">
        <v>93</v>
      </c>
      <c r="E252" s="81"/>
      <c r="F252" s="81">
        <v>-10.851376083633667</v>
      </c>
      <c r="G252" s="81">
        <v>21.200697514813328</v>
      </c>
      <c r="H252" s="81">
        <v>5.2139901343490038</v>
      </c>
      <c r="I252" s="81">
        <v>-2.4402235644914896</v>
      </c>
      <c r="J252" s="81">
        <v>0.99734879352746475</v>
      </c>
      <c r="K252" s="81">
        <v>6.7754853017218579</v>
      </c>
      <c r="L252" s="81">
        <v>-0.9857386614879573</v>
      </c>
      <c r="M252" s="81">
        <v>4.3326984640191597</v>
      </c>
      <c r="N252" s="81">
        <v>9.3288374385547996</v>
      </c>
      <c r="O252" s="81">
        <v>-0.24505657508628076</v>
      </c>
      <c r="P252" s="81">
        <v>6.0050180673755733</v>
      </c>
      <c r="Q252" s="81">
        <v>0.15113551378907175</v>
      </c>
      <c r="R252" s="81">
        <v>8.1372758874018558</v>
      </c>
      <c r="S252" s="81">
        <v>3.1305858792362073</v>
      </c>
      <c r="T252" s="81">
        <v>-4.9816310052538881</v>
      </c>
      <c r="U252" s="81">
        <v>-5.3090020809713963</v>
      </c>
      <c r="V252" s="81">
        <v>0.76079360155081588</v>
      </c>
      <c r="W252" s="81">
        <v>-5.3452915275624093</v>
      </c>
      <c r="X252" s="81">
        <v>0.43008826209265294</v>
      </c>
      <c r="Y252" s="81">
        <v>2.1949129236772791</v>
      </c>
      <c r="Z252" s="81">
        <v>2.3505240748609992</v>
      </c>
      <c r="AA252" s="81">
        <v>-0.45767760896157483</v>
      </c>
      <c r="AB252" s="81">
        <v>1.4117036882630174</v>
      </c>
      <c r="AC252" s="81">
        <v>5.5410740219699335</v>
      </c>
      <c r="AD252" s="81">
        <v>0.46785095094608664</v>
      </c>
      <c r="AE252" s="81">
        <v>4.7172096534084886</v>
      </c>
      <c r="AF252" s="81">
        <v>2.67564245126934</v>
      </c>
      <c r="AG252" s="81">
        <v>0.47038133674870153</v>
      </c>
      <c r="AH252" s="81">
        <v>-1.2660506356095453</v>
      </c>
      <c r="AI252" s="81">
        <v>-6.5683106946424488</v>
      </c>
      <c r="AJ252" s="81">
        <v>-8.4210514991337959</v>
      </c>
      <c r="AK252" s="81">
        <v>-10.500008564647729</v>
      </c>
      <c r="AL252" s="81">
        <v>-13.469050538127959</v>
      </c>
      <c r="AM252" s="81">
        <v>-3.8999968031238836</v>
      </c>
      <c r="AN252" s="81">
        <v>0.69999882979440997</v>
      </c>
      <c r="AO252" s="81">
        <v>-1.0231726419992242</v>
      </c>
      <c r="AP252" s="81">
        <v>-5.6170465987008527</v>
      </c>
      <c r="AQ252" s="81">
        <v>-1.6241540447899041</v>
      </c>
      <c r="AR252" s="81">
        <v>-4.270140831133503</v>
      </c>
      <c r="AS252" s="81">
        <v>-6.9109273165210112</v>
      </c>
      <c r="AT252" s="81">
        <v>-2.1001730248884627</v>
      </c>
      <c r="AU252" s="81">
        <v>2.9477651835976673</v>
      </c>
      <c r="AV252" s="81">
        <v>5.5778223114442369</v>
      </c>
      <c r="AW252" s="81">
        <v>6.73837393324294</v>
      </c>
      <c r="AX252" s="81">
        <v>6.1351511554897229</v>
      </c>
      <c r="AY252" s="234" t="s">
        <v>567</v>
      </c>
      <c r="AZ252" s="81">
        <v>5.3209810575363576</v>
      </c>
      <c r="BA252" s="81">
        <v>6.2594698471958594</v>
      </c>
      <c r="BB252" s="81">
        <v>6.2259002861025294</v>
      </c>
      <c r="BC252" s="81">
        <v>2.8550601070852935</v>
      </c>
      <c r="BD252" s="81">
        <v>7.078889422746883</v>
      </c>
      <c r="BE252" s="81">
        <v>6.864630027738869</v>
      </c>
      <c r="BF252" s="81">
        <v>7.1578596279686622</v>
      </c>
      <c r="BG252" s="81">
        <v>8.5035033166819289</v>
      </c>
      <c r="BH252" s="86">
        <v>9.046596160767308</v>
      </c>
      <c r="BI252" s="163"/>
    </row>
    <row r="253" spans="1:61" x14ac:dyDescent="0.25">
      <c r="A253" s="85" t="s">
        <v>569</v>
      </c>
      <c r="B253" s="81" t="s">
        <v>570</v>
      </c>
      <c r="C253" s="81" t="s">
        <v>92</v>
      </c>
      <c r="D253" s="81" t="s">
        <v>93</v>
      </c>
      <c r="E253" s="81"/>
      <c r="F253" s="81">
        <v>1.3613818156573245</v>
      </c>
      <c r="G253" s="81">
        <v>-2.4908395398273058</v>
      </c>
      <c r="H253" s="81">
        <v>3.2723931097361714</v>
      </c>
      <c r="I253" s="81">
        <v>12.214047848278824</v>
      </c>
      <c r="J253" s="81">
        <v>16.647455827168216</v>
      </c>
      <c r="K253" s="81">
        <v>-5.5703096040642777</v>
      </c>
      <c r="L253" s="81">
        <v>7.9196963372446731</v>
      </c>
      <c r="M253" s="81">
        <v>1.2483302402247745</v>
      </c>
      <c r="N253" s="81">
        <v>-0.436915912273804</v>
      </c>
      <c r="O253" s="81">
        <v>4.7971128946607138</v>
      </c>
      <c r="P253" s="81">
        <v>-8.6039568514365783E-2</v>
      </c>
      <c r="Q253" s="81">
        <v>9.208865137816332</v>
      </c>
      <c r="R253" s="81">
        <v>-0.96204866477091855</v>
      </c>
      <c r="S253" s="81">
        <v>6.4281584028402108</v>
      </c>
      <c r="T253" s="81">
        <v>-2.2693288424303404</v>
      </c>
      <c r="U253" s="81">
        <v>6.2209751383055334</v>
      </c>
      <c r="V253" s="81">
        <v>-4.5642360581070704</v>
      </c>
      <c r="W253" s="81">
        <v>0.55376368080284522</v>
      </c>
      <c r="X253" s="81">
        <v>-3.0239308296105776</v>
      </c>
      <c r="Y253" s="81">
        <v>3.035622119394759</v>
      </c>
      <c r="Z253" s="81">
        <v>6.1679575790360133</v>
      </c>
      <c r="AA253" s="81">
        <v>-2.8127826863475605</v>
      </c>
      <c r="AB253" s="81">
        <v>-1.9666894350159083</v>
      </c>
      <c r="AC253" s="81">
        <v>-0.33683469652854114</v>
      </c>
      <c r="AD253" s="81">
        <v>1.6153104254129573</v>
      </c>
      <c r="AE253" s="81">
        <v>0.72389383489159798</v>
      </c>
      <c r="AF253" s="81">
        <v>2.6756617295079934</v>
      </c>
      <c r="AG253" s="81">
        <v>6.2807489990366321</v>
      </c>
      <c r="AH253" s="81">
        <v>-1.0235017543652845</v>
      </c>
      <c r="AI253" s="81">
        <v>-0.48107212653326314</v>
      </c>
      <c r="AJ253" s="81">
        <v>-3.6133391335411602E-2</v>
      </c>
      <c r="AK253" s="81">
        <v>-1.7309220334787057</v>
      </c>
      <c r="AL253" s="81">
        <v>6.7972739240452285</v>
      </c>
      <c r="AM253" s="81">
        <v>-8.6254418348516708</v>
      </c>
      <c r="AN253" s="81">
        <v>2.8976687091371929</v>
      </c>
      <c r="AO253" s="81">
        <v>6.218546513937568</v>
      </c>
      <c r="AP253" s="81">
        <v>3.8140075726546598</v>
      </c>
      <c r="AQ253" s="81">
        <v>-0.38574622511116274</v>
      </c>
      <c r="AR253" s="81">
        <v>4.650189788845239</v>
      </c>
      <c r="AS253" s="81">
        <v>3.8973228696646061</v>
      </c>
      <c r="AT253" s="81">
        <v>5.3168683185954393</v>
      </c>
      <c r="AU253" s="81">
        <v>4.5060144087568403</v>
      </c>
      <c r="AV253" s="81">
        <v>6.9449738731794781</v>
      </c>
      <c r="AW253" s="81">
        <v>7.0323951307895953</v>
      </c>
      <c r="AX253" s="81">
        <v>7.2355989897756103</v>
      </c>
      <c r="AY253" s="234" t="s">
        <v>569</v>
      </c>
      <c r="AZ253" s="81">
        <v>7.9036945123916098</v>
      </c>
      <c r="BA253" s="81">
        <v>8.3524362242816608</v>
      </c>
      <c r="BB253" s="81">
        <v>7.7738958116574111</v>
      </c>
      <c r="BC253" s="81">
        <v>9.2203484437577856</v>
      </c>
      <c r="BD253" s="81">
        <v>10.298205810876652</v>
      </c>
      <c r="BE253" s="81">
        <v>6.3384461468640723</v>
      </c>
      <c r="BF253" s="81">
        <v>6.7305739892098586</v>
      </c>
      <c r="BG253" s="81">
        <v>6.7134502035460741</v>
      </c>
      <c r="BH253" s="86">
        <v>6.0000000730403826</v>
      </c>
      <c r="BI253" s="163"/>
    </row>
    <row r="254" spans="1:61" ht="15.75" thickBot="1" x14ac:dyDescent="0.3">
      <c r="A254" s="87" t="s">
        <v>571</v>
      </c>
      <c r="B254" s="88" t="s">
        <v>572</v>
      </c>
      <c r="C254" s="88" t="s">
        <v>92</v>
      </c>
      <c r="D254" s="88" t="s">
        <v>93</v>
      </c>
      <c r="E254" s="88"/>
      <c r="F254" s="88">
        <v>6.3161572693811507</v>
      </c>
      <c r="G254" s="88">
        <v>1.4344708872584135</v>
      </c>
      <c r="H254" s="88">
        <v>6.2443445066623866</v>
      </c>
      <c r="I254" s="88">
        <v>-1.1061718588287022</v>
      </c>
      <c r="J254" s="88">
        <v>4.9105705867018088</v>
      </c>
      <c r="K254" s="88">
        <v>1.5231300264024128</v>
      </c>
      <c r="L254" s="88">
        <v>8.367008930227442</v>
      </c>
      <c r="M254" s="88">
        <v>1.9701349696183712</v>
      </c>
      <c r="N254" s="88">
        <v>12.428235834582395</v>
      </c>
      <c r="O254" s="88">
        <v>22.565150839186458</v>
      </c>
      <c r="P254" s="88">
        <v>8.9175866420938945</v>
      </c>
      <c r="Q254" s="88">
        <v>8.3297747275244944</v>
      </c>
      <c r="R254" s="88">
        <v>2.6047146972872639</v>
      </c>
      <c r="S254" s="88">
        <v>6.6251536176686017</v>
      </c>
      <c r="T254" s="88">
        <v>-1.9312232388006549</v>
      </c>
      <c r="U254" s="88">
        <v>0.46483890553885487</v>
      </c>
      <c r="V254" s="88">
        <v>-6.8607031934178622</v>
      </c>
      <c r="W254" s="88">
        <v>-2.7069224847757596</v>
      </c>
      <c r="X254" s="88">
        <v>3.2970353993860897</v>
      </c>
      <c r="Y254" s="88">
        <v>14.420683903897014</v>
      </c>
      <c r="Z254" s="88">
        <v>12.525424859700649</v>
      </c>
      <c r="AA254" s="88">
        <v>2.634297144080989</v>
      </c>
      <c r="AB254" s="88">
        <v>1.5853054593916198</v>
      </c>
      <c r="AC254" s="88">
        <v>-1.9073601074674542</v>
      </c>
      <c r="AD254" s="88">
        <v>6.9443877657105162</v>
      </c>
      <c r="AE254" s="88">
        <v>2.0990291289549248</v>
      </c>
      <c r="AF254" s="88">
        <v>1.1507372045407323</v>
      </c>
      <c r="AG254" s="88">
        <v>7.5523745080478619</v>
      </c>
      <c r="AH254" s="88">
        <v>5.1997664436911606</v>
      </c>
      <c r="AI254" s="88">
        <v>6.9885529331854741</v>
      </c>
      <c r="AJ254" s="88">
        <v>5.5317820723121258</v>
      </c>
      <c r="AK254" s="88">
        <v>-9.0155698205529973</v>
      </c>
      <c r="AL254" s="88">
        <v>1.0514585090960225</v>
      </c>
      <c r="AM254" s="88">
        <v>9.2351987418701356</v>
      </c>
      <c r="AN254" s="88">
        <v>0.15802575242263117</v>
      </c>
      <c r="AO254" s="88">
        <v>10.360696743294767</v>
      </c>
      <c r="AP254" s="88">
        <v>2.6805941737692933</v>
      </c>
      <c r="AQ254" s="88">
        <v>2.885211917296516</v>
      </c>
      <c r="AR254" s="88">
        <v>-0.81782089874828046</v>
      </c>
      <c r="AS254" s="88">
        <v>-3.0591896255346995</v>
      </c>
      <c r="AT254" s="88">
        <v>1.439615074460761</v>
      </c>
      <c r="AU254" s="88">
        <v>-8.8940234172610531</v>
      </c>
      <c r="AV254" s="88">
        <v>-16.99507452755013</v>
      </c>
      <c r="AW254" s="88">
        <v>-5.8075383034693999</v>
      </c>
      <c r="AX254" s="88">
        <v>-5.7110838330467999</v>
      </c>
      <c r="AY254" s="235" t="s">
        <v>571</v>
      </c>
      <c r="AZ254" s="88">
        <v>-3.4614950504017941</v>
      </c>
      <c r="BA254" s="88">
        <v>-3.6533270433956204</v>
      </c>
      <c r="BB254" s="88">
        <v>-17.668946597618671</v>
      </c>
      <c r="BC254" s="88">
        <v>5.9843907535297944</v>
      </c>
      <c r="BD254" s="88">
        <v>11.375921233749736</v>
      </c>
      <c r="BE254" s="88">
        <v>11.905407892273118</v>
      </c>
      <c r="BF254" s="88">
        <v>10.565204269088696</v>
      </c>
      <c r="BG254" s="88">
        <v>4.484095145967018</v>
      </c>
      <c r="BH254" s="89">
        <v>3.1682106123561198</v>
      </c>
      <c r="BI254" s="163"/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J22"/>
  <sheetViews>
    <sheetView showGridLines="0" workbookViewId="0">
      <selection activeCell="H26" sqref="H26"/>
    </sheetView>
  </sheetViews>
  <sheetFormatPr defaultRowHeight="15" x14ac:dyDescent="0.25"/>
  <cols>
    <col min="1" max="1" width="16.42578125" customWidth="1"/>
    <col min="2" max="4" width="9.140625" customWidth="1"/>
    <col min="5" max="5" width="9.5703125" customWidth="1"/>
    <col min="6" max="6" width="9.140625" customWidth="1"/>
  </cols>
  <sheetData>
    <row r="1" spans="1:10" ht="21" x14ac:dyDescent="0.35">
      <c r="A1" s="309" t="s">
        <v>601</v>
      </c>
      <c r="B1" s="309"/>
      <c r="C1" s="309"/>
      <c r="D1" s="2"/>
      <c r="E1" s="2"/>
      <c r="F1" s="1"/>
      <c r="G1" s="1"/>
    </row>
    <row r="2" spans="1:10" ht="15.75" thickBot="1" x14ac:dyDescent="0.3"/>
    <row r="3" spans="1:10" ht="15.75" thickBot="1" x14ac:dyDescent="0.3">
      <c r="A3" s="12" t="s">
        <v>29</v>
      </c>
      <c r="B3" s="13">
        <v>2006</v>
      </c>
      <c r="C3" s="13">
        <v>2007</v>
      </c>
      <c r="D3" s="13">
        <v>2008</v>
      </c>
      <c r="E3" s="13">
        <v>2009</v>
      </c>
      <c r="F3" s="13">
        <v>2010</v>
      </c>
      <c r="G3" s="13">
        <v>2011</v>
      </c>
      <c r="H3" s="13">
        <v>2012</v>
      </c>
      <c r="I3" s="13">
        <v>2013</v>
      </c>
      <c r="J3" s="14">
        <v>2014</v>
      </c>
    </row>
    <row r="4" spans="1:10" x14ac:dyDescent="0.25">
      <c r="A4" s="15" t="s">
        <v>13</v>
      </c>
      <c r="B4" s="10">
        <f>VLOOKUP($A4,'GDP_Growth_-_World_Databank'!$AY$6:$BH$254,2,FALSE)</f>
        <v>3.3508254439659027</v>
      </c>
      <c r="C4" s="6">
        <f>VLOOKUP($A4,'GDP_Growth_-_World_Databank'!$AY$6:$BH$254,3,FALSE)</f>
        <v>3.6214774566403491</v>
      </c>
      <c r="D4" s="6">
        <f>VLOOKUP($A4,'GDP_Growth_-_World_Databank'!$AY$6:$BH$254,4,FALSE)</f>
        <v>1.5472940530394226</v>
      </c>
      <c r="E4" s="6">
        <f>VLOOKUP($A4,'GDP_Growth_-_World_Databank'!$AY$6:$BH$254,5,FALSE)</f>
        <v>-3.7990996891143425</v>
      </c>
      <c r="F4" s="6">
        <f>VLOOKUP($A4,'GDP_Growth_-_World_Databank'!$AY$6:$BH$254,6,FALSE)</f>
        <v>1.8801176594148217</v>
      </c>
      <c r="G4" s="6">
        <f>VLOOKUP($A4,'GDP_Growth_-_World_Databank'!$AY$6:$BH$254,7,FALSE)</f>
        <v>3.0714258167675865</v>
      </c>
      <c r="H4" s="6">
        <f>VLOOKUP($A4,'GDP_Growth_-_World_Databank'!$AY$6:$BH$254,8,FALSE)</f>
        <v>0.88384619701851364</v>
      </c>
      <c r="I4" s="6">
        <f>VLOOKUP($A4,'GDP_Growth_-_World_Databank'!$AY$6:$BH$254,9,FALSE)</f>
        <v>0.22802138137308248</v>
      </c>
      <c r="J4" s="7">
        <f>VLOOKUP($A4,'GDP_Growth_-_World_Databank'!$AY$6:$BH$254,10,FALSE)</f>
        <v>0.30072758855399684</v>
      </c>
    </row>
    <row r="5" spans="1:10" x14ac:dyDescent="0.25">
      <c r="A5" s="16" t="s">
        <v>14</v>
      </c>
      <c r="B5" s="11">
        <f>VLOOKUP($A5,'GDP_Growth_-_World_Databank'!$AY$6:$BH$254,2,FALSE)</f>
        <v>2.6301462317210422</v>
      </c>
      <c r="C5">
        <f>VLOOKUP($A5,'GDP_Growth_-_World_Databank'!$AY$6:$BH$254,3,FALSE)</f>
        <v>3.0003410225729397</v>
      </c>
      <c r="D5">
        <f>VLOOKUP($A5,'GDP_Growth_-_World_Databank'!$AY$6:$BH$254,4,FALSE)</f>
        <v>0.95346880103906528</v>
      </c>
      <c r="E5">
        <f>VLOOKUP($A5,'GDP_Growth_-_World_Databank'!$AY$6:$BH$254,5,FALSE)</f>
        <v>-2.6186647890428816</v>
      </c>
      <c r="F5">
        <f>VLOOKUP($A5,'GDP_Growth_-_World_Databank'!$AY$6:$BH$254,6,FALSE)</f>
        <v>2.5010545665515025</v>
      </c>
      <c r="G5">
        <f>VLOOKUP($A5,'GDP_Growth_-_World_Databank'!$AY$6:$BH$254,7,FALSE)</f>
        <v>1.618317966684458</v>
      </c>
      <c r="H5">
        <f>VLOOKUP($A5,'GDP_Growth_-_World_Databank'!$AY$6:$BH$254,8,FALSE)</f>
        <v>9.2812880503871042E-2</v>
      </c>
      <c r="I5">
        <f>VLOOKUP($A5,'GDP_Growth_-_World_Databank'!$AY$6:$BH$254,9,FALSE)</f>
        <v>0.2911135612823017</v>
      </c>
      <c r="J5" s="3">
        <f>VLOOKUP($A5,'GDP_Growth_-_World_Databank'!$AY$6:$BH$254,10,FALSE)</f>
        <v>1.0665461503037506</v>
      </c>
    </row>
    <row r="6" spans="1:10" x14ac:dyDescent="0.25">
      <c r="A6" s="16" t="s">
        <v>15</v>
      </c>
      <c r="B6" s="11">
        <f>VLOOKUP($A6,'GDP_Growth_-_World_Databank'!$AY$6:$BH$254,2,FALSE)</f>
        <v>4.0551868456751379</v>
      </c>
      <c r="C6">
        <f>VLOOKUP($A6,'GDP_Growth_-_World_Databank'!$AY$6:$BH$254,3,FALSE)</f>
        <v>5.1848196935222433</v>
      </c>
      <c r="D6">
        <f>VLOOKUP($A6,'GDP_Growth_-_World_Databank'!$AY$6:$BH$254,4,FALSE)</f>
        <v>0.7206456130990091</v>
      </c>
      <c r="E6">
        <f>VLOOKUP($A6,'GDP_Growth_-_World_Databank'!$AY$6:$BH$254,5,FALSE)</f>
        <v>-8.2690187431091431</v>
      </c>
      <c r="F6">
        <f>VLOOKUP($A6,'GDP_Growth_-_World_Databank'!$AY$6:$BH$254,6,FALSE)</f>
        <v>2.9923553361053337</v>
      </c>
      <c r="G6">
        <f>VLOOKUP($A6,'GDP_Growth_-_World_Databank'!$AY$6:$BH$254,7,FALSE)</f>
        <v>2.5707925860897944</v>
      </c>
      <c r="H6">
        <f>VLOOKUP($A6,'GDP_Growth_-_World_Databank'!$AY$6:$BH$254,8,FALSE)</f>
        <v>-1.4261773152105377</v>
      </c>
      <c r="I6">
        <f>VLOOKUP($A6,'GDP_Growth_-_World_Databank'!$AY$6:$BH$254,9,FALSE)</f>
        <v>-1.3215693614504005</v>
      </c>
      <c r="J6" s="3">
        <f>VLOOKUP($A6,'GDP_Growth_-_World_Databank'!$AY$6:$BH$254,10,FALSE)</f>
        <v>-0.11409864703240657</v>
      </c>
    </row>
    <row r="7" spans="1:10" x14ac:dyDescent="0.25">
      <c r="A7" s="16" t="s">
        <v>16</v>
      </c>
      <c r="B7" s="11">
        <f>VLOOKUP($A7,'GDP_Growth_-_World_Databank'!$AY$6:$BH$254,2,FALSE)</f>
        <v>2.3749448356582263</v>
      </c>
      <c r="C7">
        <f>VLOOKUP($A7,'GDP_Growth_-_World_Databank'!$AY$6:$BH$254,3,FALSE)</f>
        <v>2.3615020769692734</v>
      </c>
      <c r="D7">
        <f>VLOOKUP($A7,'GDP_Growth_-_World_Databank'!$AY$6:$BH$254,4,FALSE)</f>
        <v>0.19529316755027537</v>
      </c>
      <c r="E7">
        <f>VLOOKUP($A7,'GDP_Growth_-_World_Databank'!$AY$6:$BH$254,5,FALSE)</f>
        <v>-2.9413386637227035</v>
      </c>
      <c r="F7">
        <f>VLOOKUP($A7,'GDP_Growth_-_World_Databank'!$AY$6:$BH$254,6,FALSE)</f>
        <v>1.9656578188557319</v>
      </c>
      <c r="G7">
        <f>VLOOKUP($A7,'GDP_Growth_-_World_Databank'!$AY$6:$BH$254,7,FALSE)</f>
        <v>2.0792283271832304</v>
      </c>
      <c r="H7">
        <f>VLOOKUP($A7,'GDP_Growth_-_World_Databank'!$AY$6:$BH$254,8,FALSE)</f>
        <v>0.18268942908781582</v>
      </c>
      <c r="I7">
        <f>VLOOKUP($A7,'GDP_Growth_-_World_Databank'!$AY$6:$BH$254,9,FALSE)</f>
        <v>0.65648899311641173</v>
      </c>
      <c r="J7" s="3">
        <f>VLOOKUP($A7,'GDP_Growth_-_World_Databank'!$AY$6:$BH$254,10,FALSE)</f>
        <v>0.17956304145836555</v>
      </c>
    </row>
    <row r="8" spans="1:10" x14ac:dyDescent="0.25">
      <c r="A8" s="16" t="s">
        <v>17</v>
      </c>
      <c r="B8" s="11">
        <f>VLOOKUP($A8,'GDP_Growth_-_World_Databank'!$AY$6:$BH$254,2,FALSE)</f>
        <v>3.7100033945217632</v>
      </c>
      <c r="C8">
        <f>VLOOKUP($A8,'GDP_Growth_-_World_Databank'!$AY$6:$BH$254,3,FALSE)</f>
        <v>3.2697833533327412</v>
      </c>
      <c r="D8">
        <f>VLOOKUP($A8,'GDP_Growth_-_World_Databank'!$AY$6:$BH$254,4,FALSE)</f>
        <v>1.0521089395553815</v>
      </c>
      <c r="E8">
        <f>VLOOKUP($A8,'GDP_Growth_-_World_Databank'!$AY$6:$BH$254,5,FALSE)</f>
        <v>-5.6379538930404749</v>
      </c>
      <c r="F8">
        <f>VLOOKUP($A8,'GDP_Growth_-_World_Databank'!$AY$6:$BH$254,6,FALSE)</f>
        <v>4.0907695122806729</v>
      </c>
      <c r="G8">
        <f>VLOOKUP($A8,'GDP_Growth_-_World_Databank'!$AY$6:$BH$254,7,FALSE)</f>
        <v>3.589997242362287</v>
      </c>
      <c r="H8">
        <f>VLOOKUP($A8,'GDP_Growth_-_World_Databank'!$AY$6:$BH$254,8,FALSE)</f>
        <v>0.3764836512337979</v>
      </c>
      <c r="I8">
        <f>VLOOKUP($A8,'GDP_Growth_-_World_Databank'!$AY$6:$BH$254,9,FALSE)</f>
        <v>0.10579204143049026</v>
      </c>
      <c r="J8" s="3">
        <f>VLOOKUP($A8,'GDP_Growth_-_World_Databank'!$AY$6:$BH$254,10,FALSE)</f>
        <v>1.6043810064094117</v>
      </c>
    </row>
    <row r="9" spans="1:10" x14ac:dyDescent="0.25">
      <c r="A9" s="16" t="s">
        <v>18</v>
      </c>
      <c r="B9" s="11">
        <f>VLOOKUP($A9,'GDP_Growth_-_World_Databank'!$AY$6:$BH$254,2,FALSE)</f>
        <v>5.8152362483661904</v>
      </c>
      <c r="C9">
        <f>VLOOKUP($A9,'GDP_Growth_-_World_Databank'!$AY$6:$BH$254,3,FALSE)</f>
        <v>3.5376368016726332</v>
      </c>
      <c r="D9">
        <f>VLOOKUP($A9,'GDP_Growth_-_World_Databank'!$AY$6:$BH$254,4,FALSE)</f>
        <v>-0.44429391229343196</v>
      </c>
      <c r="E9">
        <f>VLOOKUP($A9,'GDP_Growth_-_World_Databank'!$AY$6:$BH$254,5,FALSE)</f>
        <v>-4.3948172240521757</v>
      </c>
      <c r="F9">
        <f>VLOOKUP($A9,'GDP_Growth_-_World_Databank'!$AY$6:$BH$254,6,FALSE)</f>
        <v>-5.4487557608568551</v>
      </c>
      <c r="G9">
        <f>VLOOKUP($A9,'GDP_Growth_-_World_Databank'!$AY$6:$BH$254,7,FALSE)</f>
        <v>-8.8636797677705204</v>
      </c>
      <c r="H9">
        <f>VLOOKUP($A9,'GDP_Growth_-_World_Databank'!$AY$6:$BH$254,8,FALSE)</f>
        <v>-6.5718931786558556</v>
      </c>
      <c r="I9">
        <f>VLOOKUP($A9,'GDP_Growth_-_World_Databank'!$AY$6:$BH$254,9,FALSE)</f>
        <v>-3.8951531289699801</v>
      </c>
      <c r="J9" s="3">
        <f>VLOOKUP($A9,'GDP_Growth_-_World_Databank'!$AY$6:$BH$254,10,FALSE)</f>
        <v>0.77420960916106196</v>
      </c>
    </row>
    <row r="10" spans="1:10" x14ac:dyDescent="0.25">
      <c r="A10" s="16" t="s">
        <v>19</v>
      </c>
      <c r="B10" s="11">
        <f>VLOOKUP($A10,'GDP_Growth_-_World_Databank'!$AY$6:$BH$254,2,FALSE)</f>
        <v>5.4701397374801104</v>
      </c>
      <c r="C10">
        <f>VLOOKUP($A10,'GDP_Growth_-_World_Databank'!$AY$6:$BH$254,3,FALSE)</f>
        <v>4.9321826980961418</v>
      </c>
      <c r="D10">
        <f>VLOOKUP($A10,'GDP_Growth_-_World_Databank'!$AY$6:$BH$254,4,FALSE)</f>
        <v>-2.6096511259575692</v>
      </c>
      <c r="E10">
        <f>VLOOKUP($A10,'GDP_Growth_-_World_Databank'!$AY$6:$BH$254,5,FALSE)</f>
        <v>-6.3706774418781862</v>
      </c>
      <c r="F10">
        <f>VLOOKUP($A10,'GDP_Growth_-_World_Databank'!$AY$6:$BH$254,6,FALSE)</f>
        <v>-0.27550500952816037</v>
      </c>
      <c r="G10">
        <f>VLOOKUP($A10,'GDP_Growth_-_World_Databank'!$AY$6:$BH$254,7,FALSE)</f>
        <v>2.7727063390243103</v>
      </c>
      <c r="H10">
        <f>VLOOKUP($A10,'GDP_Growth_-_World_Databank'!$AY$6:$BH$254,8,FALSE)</f>
        <v>-0.3130528223052238</v>
      </c>
      <c r="I10">
        <f>VLOOKUP($A10,'GDP_Growth_-_World_Databank'!$AY$6:$BH$254,9,FALSE)</f>
        <v>0.17361708373755391</v>
      </c>
      <c r="J10" s="3">
        <f>VLOOKUP($A10,'GDP_Growth_-_World_Databank'!$AY$6:$BH$254,10,FALSE)</f>
        <v>4.7925335182617488</v>
      </c>
    </row>
    <row r="11" spans="1:10" x14ac:dyDescent="0.25">
      <c r="A11" s="16" t="s">
        <v>20</v>
      </c>
      <c r="B11" s="11">
        <f>VLOOKUP($A11,'GDP_Growth_-_World_Databank'!$AY$6:$BH$254,2,FALSE)</f>
        <v>2.0064017309606328</v>
      </c>
      <c r="C11">
        <f>VLOOKUP($A11,'GDP_Growth_-_World_Databank'!$AY$6:$BH$254,3,FALSE)</f>
        <v>1.4741240783970255</v>
      </c>
      <c r="D11">
        <f>VLOOKUP($A11,'GDP_Growth_-_World_Databank'!$AY$6:$BH$254,4,FALSE)</f>
        <v>-1.0498246511058369</v>
      </c>
      <c r="E11">
        <f>VLOOKUP($A11,'GDP_Growth_-_World_Databank'!$AY$6:$BH$254,5,FALSE)</f>
        <v>-5.4813785318373363</v>
      </c>
      <c r="F11">
        <f>VLOOKUP($A11,'GDP_Growth_-_World_Databank'!$AY$6:$BH$254,6,FALSE)</f>
        <v>1.7105824180637654</v>
      </c>
      <c r="G11">
        <f>VLOOKUP($A11,'GDP_Growth_-_World_Databank'!$AY$6:$BH$254,7,FALSE)</f>
        <v>0.58682083722989375</v>
      </c>
      <c r="H11">
        <f>VLOOKUP($A11,'GDP_Growth_-_World_Databank'!$AY$6:$BH$254,8,FALSE)</f>
        <v>-2.7704158922968674</v>
      </c>
      <c r="I11">
        <f>VLOOKUP($A11,'GDP_Growth_-_World_Databank'!$AY$6:$BH$254,9,FALSE)</f>
        <v>-1.6982741418366345</v>
      </c>
      <c r="J11" s="3">
        <f>VLOOKUP($A11,'GDP_Growth_-_World_Databank'!$AY$6:$BH$254,10,FALSE)</f>
        <v>-0.42609676664162066</v>
      </c>
    </row>
    <row r="12" spans="1:10" x14ac:dyDescent="0.25">
      <c r="A12" s="16" t="s">
        <v>30</v>
      </c>
      <c r="B12" s="11">
        <f>VLOOKUP($A12,'GDP_Growth_-_World_Databank'!$AY$6:$BH$254,2,FALSE)</f>
        <v>11.621127526063546</v>
      </c>
      <c r="C12">
        <f>VLOOKUP($A12,'GDP_Growth_-_World_Databank'!$AY$6:$BH$254,3,FALSE)</f>
        <v>9.7934772451172734</v>
      </c>
      <c r="D12">
        <f>VLOOKUP($A12,'GDP_Growth_-_World_Databank'!$AY$6:$BH$254,4,FALSE)</f>
        <v>-3.1751862420541954</v>
      </c>
      <c r="E12">
        <f>VLOOKUP($A12,'GDP_Growth_-_World_Databank'!$AY$6:$BH$254,5,FALSE)</f>
        <v>-14.185978727046447</v>
      </c>
      <c r="F12">
        <f>VLOOKUP($A12,'GDP_Growth_-_World_Databank'!$AY$6:$BH$254,6,FALSE)</f>
        <v>-2.8736096958718207</v>
      </c>
      <c r="G12">
        <f>VLOOKUP($A12,'GDP_Growth_-_World_Databank'!$AY$6:$BH$254,7,FALSE)</f>
        <v>4.9974743409695321</v>
      </c>
      <c r="H12">
        <f>VLOOKUP($A12,'GDP_Growth_-_World_Databank'!$AY$6:$BH$254,8,FALSE)</f>
        <v>4.8341562959281532</v>
      </c>
      <c r="I12">
        <f>VLOOKUP($A12,'GDP_Growth_-_World_Databank'!$AY$6:$BH$254,9,FALSE)</f>
        <v>4.2264672361799001</v>
      </c>
      <c r="J12" s="3">
        <f>VLOOKUP($A12,'GDP_Growth_-_World_Databank'!$AY$6:$BH$254,10,FALSE)</f>
        <v>2.36163325737013</v>
      </c>
    </row>
    <row r="13" spans="1:10" x14ac:dyDescent="0.25">
      <c r="A13" s="16" t="s">
        <v>21</v>
      </c>
      <c r="B13" s="11">
        <f>VLOOKUP($A13,'GDP_Growth_-_World_Databank'!$AY$6:$BH$254,2,FALSE)</f>
        <v>7.406327839313164</v>
      </c>
      <c r="C13">
        <f>VLOOKUP($A13,'GDP_Growth_-_World_Databank'!$AY$6:$BH$254,3,FALSE)</f>
        <v>11.08690978426749</v>
      </c>
      <c r="D13">
        <f>VLOOKUP($A13,'GDP_Growth_-_World_Databank'!$AY$6:$BH$254,4,FALSE)</f>
        <v>2.6279553790118797</v>
      </c>
      <c r="E13">
        <f>VLOOKUP($A13,'GDP_Growth_-_World_Databank'!$AY$6:$BH$254,5,FALSE)</f>
        <v>-14.814001873429149</v>
      </c>
      <c r="F13">
        <f>VLOOKUP($A13,'GDP_Growth_-_World_Databank'!$AY$6:$BH$254,6,FALSE)</f>
        <v>1.61893217977007</v>
      </c>
      <c r="G13">
        <f>VLOOKUP($A13,'GDP_Growth_-_World_Databank'!$AY$6:$BH$254,7,FALSE)</f>
        <v>6.114716102466673</v>
      </c>
      <c r="H13">
        <f>VLOOKUP($A13,'GDP_Growth_-_World_Databank'!$AY$6:$BH$254,8,FALSE)</f>
        <v>3.8383226479546266</v>
      </c>
      <c r="I13">
        <f>VLOOKUP($A13,'GDP_Growth_-_World_Databank'!$AY$6:$BH$254,9,FALSE)</f>
        <v>3.2572762040578311</v>
      </c>
      <c r="J13" s="3">
        <f>VLOOKUP($A13,'GDP_Growth_-_World_Databank'!$AY$6:$BH$254,10,FALSE)</f>
        <v>2.9498728773659053</v>
      </c>
    </row>
    <row r="14" spans="1:10" x14ac:dyDescent="0.25">
      <c r="A14" s="16" t="s">
        <v>22</v>
      </c>
      <c r="B14" s="11">
        <f>VLOOKUP($A14,'GDP_Growth_-_World_Databank'!$AY$6:$BH$254,2,FALSE)</f>
        <v>4.8811947036417394</v>
      </c>
      <c r="C14">
        <f>VLOOKUP($A14,'GDP_Growth_-_World_Databank'!$AY$6:$BH$254,3,FALSE)</f>
        <v>6.4631732672316105</v>
      </c>
      <c r="D14">
        <f>VLOOKUP($A14,'GDP_Growth_-_World_Databank'!$AY$6:$BH$254,4,FALSE)</f>
        <v>0.48732503677500461</v>
      </c>
      <c r="E14">
        <f>VLOOKUP($A14,'GDP_Growth_-_World_Databank'!$AY$6:$BH$254,5,FALSE)</f>
        <v>-5.33368058985711</v>
      </c>
      <c r="F14">
        <f>VLOOKUP($A14,'GDP_Growth_-_World_Databank'!$AY$6:$BH$254,6,FALSE)</f>
        <v>5.1446731809126334</v>
      </c>
      <c r="G14">
        <f>VLOOKUP($A14,'GDP_Growth_-_World_Databank'!$AY$6:$BH$254,7,FALSE)</f>
        <v>2.6090304030989699</v>
      </c>
      <c r="H14">
        <f>VLOOKUP($A14,'GDP_Growth_-_World_Databank'!$AY$6:$BH$254,8,FALSE)</f>
        <v>-0.16296669734504121</v>
      </c>
      <c r="I14">
        <f>VLOOKUP($A14,'GDP_Growth_-_World_Databank'!$AY$6:$BH$254,9,FALSE)</f>
        <v>1.9902060372616717</v>
      </c>
      <c r="J14" s="3">
        <f>VLOOKUP($A14,'GDP_Growth_-_World_Databank'!$AY$6:$BH$254,10,FALSE)</f>
        <v>0</v>
      </c>
    </row>
    <row r="15" spans="1:10" x14ac:dyDescent="0.25">
      <c r="A15" s="16" t="s">
        <v>23</v>
      </c>
      <c r="B15" s="11">
        <f>VLOOKUP($A15,'GDP_Growth_-_World_Databank'!$AY$6:$BH$254,2,FALSE)</f>
        <v>2.223906401725074</v>
      </c>
      <c r="C15">
        <f>VLOOKUP($A15,'GDP_Growth_-_World_Databank'!$AY$6:$BH$254,3,FALSE)</f>
        <v>4.2792270979093132</v>
      </c>
      <c r="D15">
        <f>VLOOKUP($A15,'GDP_Growth_-_World_Databank'!$AY$6:$BH$254,4,FALSE)</f>
        <v>3.9000000000008583</v>
      </c>
      <c r="E15">
        <f>VLOOKUP($A15,'GDP_Growth_-_World_Databank'!$AY$6:$BH$254,5,FALSE)</f>
        <v>-2.7999999999998124</v>
      </c>
      <c r="F15">
        <f>VLOOKUP($A15,'GDP_Growth_-_World_Databank'!$AY$6:$BH$254,6,FALSE)</f>
        <v>4.2999999999999261</v>
      </c>
      <c r="G15">
        <f>VLOOKUP($A15,'GDP_Growth_-_World_Databank'!$AY$6:$BH$254,7,FALSE)</f>
        <v>1.3999999999987409</v>
      </c>
      <c r="H15">
        <f>VLOOKUP($A15,'GDP_Growth_-_World_Databank'!$AY$6:$BH$254,8,FALSE)</f>
        <v>1.1000000000006622</v>
      </c>
      <c r="I15">
        <f>VLOOKUP($A15,'GDP_Growth_-_World_Databank'!$AY$6:$BH$254,9,FALSE)</f>
        <v>2.8999999999987267</v>
      </c>
      <c r="J15" s="3">
        <f>VLOOKUP($A15,'GDP_Growth_-_World_Databank'!$AY$6:$BH$254,10,FALSE)</f>
        <v>0</v>
      </c>
    </row>
    <row r="16" spans="1:10" x14ac:dyDescent="0.25">
      <c r="A16" s="16" t="s">
        <v>24</v>
      </c>
      <c r="B16" s="11">
        <f>VLOOKUP($A16,'GDP_Growth_-_World_Databank'!$AY$6:$BH$254,2,FALSE)</f>
        <v>3.8212837737859218</v>
      </c>
      <c r="C16">
        <f>VLOOKUP($A16,'GDP_Growth_-_World_Databank'!$AY$6:$BH$254,3,FALSE)</f>
        <v>4.2000584341084277</v>
      </c>
      <c r="D16">
        <f>VLOOKUP($A16,'GDP_Growth_-_World_Databank'!$AY$6:$BH$254,4,FALSE)</f>
        <v>2.077940596172013</v>
      </c>
      <c r="E16">
        <f>VLOOKUP($A16,'GDP_Growth_-_World_Databank'!$AY$6:$BH$254,5,FALSE)</f>
        <v>-3.2980747022043317</v>
      </c>
      <c r="F16">
        <f>VLOOKUP($A16,'GDP_Growth_-_World_Databank'!$AY$6:$BH$254,6,FALSE)</f>
        <v>1.0705038483302332</v>
      </c>
      <c r="G16">
        <f>VLOOKUP($A16,'GDP_Growth_-_World_Databank'!$AY$6:$BH$254,7,FALSE)</f>
        <v>1.6636194339018999</v>
      </c>
      <c r="H16">
        <f>VLOOKUP($A16,'GDP_Growth_-_World_Databank'!$AY$6:$BH$254,8,FALSE)</f>
        <v>-1.5857085135645264</v>
      </c>
      <c r="I16">
        <f>VLOOKUP($A16,'GDP_Growth_-_World_Databank'!$AY$6:$BH$254,9,FALSE)</f>
        <v>-0.72551245590368296</v>
      </c>
      <c r="J16" s="3">
        <f>VLOOKUP($A16,'GDP_Growth_-_World_Databank'!$AY$6:$BH$254,10,FALSE)</f>
        <v>0.87391334503566043</v>
      </c>
    </row>
    <row r="17" spans="1:10" x14ac:dyDescent="0.25">
      <c r="A17" s="16" t="s">
        <v>25</v>
      </c>
      <c r="B17" s="11">
        <f>VLOOKUP($A17,'GDP_Growth_-_World_Databank'!$AY$6:$BH$254,2,FALSE)</f>
        <v>1.5530158345971046</v>
      </c>
      <c r="C17">
        <f>VLOOKUP($A17,'GDP_Growth_-_World_Databank'!$AY$6:$BH$254,3,FALSE)</f>
        <v>2.4919856128950073</v>
      </c>
      <c r="D17">
        <f>VLOOKUP($A17,'GDP_Growth_-_World_Databank'!$AY$6:$BH$254,4,FALSE)</f>
        <v>0.19929571281069514</v>
      </c>
      <c r="E17">
        <f>VLOOKUP($A17,'GDP_Growth_-_World_Databank'!$AY$6:$BH$254,5,FALSE)</f>
        <v>-2.978110801000355</v>
      </c>
      <c r="F17">
        <f>VLOOKUP($A17,'GDP_Growth_-_World_Databank'!$AY$6:$BH$254,6,FALSE)</f>
        <v>1.8986750387770712</v>
      </c>
      <c r="G17">
        <f>VLOOKUP($A17,'GDP_Growth_-_World_Databank'!$AY$6:$BH$254,7,FALSE)</f>
        <v>-1.8268014011407274</v>
      </c>
      <c r="H17">
        <f>VLOOKUP($A17,'GDP_Growth_-_World_Databank'!$AY$6:$BH$254,8,FALSE)</f>
        <v>-4.0282652947487634</v>
      </c>
      <c r="I17">
        <f>VLOOKUP($A17,'GDP_Growth_-_World_Databank'!$AY$6:$BH$254,9,FALSE)</f>
        <v>-1.6048158750509316</v>
      </c>
      <c r="J17" s="3">
        <f>VLOOKUP($A17,'GDP_Growth_-_World_Databank'!$AY$6:$BH$254,10,FALSE)</f>
        <v>0.8911297182595348</v>
      </c>
    </row>
    <row r="18" spans="1:10" x14ac:dyDescent="0.25">
      <c r="A18" s="16" t="s">
        <v>26</v>
      </c>
      <c r="B18" s="11">
        <f>VLOOKUP($A18,'GDP_Growth_-_World_Databank'!$AY$6:$BH$254,2,FALSE)</f>
        <v>8.2592235436979848</v>
      </c>
      <c r="C18">
        <f>VLOOKUP($A18,'GDP_Growth_-_World_Databank'!$AY$6:$BH$254,3,FALSE)</f>
        <v>10.681131290470987</v>
      </c>
      <c r="D18">
        <f>VLOOKUP($A18,'GDP_Growth_-_World_Databank'!$AY$6:$BH$254,4,FALSE)</f>
        <v>5.4467414271614985</v>
      </c>
      <c r="E18">
        <f>VLOOKUP($A18,'GDP_Growth_-_World_Databank'!$AY$6:$BH$254,5,FALSE)</f>
        <v>-5.290243350880047</v>
      </c>
      <c r="F18">
        <f>VLOOKUP($A18,'GDP_Growth_-_World_Databank'!$AY$6:$BH$254,6,FALSE)</f>
        <v>4.827314044859051</v>
      </c>
      <c r="G18">
        <f>VLOOKUP($A18,'GDP_Growth_-_World_Databank'!$AY$6:$BH$254,7,FALSE)</f>
        <v>2.7041989743784427</v>
      </c>
      <c r="H18">
        <f>VLOOKUP($A18,'GDP_Growth_-_World_Databank'!$AY$6:$BH$254,8,FALSE)</f>
        <v>1.6020378932323922</v>
      </c>
      <c r="I18">
        <f>VLOOKUP($A18,'GDP_Growth_-_World_Databank'!$AY$6:$BH$254,9,FALSE)</f>
        <v>1.4247385175079472</v>
      </c>
      <c r="J18" s="3">
        <f>VLOOKUP($A18,'GDP_Growth_-_World_Databank'!$AY$6:$BH$254,10,FALSE)</f>
        <v>2.4096583614681748</v>
      </c>
    </row>
    <row r="19" spans="1:10" x14ac:dyDescent="0.25">
      <c r="A19" s="16" t="s">
        <v>27</v>
      </c>
      <c r="B19" s="11">
        <f>VLOOKUP($A19,'GDP_Growth_-_World_Databank'!$AY$6:$BH$254,2,FALSE)</f>
        <v>5.6561488507044828</v>
      </c>
      <c r="C19">
        <f>VLOOKUP($A19,'GDP_Growth_-_World_Databank'!$AY$6:$BH$254,3,FALSE)</f>
        <v>6.9414534467627504</v>
      </c>
      <c r="D19">
        <f>VLOOKUP($A19,'GDP_Growth_-_World_Databank'!$AY$6:$BH$254,4,FALSE)</f>
        <v>3.3001041691901492</v>
      </c>
      <c r="E19">
        <f>VLOOKUP($A19,'GDP_Growth_-_World_Databank'!$AY$6:$BH$254,5,FALSE)</f>
        <v>-7.7973206695394737</v>
      </c>
      <c r="F19">
        <f>VLOOKUP($A19,'GDP_Growth_-_World_Databank'!$AY$6:$BH$254,6,FALSE)</f>
        <v>1.2218191529610749</v>
      </c>
      <c r="G19">
        <f>VLOOKUP($A19,'GDP_Growth_-_World_Databank'!$AY$6:$BH$254,7,FALSE)</f>
        <v>0.61280129658828741</v>
      </c>
      <c r="H19">
        <f>VLOOKUP($A19,'GDP_Growth_-_World_Databank'!$AY$6:$BH$254,8,FALSE)</f>
        <v>-2.639506750956059</v>
      </c>
      <c r="I19">
        <f>VLOOKUP($A19,'GDP_Growth_-_World_Databank'!$AY$6:$BH$254,9,FALSE)</f>
        <v>-0.9984929618110101</v>
      </c>
      <c r="J19" s="3">
        <f>VLOOKUP($A19,'GDP_Growth_-_World_Databank'!$AY$6:$BH$254,10,FALSE)</f>
        <v>2.6367098938967928</v>
      </c>
    </row>
    <row r="20" spans="1:10" ht="15.75" thickBot="1" x14ac:dyDescent="0.3">
      <c r="A20" s="17" t="s">
        <v>28</v>
      </c>
      <c r="B20" s="8">
        <f>VLOOKUP($A20,'GDP_Growth_-_World_Databank'!$AY$6:$BH$254,2,FALSE)</f>
        <v>4.174126284433342</v>
      </c>
      <c r="C20" s="4">
        <f>VLOOKUP($A20,'GDP_Growth_-_World_Databank'!$AY$6:$BH$254,3,FALSE)</f>
        <v>3.7689458216294724</v>
      </c>
      <c r="D20" s="4">
        <f>VLOOKUP($A20,'GDP_Growth_-_World_Databank'!$AY$6:$BH$254,4,FALSE)</f>
        <v>1.1159252663290431</v>
      </c>
      <c r="E20" s="4">
        <f>VLOOKUP($A20,'GDP_Growth_-_World_Databank'!$AY$6:$BH$254,5,FALSE)</f>
        <v>-3.5737940254102796</v>
      </c>
      <c r="F20" s="4">
        <f>VLOOKUP($A20,'GDP_Growth_-_World_Databank'!$AY$6:$BH$254,6,FALSE)</f>
        <v>1.3804782633314971E-2</v>
      </c>
      <c r="G20" s="4">
        <f>VLOOKUP($A20,'GDP_Growth_-_World_Databank'!$AY$6:$BH$254,7,FALSE)</f>
        <v>-0.61762268581358626</v>
      </c>
      <c r="H20" s="4">
        <f>VLOOKUP($A20,'GDP_Growth_-_World_Databank'!$AY$6:$BH$254,8,FALSE)</f>
        <v>-2.0887452337238273</v>
      </c>
      <c r="I20" s="4">
        <f>VLOOKUP($A20,'GDP_Growth_-_World_Databank'!$AY$6:$BH$254,9,FALSE)</f>
        <v>-1.2299519807168622</v>
      </c>
      <c r="J20" s="5">
        <f>VLOOKUP($A20,'GDP_Growth_-_World_Databank'!$AY$6:$BH$254,10,FALSE)</f>
        <v>1.3893719394789628</v>
      </c>
    </row>
    <row r="21" spans="1:10" x14ac:dyDescent="0.25">
      <c r="A21" s="307" t="s">
        <v>596</v>
      </c>
      <c r="B21" s="307"/>
      <c r="C21" s="81" t="s">
        <v>597</v>
      </c>
      <c r="D21" s="81"/>
      <c r="E21" s="3"/>
    </row>
    <row r="22" spans="1:10" ht="15.75" thickBot="1" x14ac:dyDescent="0.3">
      <c r="A22" s="8" t="s">
        <v>598</v>
      </c>
      <c r="B22" s="4"/>
      <c r="C22" s="308">
        <v>42320</v>
      </c>
      <c r="D22" s="308"/>
      <c r="E22" s="5"/>
    </row>
  </sheetData>
  <mergeCells count="3">
    <mergeCell ref="A21:B21"/>
    <mergeCell ref="C22:D22"/>
    <mergeCell ref="A1:C1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K44"/>
  <sheetViews>
    <sheetView showGridLines="0" topLeftCell="A13" zoomScale="85" zoomScaleNormal="85" workbookViewId="0">
      <selection activeCell="M43" sqref="M43"/>
    </sheetView>
  </sheetViews>
  <sheetFormatPr defaultRowHeight="15" x14ac:dyDescent="0.25"/>
  <cols>
    <col min="1" max="1" width="15.85546875" customWidth="1"/>
    <col min="2" max="2" width="14.28515625" customWidth="1"/>
    <col min="3" max="3" width="9.140625" customWidth="1"/>
  </cols>
  <sheetData>
    <row r="1" spans="1:11" ht="21" x14ac:dyDescent="0.35">
      <c r="A1" s="2" t="s">
        <v>661</v>
      </c>
      <c r="B1" s="2"/>
      <c r="C1" s="18"/>
      <c r="D1" s="18"/>
      <c r="E1" s="18"/>
      <c r="F1" s="18"/>
      <c r="G1" s="18"/>
    </row>
    <row r="2" spans="1:11" ht="15.75" thickBot="1" x14ac:dyDescent="0.3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1" ht="15.75" thickBot="1" x14ac:dyDescent="0.3">
      <c r="A3" s="170" t="s">
        <v>12</v>
      </c>
      <c r="B3" s="161">
        <v>2006</v>
      </c>
      <c r="C3" s="161">
        <v>2007</v>
      </c>
      <c r="D3" s="161">
        <v>2008</v>
      </c>
      <c r="E3" s="161">
        <v>2009</v>
      </c>
      <c r="F3" s="161">
        <v>2010</v>
      </c>
      <c r="G3" s="161">
        <v>2011</v>
      </c>
      <c r="H3" s="161">
        <v>2012</v>
      </c>
      <c r="I3" s="161">
        <v>2013</v>
      </c>
      <c r="J3" s="161">
        <v>2014</v>
      </c>
      <c r="K3" s="162">
        <v>2015</v>
      </c>
    </row>
    <row r="4" spans="1:11" x14ac:dyDescent="0.25">
      <c r="A4" s="173" t="s">
        <v>13</v>
      </c>
      <c r="B4">
        <v>-0.5</v>
      </c>
      <c r="C4">
        <v>-0.4</v>
      </c>
      <c r="D4">
        <v>-0.6</v>
      </c>
      <c r="E4">
        <v>-1.8</v>
      </c>
      <c r="F4">
        <v>-1.4</v>
      </c>
      <c r="G4">
        <v>-0.6</v>
      </c>
      <c r="H4">
        <v>-0.2</v>
      </c>
      <c r="I4">
        <v>0.8</v>
      </c>
      <c r="J4">
        <v>-0.8</v>
      </c>
      <c r="K4" s="3">
        <v>0.9</v>
      </c>
    </row>
    <row r="5" spans="1:11" x14ac:dyDescent="0.25">
      <c r="A5" s="173" t="s">
        <v>14</v>
      </c>
      <c r="B5">
        <v>3.3</v>
      </c>
      <c r="C5">
        <v>2.4</v>
      </c>
      <c r="D5">
        <v>1.4</v>
      </c>
      <c r="E5">
        <v>-1.4</v>
      </c>
      <c r="F5">
        <v>-0.7</v>
      </c>
      <c r="G5">
        <v>-0.9</v>
      </c>
      <c r="H5">
        <v>-0.6</v>
      </c>
      <c r="I5">
        <v>0.7</v>
      </c>
      <c r="J5">
        <v>0.4</v>
      </c>
      <c r="K5" s="3">
        <v>0.3</v>
      </c>
    </row>
    <row r="6" spans="1:11" x14ac:dyDescent="0.25">
      <c r="A6" s="173" t="s">
        <v>15</v>
      </c>
      <c r="B6">
        <v>2</v>
      </c>
      <c r="C6">
        <v>1.7</v>
      </c>
      <c r="D6">
        <v>1</v>
      </c>
      <c r="E6">
        <v>-0.2</v>
      </c>
      <c r="F6">
        <v>-1.2</v>
      </c>
      <c r="G6">
        <v>-1</v>
      </c>
      <c r="H6">
        <v>-0.9</v>
      </c>
      <c r="I6">
        <v>-0.5</v>
      </c>
      <c r="J6">
        <v>-0.4</v>
      </c>
      <c r="K6" s="3">
        <v>-0.4</v>
      </c>
    </row>
    <row r="7" spans="1:11" x14ac:dyDescent="0.25">
      <c r="A7" s="173" t="s">
        <v>16</v>
      </c>
      <c r="B7">
        <v>-0.7</v>
      </c>
      <c r="C7">
        <v>-1.2</v>
      </c>
      <c r="D7">
        <v>-1</v>
      </c>
      <c r="E7">
        <v>-3.2</v>
      </c>
      <c r="F7">
        <v>-3.4</v>
      </c>
      <c r="G7">
        <v>-2.1</v>
      </c>
      <c r="H7">
        <v>-1.7</v>
      </c>
      <c r="I7">
        <v>-0.9</v>
      </c>
      <c r="J7">
        <v>-0.7</v>
      </c>
      <c r="K7" s="3">
        <v>-0.6</v>
      </c>
    </row>
    <row r="8" spans="1:11" x14ac:dyDescent="0.25">
      <c r="A8" s="173" t="s">
        <v>17</v>
      </c>
      <c r="B8">
        <v>0.8</v>
      </c>
      <c r="C8">
        <v>1.7</v>
      </c>
      <c r="D8">
        <v>1.2</v>
      </c>
      <c r="E8">
        <v>1.4</v>
      </c>
      <c r="F8">
        <v>-1.2</v>
      </c>
      <c r="G8">
        <v>6</v>
      </c>
      <c r="H8">
        <v>1.6</v>
      </c>
      <c r="I8">
        <v>2</v>
      </c>
      <c r="J8">
        <v>2.1</v>
      </c>
      <c r="K8" s="3">
        <v>1.4</v>
      </c>
    </row>
    <row r="9" spans="1:11" x14ac:dyDescent="0.25">
      <c r="A9" s="173" t="s">
        <v>18</v>
      </c>
      <c r="B9">
        <v>-3.6</v>
      </c>
      <c r="C9">
        <v>-5.4</v>
      </c>
      <c r="D9">
        <v>-8.4</v>
      </c>
      <c r="E9">
        <v>-13.2</v>
      </c>
      <c r="F9">
        <v>-6</v>
      </c>
      <c r="G9">
        <v>-1</v>
      </c>
      <c r="H9">
        <v>2.6</v>
      </c>
      <c r="I9">
        <v>5.8</v>
      </c>
      <c r="J9">
        <v>5.3</v>
      </c>
      <c r="K9" s="3">
        <v>5.7</v>
      </c>
    </row>
    <row r="10" spans="1:11" x14ac:dyDescent="0.25">
      <c r="A10" s="173" t="s">
        <v>19</v>
      </c>
      <c r="B10">
        <v>-4.7</v>
      </c>
      <c r="C10">
        <v>-9</v>
      </c>
      <c r="D10">
        <v>-12.3</v>
      </c>
      <c r="E10">
        <v>-9.6</v>
      </c>
      <c r="F10">
        <v>-6.5</v>
      </c>
      <c r="G10">
        <v>-3.7</v>
      </c>
      <c r="H10">
        <v>-1.5</v>
      </c>
      <c r="I10">
        <v>-0.3</v>
      </c>
      <c r="J10">
        <v>7</v>
      </c>
      <c r="K10" s="3">
        <v>1</v>
      </c>
    </row>
    <row r="11" spans="1:11" x14ac:dyDescent="0.25">
      <c r="A11" s="173" t="s">
        <v>20</v>
      </c>
      <c r="B11">
        <v>-0.1</v>
      </c>
      <c r="C11">
        <v>1.6</v>
      </c>
      <c r="D11">
        <v>1.1000000000000001</v>
      </c>
      <c r="E11">
        <v>0.4</v>
      </c>
      <c r="F11">
        <v>0.4</v>
      </c>
      <c r="G11">
        <v>1.1000000000000001</v>
      </c>
      <c r="H11">
        <v>3.3</v>
      </c>
      <c r="I11">
        <v>3.9</v>
      </c>
      <c r="J11">
        <v>3.7</v>
      </c>
      <c r="K11" s="3">
        <v>3.4</v>
      </c>
    </row>
    <row r="12" spans="1:11" x14ac:dyDescent="0.25">
      <c r="A12" s="173" t="s">
        <v>30</v>
      </c>
      <c r="B12" s="19" t="s">
        <v>655</v>
      </c>
      <c r="C12">
        <v>-0.8</v>
      </c>
      <c r="D12">
        <v>-8.3000000000000007</v>
      </c>
      <c r="E12">
        <v>-2.6</v>
      </c>
      <c r="F12">
        <v>-2.2999999999999998</v>
      </c>
      <c r="G12">
        <v>-0.5</v>
      </c>
      <c r="H12">
        <v>2</v>
      </c>
      <c r="I12">
        <v>0.2</v>
      </c>
      <c r="J12">
        <v>-0.2</v>
      </c>
      <c r="K12" s="3">
        <v>0.1</v>
      </c>
    </row>
    <row r="13" spans="1:11" x14ac:dyDescent="0.25">
      <c r="A13" s="173" t="s">
        <v>21</v>
      </c>
      <c r="B13">
        <v>-1.7</v>
      </c>
      <c r="C13">
        <v>-3.7</v>
      </c>
      <c r="D13">
        <v>-5.9</v>
      </c>
      <c r="E13">
        <v>-5</v>
      </c>
      <c r="F13">
        <v>-3</v>
      </c>
      <c r="G13">
        <v>-5.4</v>
      </c>
      <c r="H13">
        <v>-0.8</v>
      </c>
      <c r="I13">
        <v>-0.3</v>
      </c>
      <c r="J13">
        <v>1.3</v>
      </c>
      <c r="K13" s="3">
        <v>0.2</v>
      </c>
    </row>
    <row r="14" spans="1:11" x14ac:dyDescent="0.25">
      <c r="A14" s="173" t="s">
        <v>22</v>
      </c>
      <c r="B14">
        <v>0.4</v>
      </c>
      <c r="C14">
        <v>1.5</v>
      </c>
      <c r="D14">
        <v>0.9</v>
      </c>
      <c r="E14">
        <v>0.8</v>
      </c>
      <c r="F14">
        <v>-0.8</v>
      </c>
      <c r="G14">
        <v>-0.4</v>
      </c>
      <c r="H14">
        <v>0.6</v>
      </c>
      <c r="I14">
        <v>1</v>
      </c>
      <c r="J14">
        <v>0.4</v>
      </c>
      <c r="K14" s="3">
        <v>-0.6</v>
      </c>
    </row>
    <row r="15" spans="1:11" x14ac:dyDescent="0.25">
      <c r="A15" s="173" t="s">
        <v>23</v>
      </c>
      <c r="B15">
        <v>1.1000000000000001</v>
      </c>
      <c r="C15">
        <v>0.6</v>
      </c>
      <c r="D15">
        <v>-2.1</v>
      </c>
      <c r="E15">
        <v>0.9</v>
      </c>
      <c r="F15">
        <v>0.1</v>
      </c>
      <c r="G15">
        <v>0.8</v>
      </c>
      <c r="H15">
        <v>-0.6</v>
      </c>
      <c r="I15">
        <v>0.1</v>
      </c>
      <c r="J15">
        <v>0.6</v>
      </c>
      <c r="K15" s="3">
        <v>1</v>
      </c>
    </row>
    <row r="16" spans="1:11" x14ac:dyDescent="0.25">
      <c r="A16" s="173" t="s">
        <v>24</v>
      </c>
      <c r="B16">
        <v>1.7</v>
      </c>
      <c r="C16">
        <v>0.7</v>
      </c>
      <c r="D16">
        <v>0.7</v>
      </c>
      <c r="E16">
        <v>-3</v>
      </c>
      <c r="F16">
        <v>-2.7</v>
      </c>
      <c r="G16">
        <v>-2.4</v>
      </c>
      <c r="H16">
        <v>-1</v>
      </c>
      <c r="I16">
        <v>1.5</v>
      </c>
      <c r="J16">
        <v>1.5</v>
      </c>
      <c r="K16" s="3">
        <v>1.3</v>
      </c>
    </row>
    <row r="17" spans="1:11" x14ac:dyDescent="0.25">
      <c r="A17" s="173" t="s">
        <v>25</v>
      </c>
      <c r="B17">
        <v>0</v>
      </c>
      <c r="C17">
        <v>-1.6</v>
      </c>
      <c r="D17">
        <v>-2.1</v>
      </c>
      <c r="E17">
        <v>-6.9</v>
      </c>
      <c r="F17">
        <v>-8.6999999999999993</v>
      </c>
      <c r="G17">
        <v>-3.1</v>
      </c>
      <c r="H17">
        <v>0.4</v>
      </c>
      <c r="I17">
        <v>2.9</v>
      </c>
      <c r="J17">
        <v>2.6</v>
      </c>
      <c r="K17" s="3">
        <v>3</v>
      </c>
    </row>
    <row r="18" spans="1:11" x14ac:dyDescent="0.25">
      <c r="A18" s="173" t="s">
        <v>26</v>
      </c>
      <c r="B18">
        <v>-3.2</v>
      </c>
      <c r="C18">
        <v>-3.1</v>
      </c>
      <c r="D18">
        <v>-3.8</v>
      </c>
      <c r="E18">
        <v>-6</v>
      </c>
      <c r="F18">
        <v>-6.4</v>
      </c>
      <c r="G18">
        <v>-2.7</v>
      </c>
      <c r="H18">
        <v>-2.2999999999999998</v>
      </c>
      <c r="I18">
        <v>-0.2</v>
      </c>
      <c r="J18">
        <v>-0.7</v>
      </c>
      <c r="K18" s="3">
        <v>-0.6</v>
      </c>
    </row>
    <row r="19" spans="1:11" x14ac:dyDescent="0.25">
      <c r="A19" s="173" t="s">
        <v>27</v>
      </c>
      <c r="B19">
        <v>-0.9</v>
      </c>
      <c r="C19">
        <v>-1.4</v>
      </c>
      <c r="D19">
        <v>-2</v>
      </c>
      <c r="E19">
        <v>-3.2</v>
      </c>
      <c r="F19">
        <v>-3.3</v>
      </c>
      <c r="G19">
        <v>-2.8</v>
      </c>
      <c r="H19">
        <v>-0.5</v>
      </c>
      <c r="I19">
        <v>0.1</v>
      </c>
      <c r="J19">
        <v>-0.3</v>
      </c>
      <c r="K19" s="3">
        <v>0.1</v>
      </c>
    </row>
    <row r="20" spans="1:11" ht="15.75" thickBot="1" x14ac:dyDescent="0.3">
      <c r="A20" s="174" t="s">
        <v>28</v>
      </c>
      <c r="B20">
        <v>2.5</v>
      </c>
      <c r="C20">
        <v>1.6</v>
      </c>
      <c r="D20" s="4">
        <v>-4.5</v>
      </c>
      <c r="E20" s="4">
        <v>-8.1999999999999993</v>
      </c>
      <c r="F20" s="4">
        <v>-6.3</v>
      </c>
      <c r="G20" s="4">
        <v>-5.0999999999999996</v>
      </c>
      <c r="H20" s="4">
        <v>-1.9</v>
      </c>
      <c r="I20" s="4">
        <v>-0.4</v>
      </c>
      <c r="J20" s="4">
        <v>0</v>
      </c>
      <c r="K20" s="5">
        <v>0.2</v>
      </c>
    </row>
    <row r="21" spans="1:11" ht="15.75" thickBot="1" x14ac:dyDescent="0.3">
      <c r="A21" s="176" t="s">
        <v>602</v>
      </c>
      <c r="B21" s="13" t="s">
        <v>603</v>
      </c>
      <c r="C21" s="14"/>
    </row>
    <row r="24" spans="1:11" ht="21" x14ac:dyDescent="0.35">
      <c r="A24" s="2" t="s">
        <v>662</v>
      </c>
    </row>
    <row r="25" spans="1:11" ht="15.75" thickBot="1" x14ac:dyDescent="0.3"/>
    <row r="26" spans="1:11" ht="15.75" thickBot="1" x14ac:dyDescent="0.3">
      <c r="A26" s="170" t="s">
        <v>12</v>
      </c>
      <c r="B26" s="161">
        <v>2007</v>
      </c>
      <c r="C26" s="161">
        <v>2008</v>
      </c>
      <c r="D26" s="161">
        <v>2009</v>
      </c>
      <c r="E26" s="161">
        <v>2010</v>
      </c>
      <c r="F26" s="161">
        <v>2011</v>
      </c>
      <c r="G26" s="161">
        <v>2012</v>
      </c>
      <c r="H26" s="161">
        <v>2013</v>
      </c>
      <c r="I26" s="161">
        <v>2014</v>
      </c>
      <c r="J26" s="162">
        <v>2015</v>
      </c>
    </row>
    <row r="27" spans="1:11" x14ac:dyDescent="0.25">
      <c r="A27" s="172" t="s">
        <v>13</v>
      </c>
      <c r="B27" s="82">
        <f>C4-B4</f>
        <v>9.9999999999999978E-2</v>
      </c>
      <c r="C27" s="83">
        <f t="shared" ref="C27:J27" si="0">D4-C4</f>
        <v>-0.19999999999999996</v>
      </c>
      <c r="D27" s="83">
        <f t="shared" si="0"/>
        <v>-1.2000000000000002</v>
      </c>
      <c r="E27" s="83">
        <f t="shared" si="0"/>
        <v>0.40000000000000013</v>
      </c>
      <c r="F27" s="83">
        <f t="shared" si="0"/>
        <v>0.79999999999999993</v>
      </c>
      <c r="G27" s="83">
        <f t="shared" si="0"/>
        <v>0.39999999999999997</v>
      </c>
      <c r="H27" s="83">
        <f t="shared" si="0"/>
        <v>1</v>
      </c>
      <c r="I27" s="83">
        <f t="shared" si="0"/>
        <v>-1.6</v>
      </c>
      <c r="J27" s="84">
        <f t="shared" si="0"/>
        <v>1.7000000000000002</v>
      </c>
    </row>
    <row r="28" spans="1:11" x14ac:dyDescent="0.25">
      <c r="A28" s="173" t="s">
        <v>14</v>
      </c>
      <c r="B28" s="85">
        <f t="shared" ref="B28:J28" si="1">C5-B5</f>
        <v>-0.89999999999999991</v>
      </c>
      <c r="C28" s="81">
        <f t="shared" si="1"/>
        <v>-1</v>
      </c>
      <c r="D28" s="81">
        <f t="shared" si="1"/>
        <v>-2.8</v>
      </c>
      <c r="E28" s="81">
        <f t="shared" si="1"/>
        <v>0.7</v>
      </c>
      <c r="F28" s="81">
        <f t="shared" si="1"/>
        <v>-0.20000000000000007</v>
      </c>
      <c r="G28" s="81">
        <f t="shared" si="1"/>
        <v>0.30000000000000004</v>
      </c>
      <c r="H28" s="81">
        <f t="shared" si="1"/>
        <v>1.2999999999999998</v>
      </c>
      <c r="I28" s="81">
        <f t="shared" si="1"/>
        <v>-0.29999999999999993</v>
      </c>
      <c r="J28" s="86">
        <f t="shared" si="1"/>
        <v>-0.10000000000000003</v>
      </c>
    </row>
    <row r="29" spans="1:11" x14ac:dyDescent="0.25">
      <c r="A29" s="173" t="s">
        <v>15</v>
      </c>
      <c r="B29" s="85">
        <f t="shared" ref="B29:J29" si="2">C6-B6</f>
        <v>-0.30000000000000004</v>
      </c>
      <c r="C29" s="81">
        <f t="shared" si="2"/>
        <v>-0.7</v>
      </c>
      <c r="D29" s="81">
        <f t="shared" si="2"/>
        <v>-1.2</v>
      </c>
      <c r="E29" s="81">
        <f t="shared" si="2"/>
        <v>-1</v>
      </c>
      <c r="F29" s="81">
        <f t="shared" si="2"/>
        <v>0.19999999999999996</v>
      </c>
      <c r="G29" s="81">
        <f t="shared" si="2"/>
        <v>9.9999999999999978E-2</v>
      </c>
      <c r="H29" s="81">
        <f t="shared" si="2"/>
        <v>0.4</v>
      </c>
      <c r="I29" s="81">
        <f t="shared" si="2"/>
        <v>9.9999999999999978E-2</v>
      </c>
      <c r="J29" s="86">
        <f t="shared" si="2"/>
        <v>0</v>
      </c>
    </row>
    <row r="30" spans="1:11" x14ac:dyDescent="0.25">
      <c r="A30" s="173" t="s">
        <v>16</v>
      </c>
      <c r="B30" s="85">
        <f t="shared" ref="B30:J30" si="3">C7-B7</f>
        <v>-0.5</v>
      </c>
      <c r="C30" s="81">
        <f t="shared" si="3"/>
        <v>0.19999999999999996</v>
      </c>
      <c r="D30" s="81">
        <f t="shared" si="3"/>
        <v>-2.2000000000000002</v>
      </c>
      <c r="E30" s="81">
        <f t="shared" si="3"/>
        <v>-0.19999999999999973</v>
      </c>
      <c r="F30" s="81">
        <f t="shared" si="3"/>
        <v>1.2999999999999998</v>
      </c>
      <c r="G30" s="81">
        <f t="shared" si="3"/>
        <v>0.40000000000000013</v>
      </c>
      <c r="H30" s="81">
        <f t="shared" si="3"/>
        <v>0.79999999999999993</v>
      </c>
      <c r="I30" s="81">
        <f t="shared" si="3"/>
        <v>0.20000000000000007</v>
      </c>
      <c r="J30" s="86">
        <f t="shared" si="3"/>
        <v>9.9999999999999978E-2</v>
      </c>
    </row>
    <row r="31" spans="1:11" x14ac:dyDescent="0.25">
      <c r="A31" s="173" t="s">
        <v>17</v>
      </c>
      <c r="B31" s="85">
        <f t="shared" ref="B31:J31" si="4">C8-B8</f>
        <v>0.89999999999999991</v>
      </c>
      <c r="C31" s="81">
        <f t="shared" si="4"/>
        <v>-0.5</v>
      </c>
      <c r="D31" s="81">
        <f t="shared" si="4"/>
        <v>0.19999999999999996</v>
      </c>
      <c r="E31" s="81">
        <f t="shared" si="4"/>
        <v>-2.5999999999999996</v>
      </c>
      <c r="F31" s="81">
        <f t="shared" si="4"/>
        <v>7.2</v>
      </c>
      <c r="G31" s="81">
        <f t="shared" si="4"/>
        <v>-4.4000000000000004</v>
      </c>
      <c r="H31" s="81">
        <f t="shared" si="4"/>
        <v>0.39999999999999991</v>
      </c>
      <c r="I31" s="81">
        <f t="shared" si="4"/>
        <v>0.10000000000000009</v>
      </c>
      <c r="J31" s="86">
        <f t="shared" si="4"/>
        <v>-0.70000000000000018</v>
      </c>
    </row>
    <row r="32" spans="1:11" x14ac:dyDescent="0.25">
      <c r="A32" s="173" t="s">
        <v>18</v>
      </c>
      <c r="B32" s="85">
        <f t="shared" ref="B32:J32" si="5">C9-B9</f>
        <v>-1.8000000000000003</v>
      </c>
      <c r="C32" s="81">
        <f t="shared" si="5"/>
        <v>-3</v>
      </c>
      <c r="D32" s="81">
        <f t="shared" si="5"/>
        <v>-4.7999999999999989</v>
      </c>
      <c r="E32" s="81">
        <f t="shared" si="5"/>
        <v>7.1999999999999993</v>
      </c>
      <c r="F32" s="81">
        <f t="shared" si="5"/>
        <v>5</v>
      </c>
      <c r="G32" s="81">
        <f t="shared" si="5"/>
        <v>3.6</v>
      </c>
      <c r="H32" s="81">
        <f t="shared" si="5"/>
        <v>3.1999999999999997</v>
      </c>
      <c r="I32" s="81">
        <f t="shared" si="5"/>
        <v>-0.5</v>
      </c>
      <c r="J32" s="86">
        <f t="shared" si="5"/>
        <v>0.40000000000000036</v>
      </c>
    </row>
    <row r="33" spans="1:10" x14ac:dyDescent="0.25">
      <c r="A33" s="173" t="s">
        <v>19</v>
      </c>
      <c r="B33" s="85">
        <f t="shared" ref="B33:J33" si="6">C10-B10</f>
        <v>-4.3</v>
      </c>
      <c r="C33" s="81">
        <f t="shared" si="6"/>
        <v>-3.3000000000000007</v>
      </c>
      <c r="D33" s="81">
        <f t="shared" si="6"/>
        <v>2.7000000000000011</v>
      </c>
      <c r="E33" s="81">
        <f t="shared" si="6"/>
        <v>3.0999999999999996</v>
      </c>
      <c r="F33" s="81">
        <f t="shared" si="6"/>
        <v>2.8</v>
      </c>
      <c r="G33" s="81">
        <f t="shared" si="6"/>
        <v>2.2000000000000002</v>
      </c>
      <c r="H33" s="81">
        <f t="shared" si="6"/>
        <v>1.2</v>
      </c>
      <c r="I33" s="81">
        <f t="shared" si="6"/>
        <v>7.3</v>
      </c>
      <c r="J33" s="86">
        <f t="shared" si="6"/>
        <v>-6</v>
      </c>
    </row>
    <row r="34" spans="1:10" x14ac:dyDescent="0.25">
      <c r="A34" s="173" t="s">
        <v>20</v>
      </c>
      <c r="B34" s="85">
        <f t="shared" ref="B34:J34" si="7">C11-B11</f>
        <v>1.7000000000000002</v>
      </c>
      <c r="C34" s="81">
        <f t="shared" si="7"/>
        <v>-0.5</v>
      </c>
      <c r="D34" s="81">
        <f t="shared" si="7"/>
        <v>-0.70000000000000007</v>
      </c>
      <c r="E34" s="81">
        <f t="shared" si="7"/>
        <v>0</v>
      </c>
      <c r="F34" s="81">
        <f t="shared" si="7"/>
        <v>0.70000000000000007</v>
      </c>
      <c r="G34" s="81">
        <f t="shared" si="7"/>
        <v>2.1999999999999997</v>
      </c>
      <c r="H34" s="81">
        <f t="shared" si="7"/>
        <v>0.60000000000000009</v>
      </c>
      <c r="I34" s="81">
        <f t="shared" si="7"/>
        <v>-0.19999999999999973</v>
      </c>
      <c r="J34" s="86">
        <f t="shared" si="7"/>
        <v>-0.30000000000000027</v>
      </c>
    </row>
    <row r="35" spans="1:10" x14ac:dyDescent="0.25">
      <c r="A35" s="173" t="s">
        <v>30</v>
      </c>
      <c r="B35" s="236" t="s">
        <v>655</v>
      </c>
      <c r="C35" s="81">
        <f t="shared" ref="C35:J35" si="8">D12-C12</f>
        <v>-7.5000000000000009</v>
      </c>
      <c r="D35" s="81">
        <f t="shared" si="8"/>
        <v>5.7000000000000011</v>
      </c>
      <c r="E35" s="81">
        <f t="shared" si="8"/>
        <v>0.30000000000000027</v>
      </c>
      <c r="F35" s="81">
        <f t="shared" si="8"/>
        <v>1.7999999999999998</v>
      </c>
      <c r="G35" s="81">
        <f t="shared" si="8"/>
        <v>2.5</v>
      </c>
      <c r="H35" s="81">
        <f t="shared" si="8"/>
        <v>-1.8</v>
      </c>
      <c r="I35" s="81">
        <f t="shared" si="8"/>
        <v>-0.4</v>
      </c>
      <c r="J35" s="86">
        <f t="shared" si="8"/>
        <v>0.30000000000000004</v>
      </c>
    </row>
    <row r="36" spans="1:10" x14ac:dyDescent="0.25">
      <c r="A36" s="173" t="s">
        <v>21</v>
      </c>
      <c r="B36" s="85">
        <f t="shared" ref="B36:J36" si="9">C13-B13</f>
        <v>-2</v>
      </c>
      <c r="C36" s="81">
        <f t="shared" si="9"/>
        <v>-2.2000000000000002</v>
      </c>
      <c r="D36" s="81">
        <f t="shared" si="9"/>
        <v>0.90000000000000036</v>
      </c>
      <c r="E36" s="81">
        <f t="shared" si="9"/>
        <v>2</v>
      </c>
      <c r="F36" s="81">
        <f t="shared" si="9"/>
        <v>-2.4000000000000004</v>
      </c>
      <c r="G36" s="81">
        <f t="shared" si="9"/>
        <v>4.6000000000000005</v>
      </c>
      <c r="H36" s="81">
        <f t="shared" si="9"/>
        <v>0.5</v>
      </c>
      <c r="I36" s="81">
        <f t="shared" si="9"/>
        <v>1.6</v>
      </c>
      <c r="J36" s="86">
        <f t="shared" si="9"/>
        <v>-1.1000000000000001</v>
      </c>
    </row>
    <row r="37" spans="1:10" x14ac:dyDescent="0.25">
      <c r="A37" s="173" t="s">
        <v>22</v>
      </c>
      <c r="B37" s="85">
        <f t="shared" ref="B37:J37" si="10">C14-B14</f>
        <v>1.1000000000000001</v>
      </c>
      <c r="C37" s="81">
        <f t="shared" si="10"/>
        <v>-0.6</v>
      </c>
      <c r="D37" s="81">
        <f t="shared" si="10"/>
        <v>-9.9999999999999978E-2</v>
      </c>
      <c r="E37" s="81">
        <f t="shared" si="10"/>
        <v>-1.6</v>
      </c>
      <c r="F37" s="81">
        <f t="shared" si="10"/>
        <v>0.4</v>
      </c>
      <c r="G37" s="81">
        <f t="shared" si="10"/>
        <v>1</v>
      </c>
      <c r="H37" s="81">
        <f t="shared" si="10"/>
        <v>0.4</v>
      </c>
      <c r="I37" s="81">
        <f t="shared" si="10"/>
        <v>-0.6</v>
      </c>
      <c r="J37" s="86">
        <f t="shared" si="10"/>
        <v>-1</v>
      </c>
    </row>
    <row r="38" spans="1:10" x14ac:dyDescent="0.25">
      <c r="A38" s="173" t="s">
        <v>23</v>
      </c>
      <c r="B38" s="85">
        <f t="shared" ref="B38:J38" si="11">C15-B15</f>
        <v>-0.50000000000000011</v>
      </c>
      <c r="C38" s="81">
        <f t="shared" si="11"/>
        <v>-2.7</v>
      </c>
      <c r="D38" s="81">
        <f t="shared" si="11"/>
        <v>3</v>
      </c>
      <c r="E38" s="81">
        <f t="shared" si="11"/>
        <v>-0.8</v>
      </c>
      <c r="F38" s="81">
        <f t="shared" si="11"/>
        <v>0.70000000000000007</v>
      </c>
      <c r="G38" s="81">
        <f t="shared" si="11"/>
        <v>-1.4</v>
      </c>
      <c r="H38" s="81">
        <f t="shared" si="11"/>
        <v>0.7</v>
      </c>
      <c r="I38" s="81">
        <f t="shared" si="11"/>
        <v>0.5</v>
      </c>
      <c r="J38" s="86">
        <f t="shared" si="11"/>
        <v>0.4</v>
      </c>
    </row>
    <row r="39" spans="1:10" x14ac:dyDescent="0.25">
      <c r="A39" s="173" t="s">
        <v>24</v>
      </c>
      <c r="B39" s="85">
        <f t="shared" ref="B39:J39" si="12">C16-B16</f>
        <v>-1</v>
      </c>
      <c r="C39" s="81">
        <f t="shared" si="12"/>
        <v>0</v>
      </c>
      <c r="D39" s="81">
        <f t="shared" si="12"/>
        <v>-3.7</v>
      </c>
      <c r="E39" s="81">
        <f t="shared" si="12"/>
        <v>0.29999999999999982</v>
      </c>
      <c r="F39" s="81">
        <f t="shared" si="12"/>
        <v>0.30000000000000027</v>
      </c>
      <c r="G39" s="81">
        <f t="shared" si="12"/>
        <v>1.4</v>
      </c>
      <c r="H39" s="81">
        <f t="shared" si="12"/>
        <v>2.5</v>
      </c>
      <c r="I39" s="81">
        <f t="shared" si="12"/>
        <v>0</v>
      </c>
      <c r="J39" s="86">
        <f t="shared" si="12"/>
        <v>-0.19999999999999996</v>
      </c>
    </row>
    <row r="40" spans="1:10" x14ac:dyDescent="0.25">
      <c r="A40" s="173" t="s">
        <v>25</v>
      </c>
      <c r="B40" s="85">
        <f t="shared" ref="B40:J40" si="13">C17-B17</f>
        <v>-1.6</v>
      </c>
      <c r="C40" s="81">
        <f t="shared" si="13"/>
        <v>-0.5</v>
      </c>
      <c r="D40" s="81">
        <f t="shared" si="13"/>
        <v>-4.8000000000000007</v>
      </c>
      <c r="E40" s="81">
        <f t="shared" si="13"/>
        <v>-1.7999999999999989</v>
      </c>
      <c r="F40" s="81">
        <f t="shared" si="13"/>
        <v>5.6</v>
      </c>
      <c r="G40" s="81">
        <f t="shared" si="13"/>
        <v>3.5</v>
      </c>
      <c r="H40" s="81">
        <f t="shared" si="13"/>
        <v>2.5</v>
      </c>
      <c r="I40" s="81">
        <f t="shared" si="13"/>
        <v>-0.29999999999999982</v>
      </c>
      <c r="J40" s="86">
        <f t="shared" si="13"/>
        <v>0.39999999999999991</v>
      </c>
    </row>
    <row r="41" spans="1:10" x14ac:dyDescent="0.25">
      <c r="A41" s="173" t="s">
        <v>26</v>
      </c>
      <c r="B41" s="85">
        <f t="shared" ref="B41:J41" si="14">C18-B18</f>
        <v>0.10000000000000009</v>
      </c>
      <c r="C41" s="81">
        <f t="shared" si="14"/>
        <v>-0.69999999999999973</v>
      </c>
      <c r="D41" s="81">
        <f t="shared" si="14"/>
        <v>-2.2000000000000002</v>
      </c>
      <c r="E41" s="81">
        <f t="shared" si="14"/>
        <v>-0.40000000000000036</v>
      </c>
      <c r="F41" s="81">
        <f t="shared" si="14"/>
        <v>3.7</v>
      </c>
      <c r="G41" s="81">
        <f t="shared" si="14"/>
        <v>0.40000000000000036</v>
      </c>
      <c r="H41" s="81">
        <f t="shared" si="14"/>
        <v>2.0999999999999996</v>
      </c>
      <c r="I41" s="81">
        <f t="shared" si="14"/>
        <v>-0.49999999999999994</v>
      </c>
      <c r="J41" s="86">
        <f t="shared" si="14"/>
        <v>9.9999999999999978E-2</v>
      </c>
    </row>
    <row r="42" spans="1:10" x14ac:dyDescent="0.25">
      <c r="A42" s="173" t="s">
        <v>27</v>
      </c>
      <c r="B42" s="85">
        <f t="shared" ref="B42:J42" si="15">C19-B19</f>
        <v>-0.49999999999999989</v>
      </c>
      <c r="C42" s="81">
        <f t="shared" si="15"/>
        <v>-0.60000000000000009</v>
      </c>
      <c r="D42" s="81">
        <f t="shared" si="15"/>
        <v>-1.2000000000000002</v>
      </c>
      <c r="E42" s="81">
        <f t="shared" si="15"/>
        <v>-9.9999999999999645E-2</v>
      </c>
      <c r="F42" s="81">
        <f t="shared" si="15"/>
        <v>0.5</v>
      </c>
      <c r="G42" s="81">
        <f t="shared" si="15"/>
        <v>2.2999999999999998</v>
      </c>
      <c r="H42" s="81">
        <f t="shared" si="15"/>
        <v>0.6</v>
      </c>
      <c r="I42" s="81">
        <f t="shared" si="15"/>
        <v>-0.4</v>
      </c>
      <c r="J42" s="86">
        <f t="shared" si="15"/>
        <v>0.4</v>
      </c>
    </row>
    <row r="43" spans="1:10" ht="15.75" thickBot="1" x14ac:dyDescent="0.3">
      <c r="A43" s="174" t="s">
        <v>28</v>
      </c>
      <c r="B43" s="87">
        <f t="shared" ref="B43:J43" si="16">C20-B20</f>
        <v>-0.89999999999999991</v>
      </c>
      <c r="C43" s="88">
        <f t="shared" si="16"/>
        <v>-6.1</v>
      </c>
      <c r="D43" s="88">
        <f t="shared" si="16"/>
        <v>-3.6999999999999993</v>
      </c>
      <c r="E43" s="88">
        <f t="shared" si="16"/>
        <v>1.8999999999999995</v>
      </c>
      <c r="F43" s="88">
        <f t="shared" si="16"/>
        <v>1.2000000000000002</v>
      </c>
      <c r="G43" s="88">
        <f t="shared" si="16"/>
        <v>3.1999999999999997</v>
      </c>
      <c r="H43" s="88">
        <f t="shared" si="16"/>
        <v>1.5</v>
      </c>
      <c r="I43" s="88">
        <f t="shared" si="16"/>
        <v>0.4</v>
      </c>
      <c r="J43" s="89">
        <f t="shared" si="16"/>
        <v>0.2</v>
      </c>
    </row>
    <row r="44" spans="1:10" x14ac:dyDescent="0.25">
      <c r="D44" s="121"/>
    </row>
  </sheetData>
  <mergeCells count="1">
    <mergeCell ref="A2:K2"/>
  </mergeCell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4"/>
  <sheetViews>
    <sheetView showGridLines="0" zoomScale="85" zoomScaleNormal="85" workbookViewId="0">
      <selection activeCell="B4" sqref="B4"/>
    </sheetView>
  </sheetViews>
  <sheetFormatPr defaultRowHeight="15" x14ac:dyDescent="0.25"/>
  <cols>
    <col min="1" max="4" width="24.85546875" customWidth="1"/>
    <col min="5" max="5" width="24.85546875" hidden="1" customWidth="1"/>
    <col min="6" max="50" width="0" hidden="1" customWidth="1"/>
    <col min="51" max="51" width="24.7109375" style="1" customWidth="1"/>
    <col min="52" max="52" width="12" style="1" bestFit="1" customWidth="1"/>
  </cols>
  <sheetData>
    <row r="1" spans="1:61" s="223" customFormat="1" x14ac:dyDescent="0.25">
      <c r="AY1" s="1"/>
      <c r="AZ1" s="1"/>
    </row>
    <row r="2" spans="1:61" s="223" customFormat="1" ht="31.5" x14ac:dyDescent="0.5">
      <c r="A2" s="237" t="s">
        <v>658</v>
      </c>
      <c r="B2" s="237"/>
      <c r="C2" s="237"/>
      <c r="AY2" s="1"/>
      <c r="AZ2" s="1"/>
    </row>
    <row r="3" spans="1:61" s="223" customFormat="1" x14ac:dyDescent="0.25">
      <c r="A3" s="223" t="s">
        <v>659</v>
      </c>
      <c r="AY3" s="1"/>
      <c r="AZ3" s="1"/>
    </row>
    <row r="4" spans="1:61" s="223" customFormat="1" ht="15.75" thickBot="1" x14ac:dyDescent="0.3">
      <c r="AY4" s="1"/>
      <c r="AZ4" s="1"/>
    </row>
    <row r="5" spans="1:61" ht="15.75" thickBot="1" x14ac:dyDescent="0.3">
      <c r="A5" s="170" t="s">
        <v>31</v>
      </c>
      <c r="B5" s="229" t="s">
        <v>32</v>
      </c>
      <c r="C5" s="229" t="s">
        <v>33</v>
      </c>
      <c r="D5" s="229" t="s">
        <v>34</v>
      </c>
      <c r="E5" s="229" t="s">
        <v>35</v>
      </c>
      <c r="F5" s="229" t="s">
        <v>36</v>
      </c>
      <c r="G5" s="229" t="s">
        <v>37</v>
      </c>
      <c r="H5" s="229" t="s">
        <v>38</v>
      </c>
      <c r="I5" s="229" t="s">
        <v>39</v>
      </c>
      <c r="J5" s="229" t="s">
        <v>40</v>
      </c>
      <c r="K5" s="229" t="s">
        <v>41</v>
      </c>
      <c r="L5" s="229" t="s">
        <v>42</v>
      </c>
      <c r="M5" s="229" t="s">
        <v>43</v>
      </c>
      <c r="N5" s="229" t="s">
        <v>44</v>
      </c>
      <c r="O5" s="229" t="s">
        <v>45</v>
      </c>
      <c r="P5" s="229" t="s">
        <v>46</v>
      </c>
      <c r="Q5" s="229" t="s">
        <v>47</v>
      </c>
      <c r="R5" s="229" t="s">
        <v>48</v>
      </c>
      <c r="S5" s="229" t="s">
        <v>49</v>
      </c>
      <c r="T5" s="229" t="s">
        <v>50</v>
      </c>
      <c r="U5" s="229" t="s">
        <v>51</v>
      </c>
      <c r="V5" s="229" t="s">
        <v>52</v>
      </c>
      <c r="W5" s="229" t="s">
        <v>53</v>
      </c>
      <c r="X5" s="229" t="s">
        <v>54</v>
      </c>
      <c r="Y5" s="229" t="s">
        <v>55</v>
      </c>
      <c r="Z5" s="229" t="s">
        <v>56</v>
      </c>
      <c r="AA5" s="229" t="s">
        <v>57</v>
      </c>
      <c r="AB5" s="229" t="s">
        <v>58</v>
      </c>
      <c r="AC5" s="229" t="s">
        <v>59</v>
      </c>
      <c r="AD5" s="229" t="s">
        <v>60</v>
      </c>
      <c r="AE5" s="229" t="s">
        <v>61</v>
      </c>
      <c r="AF5" s="229" t="s">
        <v>62</v>
      </c>
      <c r="AG5" s="229" t="s">
        <v>63</v>
      </c>
      <c r="AH5" s="229" t="s">
        <v>64</v>
      </c>
      <c r="AI5" s="229" t="s">
        <v>65</v>
      </c>
      <c r="AJ5" s="229" t="s">
        <v>66</v>
      </c>
      <c r="AK5" s="229" t="s">
        <v>67</v>
      </c>
      <c r="AL5" s="229" t="s">
        <v>68</v>
      </c>
      <c r="AM5" s="229" t="s">
        <v>69</v>
      </c>
      <c r="AN5" s="229" t="s">
        <v>70</v>
      </c>
      <c r="AO5" s="229" t="s">
        <v>71</v>
      </c>
      <c r="AP5" s="229" t="s">
        <v>72</v>
      </c>
      <c r="AQ5" s="229" t="s">
        <v>73</v>
      </c>
      <c r="AR5" s="229" t="s">
        <v>74</v>
      </c>
      <c r="AS5" s="229" t="s">
        <v>75</v>
      </c>
      <c r="AT5" s="229" t="s">
        <v>76</v>
      </c>
      <c r="AU5" s="229" t="s">
        <v>77</v>
      </c>
      <c r="AV5" s="229" t="s">
        <v>78</v>
      </c>
      <c r="AW5" s="229" t="s">
        <v>79</v>
      </c>
      <c r="AX5" s="229" t="s">
        <v>80</v>
      </c>
      <c r="AY5" s="232" t="s">
        <v>31</v>
      </c>
      <c r="AZ5" s="229" t="s">
        <v>81</v>
      </c>
      <c r="BA5" s="229" t="s">
        <v>82</v>
      </c>
      <c r="BB5" s="229" t="s">
        <v>83</v>
      </c>
      <c r="BC5" s="229" t="s">
        <v>84</v>
      </c>
      <c r="BD5" s="229" t="s">
        <v>85</v>
      </c>
      <c r="BE5" s="229" t="s">
        <v>86</v>
      </c>
      <c r="BF5" s="229" t="s">
        <v>87</v>
      </c>
      <c r="BG5" s="231" t="s">
        <v>88</v>
      </c>
      <c r="BH5" s="163"/>
      <c r="BI5" s="163"/>
    </row>
    <row r="6" spans="1:61" x14ac:dyDescent="0.25">
      <c r="A6" s="85" t="s">
        <v>90</v>
      </c>
      <c r="B6" s="81" t="s">
        <v>91</v>
      </c>
      <c r="C6" s="81" t="s">
        <v>573</v>
      </c>
      <c r="D6" s="81" t="s">
        <v>574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173" t="s">
        <v>90</v>
      </c>
      <c r="AZ6" s="81"/>
      <c r="BA6" s="81"/>
      <c r="BB6" s="81"/>
      <c r="BC6" s="81"/>
      <c r="BD6" s="81"/>
      <c r="BE6" s="81"/>
      <c r="BF6" s="81"/>
      <c r="BG6" s="86"/>
      <c r="BH6" s="163"/>
      <c r="BI6" s="163"/>
    </row>
    <row r="7" spans="1:61" x14ac:dyDescent="0.25">
      <c r="A7" s="85" t="s">
        <v>94</v>
      </c>
      <c r="B7" s="81" t="s">
        <v>95</v>
      </c>
      <c r="C7" s="81" t="s">
        <v>573</v>
      </c>
      <c r="D7" s="81" t="s">
        <v>574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173" t="s">
        <v>94</v>
      </c>
      <c r="AZ7" s="81"/>
      <c r="BA7" s="81"/>
      <c r="BB7" s="81"/>
      <c r="BC7" s="81"/>
      <c r="BD7" s="81"/>
      <c r="BE7" s="81"/>
      <c r="BF7" s="81"/>
      <c r="BG7" s="86"/>
      <c r="BH7" s="163"/>
      <c r="BI7" s="163"/>
    </row>
    <row r="8" spans="1:61" x14ac:dyDescent="0.25">
      <c r="A8" s="85" t="s">
        <v>96</v>
      </c>
      <c r="B8" s="81" t="s">
        <v>97</v>
      </c>
      <c r="C8" s="81" t="s">
        <v>573</v>
      </c>
      <c r="D8" s="81" t="s">
        <v>574</v>
      </c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>
        <v>4.9000000953674299</v>
      </c>
      <c r="AK8" s="81">
        <v>4.8000001907348597</v>
      </c>
      <c r="AL8" s="81">
        <v>4.8000001907348597</v>
      </c>
      <c r="AM8" s="81">
        <v>4.8000001907348597</v>
      </c>
      <c r="AN8" s="81">
        <v>4.8000001907348597</v>
      </c>
      <c r="AO8" s="81">
        <v>4.8000001907348597</v>
      </c>
      <c r="AP8" s="81">
        <v>4.8000001907348597</v>
      </c>
      <c r="AQ8" s="81">
        <v>4.6999998092651403</v>
      </c>
      <c r="AR8" s="81">
        <v>4.8000001907348597</v>
      </c>
      <c r="AS8" s="81">
        <v>4.6999998092651403</v>
      </c>
      <c r="AT8" s="81">
        <v>4.5999999046325701</v>
      </c>
      <c r="AU8" s="81">
        <v>4.5999999046325701</v>
      </c>
      <c r="AV8" s="81">
        <v>4.9000000953674299</v>
      </c>
      <c r="AW8" s="81">
        <v>4.5</v>
      </c>
      <c r="AX8" s="81">
        <v>8.5</v>
      </c>
      <c r="AY8" s="173" t="s">
        <v>96</v>
      </c>
      <c r="AZ8" s="81">
        <v>8.3000001907348597</v>
      </c>
      <c r="BA8" s="81">
        <v>8.5</v>
      </c>
      <c r="BB8" s="81">
        <v>8.3000001907348597</v>
      </c>
      <c r="BC8" s="81">
        <v>8.8000001907348597</v>
      </c>
      <c r="BD8" s="81">
        <v>8.5</v>
      </c>
      <c r="BE8" s="81">
        <v>8.3999996185302699</v>
      </c>
      <c r="BF8" s="81">
        <v>8.6999998092651403</v>
      </c>
      <c r="BG8" s="86">
        <v>8</v>
      </c>
      <c r="BH8" s="163"/>
      <c r="BI8" s="163"/>
    </row>
    <row r="9" spans="1:61" x14ac:dyDescent="0.25">
      <c r="A9" s="85" t="s">
        <v>98</v>
      </c>
      <c r="B9" s="81" t="s">
        <v>99</v>
      </c>
      <c r="C9" s="81" t="s">
        <v>573</v>
      </c>
      <c r="D9" s="81" t="s">
        <v>574</v>
      </c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>
        <v>6.9000000953674299</v>
      </c>
      <c r="AK9" s="81">
        <v>7</v>
      </c>
      <c r="AL9" s="81">
        <v>7.1999998092651403</v>
      </c>
      <c r="AM9" s="81">
        <v>6.9000000953674299</v>
      </c>
      <c r="AN9" s="81">
        <v>6.8000001907348597</v>
      </c>
      <c r="AO9" s="81">
        <v>6.8000001907348597</v>
      </c>
      <c r="AP9" s="81">
        <v>6.9000000953674299</v>
      </c>
      <c r="AQ9" s="81">
        <v>7</v>
      </c>
      <c r="AR9" s="81">
        <v>6.9000000953674299</v>
      </c>
      <c r="AS9" s="81">
        <v>6.9000000953674299</v>
      </c>
      <c r="AT9" s="81">
        <v>7</v>
      </c>
      <c r="AU9" s="81">
        <v>6.8000001907348597</v>
      </c>
      <c r="AV9" s="81">
        <v>7</v>
      </c>
      <c r="AW9" s="81">
        <v>6.9000000953674299</v>
      </c>
      <c r="AX9" s="81">
        <v>6.8000001907348597</v>
      </c>
      <c r="AY9" s="173" t="s">
        <v>98</v>
      </c>
      <c r="AZ9" s="81">
        <v>6.8000001907348597</v>
      </c>
      <c r="BA9" s="81">
        <v>6.8000001907348597</v>
      </c>
      <c r="BB9" s="81">
        <v>6.8000001907348597</v>
      </c>
      <c r="BC9" s="81">
        <v>7</v>
      </c>
      <c r="BD9" s="81">
        <v>6.9000000953674299</v>
      </c>
      <c r="BE9" s="81">
        <v>6.9000000953674299</v>
      </c>
      <c r="BF9" s="81">
        <v>6.9000000953674299</v>
      </c>
      <c r="BG9" s="86">
        <v>6.8000001907348597</v>
      </c>
      <c r="BH9" s="163"/>
      <c r="BI9" s="163"/>
    </row>
    <row r="10" spans="1:61" x14ac:dyDescent="0.25">
      <c r="A10" s="85" t="s">
        <v>100</v>
      </c>
      <c r="B10" s="81" t="s">
        <v>101</v>
      </c>
      <c r="C10" s="81" t="s">
        <v>573</v>
      </c>
      <c r="D10" s="81" t="s">
        <v>574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>
        <v>11.199999809265099</v>
      </c>
      <c r="AK10" s="81">
        <v>13.800000190734901</v>
      </c>
      <c r="AL10" s="81">
        <v>16.899999618530298</v>
      </c>
      <c r="AM10" s="81">
        <v>16.700000762939499</v>
      </c>
      <c r="AN10" s="81">
        <v>15.8999996185303</v>
      </c>
      <c r="AO10" s="81">
        <v>14.6000003814697</v>
      </c>
      <c r="AP10" s="81">
        <v>13.800000190734901</v>
      </c>
      <c r="AQ10" s="81">
        <v>14.8999996185303</v>
      </c>
      <c r="AR10" s="81">
        <v>15</v>
      </c>
      <c r="AS10" s="81">
        <v>13.5</v>
      </c>
      <c r="AT10" s="81">
        <v>22.700000762939499</v>
      </c>
      <c r="AU10" s="81">
        <v>13.3999996185303</v>
      </c>
      <c r="AV10" s="81">
        <v>12.699999809265099</v>
      </c>
      <c r="AW10" s="81">
        <v>12.6000003814697</v>
      </c>
      <c r="AX10" s="81">
        <v>12.5</v>
      </c>
      <c r="AY10" s="173" t="s">
        <v>100</v>
      </c>
      <c r="AZ10" s="81">
        <v>12.3999996185303</v>
      </c>
      <c r="BA10" s="81">
        <v>13.5</v>
      </c>
      <c r="BB10" s="81">
        <v>13</v>
      </c>
      <c r="BC10" s="81">
        <v>13.800000190734901</v>
      </c>
      <c r="BD10" s="81">
        <v>14.199999809265099</v>
      </c>
      <c r="BE10" s="81">
        <v>14</v>
      </c>
      <c r="BF10" s="81">
        <v>13.8999996185303</v>
      </c>
      <c r="BG10" s="86">
        <v>16</v>
      </c>
      <c r="BH10" s="163"/>
      <c r="BI10" s="163"/>
    </row>
    <row r="11" spans="1:61" x14ac:dyDescent="0.25">
      <c r="A11" s="85" t="s">
        <v>102</v>
      </c>
      <c r="B11" s="81" t="s">
        <v>103</v>
      </c>
      <c r="C11" s="81" t="s">
        <v>573</v>
      </c>
      <c r="D11" s="81" t="s">
        <v>574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>
        <v>12.540700738708118</v>
      </c>
      <c r="AK11" s="81">
        <v>12.78152258471464</v>
      </c>
      <c r="AL11" s="81">
        <v>13.076749774317571</v>
      </c>
      <c r="AM11" s="81">
        <v>13.152231220010602</v>
      </c>
      <c r="AN11" s="81">
        <v>13.402611567416269</v>
      </c>
      <c r="AO11" s="81">
        <v>13.155440475366554</v>
      </c>
      <c r="AP11" s="81">
        <v>12.650468642280993</v>
      </c>
      <c r="AQ11" s="81">
        <v>12.643422548601079</v>
      </c>
      <c r="AR11" s="81">
        <v>12.619863375110361</v>
      </c>
      <c r="AS11" s="81">
        <v>13.530748273087534</v>
      </c>
      <c r="AT11" s="81">
        <v>13.329227980898926</v>
      </c>
      <c r="AU11" s="81">
        <v>13.365162535303863</v>
      </c>
      <c r="AV11" s="81">
        <v>13.857268597802484</v>
      </c>
      <c r="AW11" s="81">
        <v>13.186366083541827</v>
      </c>
      <c r="AX11" s="81">
        <v>12.181610572177325</v>
      </c>
      <c r="AY11" s="173" t="s">
        <v>102</v>
      </c>
      <c r="AZ11" s="81">
        <v>11.372600590379429</v>
      </c>
      <c r="BA11" s="81">
        <v>10.930794767062263</v>
      </c>
      <c r="BB11" s="81">
        <v>10.54085247088276</v>
      </c>
      <c r="BC11" s="81">
        <v>10.3666145478986</v>
      </c>
      <c r="BD11" s="81">
        <v>10.389439445050678</v>
      </c>
      <c r="BE11" s="81">
        <v>11.398590236788689</v>
      </c>
      <c r="BF11" s="81">
        <v>11.505795254970355</v>
      </c>
      <c r="BG11" s="86">
        <v>11.41472159362929</v>
      </c>
      <c r="BH11" s="163"/>
      <c r="BI11" s="163"/>
    </row>
    <row r="12" spans="1:61" x14ac:dyDescent="0.25">
      <c r="A12" s="85" t="s">
        <v>104</v>
      </c>
      <c r="B12" s="81" t="s">
        <v>105</v>
      </c>
      <c r="C12" s="81" t="s">
        <v>573</v>
      </c>
      <c r="D12" s="81" t="s">
        <v>574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>
        <v>3</v>
      </c>
      <c r="AK12" s="81">
        <v>3</v>
      </c>
      <c r="AL12" s="81">
        <v>3.0999999046325701</v>
      </c>
      <c r="AM12" s="81">
        <v>2</v>
      </c>
      <c r="AN12" s="81">
        <v>1.79999995231628</v>
      </c>
      <c r="AO12" s="81">
        <v>2.5999999046325701</v>
      </c>
      <c r="AP12" s="81">
        <v>2.5</v>
      </c>
      <c r="AQ12" s="81">
        <v>3.0999999046325701</v>
      </c>
      <c r="AR12" s="81">
        <v>3.0999999046325701</v>
      </c>
      <c r="AS12" s="81">
        <v>2.2999999523162802</v>
      </c>
      <c r="AT12" s="81">
        <v>3.2000000476837198</v>
      </c>
      <c r="AU12" s="81">
        <v>3.2000000476837198</v>
      </c>
      <c r="AV12" s="81">
        <v>2.7000000476837198</v>
      </c>
      <c r="AW12" s="81">
        <v>3.0999999046325701</v>
      </c>
      <c r="AX12" s="81">
        <v>3.0999999046325701</v>
      </c>
      <c r="AY12" s="173" t="s">
        <v>104</v>
      </c>
      <c r="AZ12" s="81">
        <v>3.2999999523162802</v>
      </c>
      <c r="BA12" s="81">
        <v>3.4000000953674299</v>
      </c>
      <c r="BB12" s="81">
        <v>4</v>
      </c>
      <c r="BC12" s="81">
        <v>4.1999998092651403</v>
      </c>
      <c r="BD12" s="81">
        <v>4.1999998092651403</v>
      </c>
      <c r="BE12" s="81">
        <v>4.0999999046325701</v>
      </c>
      <c r="BF12" s="81">
        <v>4</v>
      </c>
      <c r="BG12" s="86">
        <v>3.7999999523162802</v>
      </c>
      <c r="BH12" s="163"/>
      <c r="BI12" s="163"/>
    </row>
    <row r="13" spans="1:61" x14ac:dyDescent="0.25">
      <c r="A13" s="85" t="s">
        <v>106</v>
      </c>
      <c r="B13" s="81" t="s">
        <v>107</v>
      </c>
      <c r="C13" s="81" t="s">
        <v>573</v>
      </c>
      <c r="D13" s="81" t="s">
        <v>574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>
        <v>5.8000001907348597</v>
      </c>
      <c r="AK13" s="81">
        <v>6.6999998092651403</v>
      </c>
      <c r="AL13" s="81">
        <v>10.1000003814697</v>
      </c>
      <c r="AM13" s="81">
        <v>12.1000003814697</v>
      </c>
      <c r="AN13" s="81">
        <v>18.799999237060501</v>
      </c>
      <c r="AO13" s="81">
        <v>17.200000762939499</v>
      </c>
      <c r="AP13" s="81">
        <v>14.8999996185303</v>
      </c>
      <c r="AQ13" s="81">
        <v>12.800000190734901</v>
      </c>
      <c r="AR13" s="81">
        <v>14.1000003814697</v>
      </c>
      <c r="AS13" s="81">
        <v>15</v>
      </c>
      <c r="AT13" s="81">
        <v>18.299999237060501</v>
      </c>
      <c r="AU13" s="81">
        <v>17.899999618530298</v>
      </c>
      <c r="AV13" s="81">
        <v>16.100000381469702</v>
      </c>
      <c r="AW13" s="81">
        <v>12.6000003814697</v>
      </c>
      <c r="AX13" s="81">
        <v>10.6000003814697</v>
      </c>
      <c r="AY13" s="173" t="s">
        <v>106</v>
      </c>
      <c r="AZ13" s="81">
        <v>10.1000003814697</v>
      </c>
      <c r="BA13" s="81">
        <v>8.5</v>
      </c>
      <c r="BB13" s="81">
        <v>7.8000001907348597</v>
      </c>
      <c r="BC13" s="81">
        <v>8.6000003814697301</v>
      </c>
      <c r="BD13" s="81">
        <v>7.6999998092651403</v>
      </c>
      <c r="BE13" s="81">
        <v>7.1999998092651403</v>
      </c>
      <c r="BF13" s="81">
        <v>7.1999998092651403</v>
      </c>
      <c r="BG13" s="86">
        <v>7.5</v>
      </c>
      <c r="BH13" s="163"/>
      <c r="BI13" s="163"/>
    </row>
    <row r="14" spans="1:61" x14ac:dyDescent="0.25">
      <c r="A14" s="85" t="s">
        <v>108</v>
      </c>
      <c r="B14" s="81" t="s">
        <v>109</v>
      </c>
      <c r="C14" s="81" t="s">
        <v>573</v>
      </c>
      <c r="D14" s="81" t="s">
        <v>574</v>
      </c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>
        <v>20</v>
      </c>
      <c r="AK14" s="81">
        <v>19.100000381469702</v>
      </c>
      <c r="AL14" s="81">
        <v>19.799999237060501</v>
      </c>
      <c r="AM14" s="81">
        <v>18.799999237060501</v>
      </c>
      <c r="AN14" s="81">
        <v>24</v>
      </c>
      <c r="AO14" s="81">
        <v>19.100000381469702</v>
      </c>
      <c r="AP14" s="81">
        <v>17.600000381469702</v>
      </c>
      <c r="AQ14" s="81">
        <v>18.299999237060501</v>
      </c>
      <c r="AR14" s="81">
        <v>17.600000381469702</v>
      </c>
      <c r="AS14" s="81">
        <v>18.899999618530298</v>
      </c>
      <c r="AT14" s="81">
        <v>35.900001525878899</v>
      </c>
      <c r="AU14" s="81">
        <v>27.799999237060501</v>
      </c>
      <c r="AV14" s="81">
        <v>28.600000381469702</v>
      </c>
      <c r="AW14" s="81">
        <v>33.599998474121101</v>
      </c>
      <c r="AX14" s="81">
        <v>27.799999237060501</v>
      </c>
      <c r="AY14" s="173" t="s">
        <v>108</v>
      </c>
      <c r="AZ14" s="81">
        <v>28.600000381469702</v>
      </c>
      <c r="BA14" s="81">
        <v>28.399999618530298</v>
      </c>
      <c r="BB14" s="81">
        <v>16.399999618530298</v>
      </c>
      <c r="BC14" s="81">
        <v>18.700000762939499</v>
      </c>
      <c r="BD14" s="81">
        <v>19</v>
      </c>
      <c r="BE14" s="81">
        <v>18.399999618530298</v>
      </c>
      <c r="BF14" s="81">
        <v>17.299999237060501</v>
      </c>
      <c r="BG14" s="86">
        <v>16.200000762939499</v>
      </c>
      <c r="BH14" s="163"/>
      <c r="BI14" s="163"/>
    </row>
    <row r="15" spans="1:61" x14ac:dyDescent="0.25">
      <c r="A15" s="85" t="s">
        <v>110</v>
      </c>
      <c r="B15" s="81" t="s">
        <v>111</v>
      </c>
      <c r="C15" s="81" t="s">
        <v>573</v>
      </c>
      <c r="D15" s="81" t="s">
        <v>574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173" t="s">
        <v>110</v>
      </c>
      <c r="AZ15" s="81"/>
      <c r="BA15" s="81"/>
      <c r="BB15" s="81"/>
      <c r="BC15" s="81"/>
      <c r="BD15" s="81"/>
      <c r="BE15" s="81"/>
      <c r="BF15" s="81"/>
      <c r="BG15" s="86"/>
      <c r="BH15" s="163"/>
      <c r="BI15" s="163"/>
    </row>
    <row r="16" spans="1:61" x14ac:dyDescent="0.25">
      <c r="A16" s="85" t="s">
        <v>112</v>
      </c>
      <c r="B16" s="81" t="s">
        <v>113</v>
      </c>
      <c r="C16" s="81" t="s">
        <v>573</v>
      </c>
      <c r="D16" s="81" t="s">
        <v>574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173" t="s">
        <v>112</v>
      </c>
      <c r="AZ16" s="81"/>
      <c r="BA16" s="81"/>
      <c r="BB16" s="81"/>
      <c r="BC16" s="81"/>
      <c r="BD16" s="81"/>
      <c r="BE16" s="81"/>
      <c r="BF16" s="81"/>
      <c r="BG16" s="86"/>
      <c r="BH16" s="163"/>
      <c r="BI16" s="163"/>
    </row>
    <row r="17" spans="1:61" x14ac:dyDescent="0.25">
      <c r="A17" s="85" t="s">
        <v>114</v>
      </c>
      <c r="B17" s="81" t="s">
        <v>115</v>
      </c>
      <c r="C17" s="81" t="s">
        <v>573</v>
      </c>
      <c r="D17" s="81" t="s">
        <v>574</v>
      </c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>
        <v>9.6000003814697301</v>
      </c>
      <c r="AK17" s="81">
        <v>10.800000190734901</v>
      </c>
      <c r="AL17" s="81">
        <v>10.8999996185303</v>
      </c>
      <c r="AM17" s="81">
        <v>9.6999998092651403</v>
      </c>
      <c r="AN17" s="81">
        <v>8.5</v>
      </c>
      <c r="AO17" s="81">
        <v>8.5</v>
      </c>
      <c r="AP17" s="81">
        <v>8.5</v>
      </c>
      <c r="AQ17" s="81">
        <v>7.6999998092651403</v>
      </c>
      <c r="AR17" s="81">
        <v>6.9000000953674299</v>
      </c>
      <c r="AS17" s="81">
        <v>6.3000001907348597</v>
      </c>
      <c r="AT17" s="81">
        <v>6.8000001907348597</v>
      </c>
      <c r="AU17" s="81">
        <v>6.4000000953674299</v>
      </c>
      <c r="AV17" s="81">
        <v>5.9000000953674299</v>
      </c>
      <c r="AW17" s="81">
        <v>5.4000000953674299</v>
      </c>
      <c r="AX17" s="81">
        <v>5</v>
      </c>
      <c r="AY17" s="173" t="s">
        <v>114</v>
      </c>
      <c r="AZ17" s="81">
        <v>4.8000001907348597</v>
      </c>
      <c r="BA17" s="81">
        <v>4.4000000953674299</v>
      </c>
      <c r="BB17" s="81">
        <v>4.1999998092651403</v>
      </c>
      <c r="BC17" s="81">
        <v>5.5999999046325701</v>
      </c>
      <c r="BD17" s="81">
        <v>5.1999998092651403</v>
      </c>
      <c r="BE17" s="81">
        <v>5.0999999046325701</v>
      </c>
      <c r="BF17" s="81">
        <v>5.1999998092651403</v>
      </c>
      <c r="BG17" s="86">
        <v>5.6999998092651403</v>
      </c>
      <c r="BH17" s="163"/>
      <c r="BI17" s="163"/>
    </row>
    <row r="18" spans="1:61" x14ac:dyDescent="0.25">
      <c r="A18" s="85" t="s">
        <v>13</v>
      </c>
      <c r="B18" s="81" t="s">
        <v>116</v>
      </c>
      <c r="C18" s="81" t="s">
        <v>573</v>
      </c>
      <c r="D18" s="81" t="s">
        <v>574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>
        <v>3.4000000953674299</v>
      </c>
      <c r="AK18" s="81">
        <v>3.5999999046325701</v>
      </c>
      <c r="AL18" s="81">
        <v>4.3000001907348597</v>
      </c>
      <c r="AM18" s="81">
        <v>3.5</v>
      </c>
      <c r="AN18" s="81">
        <v>3.7000000476837198</v>
      </c>
      <c r="AO18" s="81">
        <v>4.0999999046325701</v>
      </c>
      <c r="AP18" s="81">
        <v>4.1999998092651403</v>
      </c>
      <c r="AQ18" s="81">
        <v>4.1999998092651403</v>
      </c>
      <c r="AR18" s="81">
        <v>3.7000000476837198</v>
      </c>
      <c r="AS18" s="81">
        <v>3.5</v>
      </c>
      <c r="AT18" s="81">
        <v>3.5999999046325701</v>
      </c>
      <c r="AU18" s="81">
        <v>4</v>
      </c>
      <c r="AV18" s="81">
        <v>4.3000001907348597</v>
      </c>
      <c r="AW18" s="81">
        <v>4.9000000953674299</v>
      </c>
      <c r="AX18" s="81">
        <v>5.1999998092651403</v>
      </c>
      <c r="AY18" s="173" t="s">
        <v>13</v>
      </c>
      <c r="AZ18" s="81">
        <v>4.6999998092651403</v>
      </c>
      <c r="BA18" s="81">
        <v>4.4000000953674299</v>
      </c>
      <c r="BB18" s="81">
        <v>3.7999999523162802</v>
      </c>
      <c r="BC18" s="81">
        <v>4.8000001907348597</v>
      </c>
      <c r="BD18" s="81">
        <v>4.4000000953674299</v>
      </c>
      <c r="BE18" s="81">
        <v>4.0999999046325701</v>
      </c>
      <c r="BF18" s="81">
        <v>4.3000001907348597</v>
      </c>
      <c r="BG18" s="86">
        <v>4.9000000953674299</v>
      </c>
      <c r="BH18" s="163"/>
      <c r="BI18" s="163"/>
    </row>
    <row r="19" spans="1:61" x14ac:dyDescent="0.25">
      <c r="A19" s="85" t="s">
        <v>117</v>
      </c>
      <c r="B19" s="81" t="s">
        <v>118</v>
      </c>
      <c r="C19" s="81" t="s">
        <v>573</v>
      </c>
      <c r="D19" s="81" t="s">
        <v>574</v>
      </c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>
        <v>5</v>
      </c>
      <c r="AK19" s="81">
        <v>8.1000003814697301</v>
      </c>
      <c r="AL19" s="81">
        <v>8.1000003814697301</v>
      </c>
      <c r="AM19" s="81">
        <v>7.5</v>
      </c>
      <c r="AN19" s="81">
        <v>6.5</v>
      </c>
      <c r="AO19" s="81">
        <v>4.6999998092651403</v>
      </c>
      <c r="AP19" s="81">
        <v>6.5999999046325701</v>
      </c>
      <c r="AQ19" s="81">
        <v>10.3999996185303</v>
      </c>
      <c r="AR19" s="81">
        <v>5.1999998092651403</v>
      </c>
      <c r="AS19" s="81">
        <v>11.800000190734901</v>
      </c>
      <c r="AT19" s="81">
        <v>10.8999996185303</v>
      </c>
      <c r="AU19" s="81">
        <v>10</v>
      </c>
      <c r="AV19" s="81">
        <v>9.1999998092651403</v>
      </c>
      <c r="AW19" s="81">
        <v>8</v>
      </c>
      <c r="AX19" s="81">
        <v>7.3000001907348597</v>
      </c>
      <c r="AY19" s="173" t="s">
        <v>117</v>
      </c>
      <c r="AZ19" s="81">
        <v>6.5999999046325701</v>
      </c>
      <c r="BA19" s="81">
        <v>6.3000001907348597</v>
      </c>
      <c r="BB19" s="81">
        <v>5.9000000953674299</v>
      </c>
      <c r="BC19" s="81">
        <v>5.6999998092651403</v>
      </c>
      <c r="BD19" s="81">
        <v>5.5999999046325701</v>
      </c>
      <c r="BE19" s="81">
        <v>5.4000000953674299</v>
      </c>
      <c r="BF19" s="81">
        <v>5.1999998092651403</v>
      </c>
      <c r="BG19" s="86">
        <v>5.5</v>
      </c>
      <c r="BH19" s="163"/>
      <c r="BI19" s="163"/>
    </row>
    <row r="20" spans="1:61" x14ac:dyDescent="0.25">
      <c r="A20" s="85" t="s">
        <v>119</v>
      </c>
      <c r="B20" s="81" t="s">
        <v>120</v>
      </c>
      <c r="C20" s="81" t="s">
        <v>573</v>
      </c>
      <c r="D20" s="81" t="s">
        <v>574</v>
      </c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>
        <v>7</v>
      </c>
      <c r="AK20" s="81">
        <v>7.0999999046325701</v>
      </c>
      <c r="AL20" s="81">
        <v>7.1999998092651403</v>
      </c>
      <c r="AM20" s="81">
        <v>7.1999998092651403</v>
      </c>
      <c r="AN20" s="81">
        <v>7.1999998092651403</v>
      </c>
      <c r="AO20" s="81">
        <v>7.3000001907348597</v>
      </c>
      <c r="AP20" s="81">
        <v>7.1999998092651403</v>
      </c>
      <c r="AQ20" s="81">
        <v>7.0999999046325701</v>
      </c>
      <c r="AR20" s="81">
        <v>7.3000001907348597</v>
      </c>
      <c r="AS20" s="81">
        <v>7.3000001907348597</v>
      </c>
      <c r="AT20" s="81">
        <v>7.3000001907348597</v>
      </c>
      <c r="AU20" s="81">
        <v>7.3000001907348597</v>
      </c>
      <c r="AV20" s="81">
        <v>7.3000001907348597</v>
      </c>
      <c r="AW20" s="81">
        <v>7.3000001907348597</v>
      </c>
      <c r="AX20" s="81">
        <v>7.3000001907348597</v>
      </c>
      <c r="AY20" s="173" t="s">
        <v>119</v>
      </c>
      <c r="AZ20" s="81">
        <v>7.1999998092651403</v>
      </c>
      <c r="BA20" s="81">
        <v>7.1999998092651403</v>
      </c>
      <c r="BB20" s="81">
        <v>7.1999998092651403</v>
      </c>
      <c r="BC20" s="81">
        <v>7.0999999046325701</v>
      </c>
      <c r="BD20" s="81">
        <v>7.0999999046325701</v>
      </c>
      <c r="BE20" s="81">
        <v>7.0999999046325701</v>
      </c>
      <c r="BF20" s="81">
        <v>7</v>
      </c>
      <c r="BG20" s="86">
        <v>6.9000000953674299</v>
      </c>
      <c r="BH20" s="163"/>
      <c r="BI20" s="163"/>
    </row>
    <row r="21" spans="1:61" x14ac:dyDescent="0.25">
      <c r="A21" s="85" t="s">
        <v>14</v>
      </c>
      <c r="B21" s="81" t="s">
        <v>121</v>
      </c>
      <c r="C21" s="81" t="s">
        <v>573</v>
      </c>
      <c r="D21" s="81" t="s">
        <v>574</v>
      </c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>
        <v>7</v>
      </c>
      <c r="AK21" s="81">
        <v>6.6999998092651403</v>
      </c>
      <c r="AL21" s="81">
        <v>8.1000003814697301</v>
      </c>
      <c r="AM21" s="81">
        <v>9.6000003814697301</v>
      </c>
      <c r="AN21" s="81">
        <v>9.3000001907348597</v>
      </c>
      <c r="AO21" s="81">
        <v>9.5</v>
      </c>
      <c r="AP21" s="81">
        <v>9</v>
      </c>
      <c r="AQ21" s="81">
        <v>9.3000001907348597</v>
      </c>
      <c r="AR21" s="81">
        <v>8.6000003814697301</v>
      </c>
      <c r="AS21" s="81">
        <v>6.5999999046325701</v>
      </c>
      <c r="AT21" s="81">
        <v>6.1999998092651403</v>
      </c>
      <c r="AU21" s="81">
        <v>7.5</v>
      </c>
      <c r="AV21" s="81">
        <v>8.1999998092651403</v>
      </c>
      <c r="AW21" s="81">
        <v>8.3999996185302699</v>
      </c>
      <c r="AX21" s="81">
        <v>8.3999996185302699</v>
      </c>
      <c r="AY21" s="173" t="s">
        <v>14</v>
      </c>
      <c r="AZ21" s="81">
        <v>8.1999998092651403</v>
      </c>
      <c r="BA21" s="81">
        <v>7.5</v>
      </c>
      <c r="BB21" s="81">
        <v>7</v>
      </c>
      <c r="BC21" s="81">
        <v>7.9000000953674299</v>
      </c>
      <c r="BD21" s="81">
        <v>8.3000001907348597</v>
      </c>
      <c r="BE21" s="81">
        <v>7.0999999046325701</v>
      </c>
      <c r="BF21" s="81">
        <v>7.5</v>
      </c>
      <c r="BG21" s="86">
        <v>8.3999996185302699</v>
      </c>
      <c r="BH21" s="163"/>
      <c r="BI21" s="163"/>
    </row>
    <row r="22" spans="1:61" x14ac:dyDescent="0.25">
      <c r="A22" s="85" t="s">
        <v>122</v>
      </c>
      <c r="B22" s="81" t="s">
        <v>123</v>
      </c>
      <c r="C22" s="81" t="s">
        <v>573</v>
      </c>
      <c r="D22" s="81" t="s">
        <v>574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>
        <v>0.80000001192092896</v>
      </c>
      <c r="AK22" s="81">
        <v>1.5</v>
      </c>
      <c r="AL22" s="81">
        <v>1.20000004768372</v>
      </c>
      <c r="AM22" s="81">
        <v>1</v>
      </c>
      <c r="AN22" s="81">
        <v>0.89999997615814198</v>
      </c>
      <c r="AO22" s="81">
        <v>0.69999998807907104</v>
      </c>
      <c r="AP22" s="81">
        <v>0.80000001192092896</v>
      </c>
      <c r="AQ22" s="81">
        <v>0.89999997615814198</v>
      </c>
      <c r="AR22" s="81">
        <v>0.89999997615814198</v>
      </c>
      <c r="AS22" s="81">
        <v>0.80000001192092896</v>
      </c>
      <c r="AT22" s="81">
        <v>0.69999998807907104</v>
      </c>
      <c r="AU22" s="81">
        <v>0.69999998807907104</v>
      </c>
      <c r="AV22" s="81">
        <v>0.89999997615814198</v>
      </c>
      <c r="AW22" s="81">
        <v>1.29999995231628</v>
      </c>
      <c r="AX22" s="81">
        <v>1.29999995231628</v>
      </c>
      <c r="AY22" s="173" t="s">
        <v>122</v>
      </c>
      <c r="AZ22" s="81">
        <v>1.1000000238418599</v>
      </c>
      <c r="BA22" s="81">
        <v>1.1000000238418599</v>
      </c>
      <c r="BB22" s="81">
        <v>1.1000000238418599</v>
      </c>
      <c r="BC22" s="81">
        <v>1.20000004768372</v>
      </c>
      <c r="BD22" s="81">
        <v>1</v>
      </c>
      <c r="BE22" s="81">
        <v>1</v>
      </c>
      <c r="BF22" s="81">
        <v>1</v>
      </c>
      <c r="BG22" s="86">
        <v>1</v>
      </c>
      <c r="BH22" s="163"/>
      <c r="BI22" s="163"/>
    </row>
    <row r="23" spans="1:61" x14ac:dyDescent="0.25">
      <c r="A23" s="85" t="s">
        <v>124</v>
      </c>
      <c r="B23" s="81" t="s">
        <v>125</v>
      </c>
      <c r="C23" s="81" t="s">
        <v>573</v>
      </c>
      <c r="D23" s="81" t="s">
        <v>574</v>
      </c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>
        <v>2.5999999046325701</v>
      </c>
      <c r="AK23" s="81">
        <v>2.4000000953674299</v>
      </c>
      <c r="AL23" s="81">
        <v>3.0999999046325701</v>
      </c>
      <c r="AM23" s="81">
        <v>2.5999999046325701</v>
      </c>
      <c r="AN23" s="81">
        <v>2.4000000953674299</v>
      </c>
      <c r="AO23" s="81">
        <v>2.4000000953674299</v>
      </c>
      <c r="AP23" s="81">
        <v>2.2999999523162802</v>
      </c>
      <c r="AQ23" s="81">
        <v>2.4000000953674299</v>
      </c>
      <c r="AR23" s="81">
        <v>2.2999999523162802</v>
      </c>
      <c r="AS23" s="81">
        <v>3</v>
      </c>
      <c r="AT23" s="81">
        <v>2.2999999523162802</v>
      </c>
      <c r="AU23" s="81">
        <v>3</v>
      </c>
      <c r="AV23" s="81">
        <v>2.7999999523162802</v>
      </c>
      <c r="AW23" s="81">
        <v>2.7999999523162802</v>
      </c>
      <c r="AX23" s="81">
        <v>2.7000000476837198</v>
      </c>
      <c r="AY23" s="173" t="s">
        <v>124</v>
      </c>
      <c r="AZ23" s="81">
        <v>2.2999999523162802</v>
      </c>
      <c r="BA23" s="81">
        <v>3.2999999523162802</v>
      </c>
      <c r="BB23" s="81">
        <v>3.2999999523162802</v>
      </c>
      <c r="BC23" s="81">
        <v>3.2999999523162802</v>
      </c>
      <c r="BD23" s="81">
        <v>3.2999999523162802</v>
      </c>
      <c r="BE23" s="81">
        <v>3.2999999523162802</v>
      </c>
      <c r="BF23" s="81">
        <v>3.2999999523162802</v>
      </c>
      <c r="BG23" s="86">
        <v>3.0999999046325701</v>
      </c>
      <c r="BH23" s="163"/>
      <c r="BI23" s="163"/>
    </row>
    <row r="24" spans="1:61" x14ac:dyDescent="0.25">
      <c r="A24" s="85" t="s">
        <v>126</v>
      </c>
      <c r="B24" s="81" t="s">
        <v>127</v>
      </c>
      <c r="C24" s="81" t="s">
        <v>573</v>
      </c>
      <c r="D24" s="81" t="s">
        <v>574</v>
      </c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>
        <v>3.5999999046325701</v>
      </c>
      <c r="AK24" s="81">
        <v>3.2999999523162802</v>
      </c>
      <c r="AL24" s="81">
        <v>3.2000000476837198</v>
      </c>
      <c r="AM24" s="81">
        <v>3</v>
      </c>
      <c r="AN24" s="81">
        <v>2.9000000953674299</v>
      </c>
      <c r="AO24" s="81">
        <v>2.5</v>
      </c>
      <c r="AP24" s="81">
        <v>2.9000000953674299</v>
      </c>
      <c r="AQ24" s="81">
        <v>2.5</v>
      </c>
      <c r="AR24" s="81">
        <v>3.0999999046325701</v>
      </c>
      <c r="AS24" s="81">
        <v>3.2999999523162802</v>
      </c>
      <c r="AT24" s="81">
        <v>3.4000000953674299</v>
      </c>
      <c r="AU24" s="81">
        <v>3.4000000953674299</v>
      </c>
      <c r="AV24" s="81">
        <v>4.3000001907348597</v>
      </c>
      <c r="AW24" s="81">
        <v>4.5</v>
      </c>
      <c r="AX24" s="81">
        <v>4.3000001907348597</v>
      </c>
      <c r="AY24" s="173" t="s">
        <v>126</v>
      </c>
      <c r="AZ24" s="81">
        <v>4.1999998092651403</v>
      </c>
      <c r="BA24" s="81">
        <v>4.3000001907348597</v>
      </c>
      <c r="BB24" s="81">
        <v>4.4000000953674299</v>
      </c>
      <c r="BC24" s="81">
        <v>5</v>
      </c>
      <c r="BD24" s="81">
        <v>4.5</v>
      </c>
      <c r="BE24" s="81">
        <v>4.5</v>
      </c>
      <c r="BF24" s="81">
        <v>4.5</v>
      </c>
      <c r="BG24" s="86">
        <v>4.3000001907348597</v>
      </c>
      <c r="BH24" s="163"/>
      <c r="BI24" s="163"/>
    </row>
    <row r="25" spans="1:61" x14ac:dyDescent="0.25">
      <c r="A25" s="85" t="s">
        <v>128</v>
      </c>
      <c r="B25" s="81" t="s">
        <v>129</v>
      </c>
      <c r="C25" s="81" t="s">
        <v>573</v>
      </c>
      <c r="D25" s="81" t="s">
        <v>574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>
        <v>18.299999237060501</v>
      </c>
      <c r="AK25" s="81">
        <v>13.800000190734901</v>
      </c>
      <c r="AL25" s="81">
        <v>21.399999618530298</v>
      </c>
      <c r="AM25" s="81">
        <v>20</v>
      </c>
      <c r="AN25" s="81">
        <v>15.699999809265099</v>
      </c>
      <c r="AO25" s="81">
        <v>13.5</v>
      </c>
      <c r="AP25" s="81">
        <v>13.699999809265099</v>
      </c>
      <c r="AQ25" s="81">
        <v>12.199999809265099</v>
      </c>
      <c r="AR25" s="81">
        <v>14.1000003814697</v>
      </c>
      <c r="AS25" s="81">
        <v>16.200000762939499</v>
      </c>
      <c r="AT25" s="81">
        <v>19.899999618530298</v>
      </c>
      <c r="AU25" s="81">
        <v>18.100000381469702</v>
      </c>
      <c r="AV25" s="81">
        <v>13.699999809265099</v>
      </c>
      <c r="AW25" s="81">
        <v>12</v>
      </c>
      <c r="AX25" s="81">
        <v>10.1000003814697</v>
      </c>
      <c r="AY25" s="173" t="s">
        <v>128</v>
      </c>
      <c r="AZ25" s="81">
        <v>8.8999996185302699</v>
      </c>
      <c r="BA25" s="81">
        <v>6.9000000953674299</v>
      </c>
      <c r="BB25" s="81">
        <v>5.5999999046325701</v>
      </c>
      <c r="BC25" s="81">
        <v>6.8000001907348597</v>
      </c>
      <c r="BD25" s="81">
        <v>10.199999809265099</v>
      </c>
      <c r="BE25" s="81">
        <v>11.300000190734901</v>
      </c>
      <c r="BF25" s="81">
        <v>12.300000190734901</v>
      </c>
      <c r="BG25" s="86">
        <v>12.8999996185303</v>
      </c>
      <c r="BH25" s="163"/>
      <c r="BI25" s="163"/>
    </row>
    <row r="26" spans="1:61" x14ac:dyDescent="0.25">
      <c r="A26" s="85" t="s">
        <v>130</v>
      </c>
      <c r="B26" s="81" t="s">
        <v>131</v>
      </c>
      <c r="C26" s="81" t="s">
        <v>573</v>
      </c>
      <c r="D26" s="81" t="s">
        <v>574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>
        <v>6.3000001907348597</v>
      </c>
      <c r="AK26" s="81">
        <v>6.3000001907348597</v>
      </c>
      <c r="AL26" s="81">
        <v>6.1999998092651403</v>
      </c>
      <c r="AM26" s="81">
        <v>6.1999998092651403</v>
      </c>
      <c r="AN26" s="81">
        <v>7.5</v>
      </c>
      <c r="AO26" s="81">
        <v>6.1999998092651403</v>
      </c>
      <c r="AP26" s="81">
        <v>5.9000000953674299</v>
      </c>
      <c r="AQ26" s="81">
        <v>6.4000000953674299</v>
      </c>
      <c r="AR26" s="81">
        <v>6.8000001907348597</v>
      </c>
      <c r="AS26" s="81">
        <v>6.0999999046325701</v>
      </c>
      <c r="AT26" s="81">
        <v>5.5</v>
      </c>
      <c r="AU26" s="81">
        <v>6.5</v>
      </c>
      <c r="AV26" s="81">
        <v>7.5</v>
      </c>
      <c r="AW26" s="81">
        <v>9</v>
      </c>
      <c r="AX26" s="81">
        <v>8.8000001907348597</v>
      </c>
      <c r="AY26" s="173" t="s">
        <v>130</v>
      </c>
      <c r="AZ26" s="81">
        <v>8.5</v>
      </c>
      <c r="BA26" s="81">
        <v>8.1999998092651403</v>
      </c>
      <c r="BB26" s="81">
        <v>7.8000001907348597</v>
      </c>
      <c r="BC26" s="81">
        <v>7.5999999046325701</v>
      </c>
      <c r="BD26" s="81">
        <v>7.4000000953674299</v>
      </c>
      <c r="BE26" s="81">
        <v>7.4000000953674299</v>
      </c>
      <c r="BF26" s="81">
        <v>7.4000000953674299</v>
      </c>
      <c r="BG26" s="86">
        <v>7.4000000953674299</v>
      </c>
      <c r="BH26" s="163"/>
      <c r="BI26" s="163"/>
    </row>
    <row r="27" spans="1:61" x14ac:dyDescent="0.25">
      <c r="A27" s="85" t="s">
        <v>132</v>
      </c>
      <c r="B27" s="81" t="s">
        <v>133</v>
      </c>
      <c r="C27" s="81" t="s">
        <v>573</v>
      </c>
      <c r="D27" s="81" t="s">
        <v>574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>
        <v>12.199999809265099</v>
      </c>
      <c r="AK27" s="81">
        <v>14.699999809265099</v>
      </c>
      <c r="AL27" s="81">
        <v>13</v>
      </c>
      <c r="AM27" s="81">
        <v>13.3999996185303</v>
      </c>
      <c r="AN27" s="81">
        <v>10.800000190734901</v>
      </c>
      <c r="AO27" s="81">
        <v>11.5</v>
      </c>
      <c r="AP27" s="81">
        <v>9.8000001907348597</v>
      </c>
      <c r="AQ27" s="81">
        <v>7.5999999046325701</v>
      </c>
      <c r="AR27" s="81">
        <v>7.4000000953674299</v>
      </c>
      <c r="AS27" s="81">
        <v>7.1999998092651403</v>
      </c>
      <c r="AT27" s="81">
        <v>6.9000000953674299</v>
      </c>
      <c r="AU27" s="81">
        <v>9</v>
      </c>
      <c r="AV27" s="81">
        <v>10.800000190734901</v>
      </c>
      <c r="AW27" s="81">
        <v>10.300000190734901</v>
      </c>
      <c r="AX27" s="81">
        <v>10.199999809265099</v>
      </c>
      <c r="AY27" s="173" t="s">
        <v>132</v>
      </c>
      <c r="AZ27" s="81">
        <v>7.5999999046325701</v>
      </c>
      <c r="BA27" s="81">
        <v>7.9000000953674299</v>
      </c>
      <c r="BB27" s="81">
        <v>8.6999998092651403</v>
      </c>
      <c r="BC27" s="81">
        <v>14.199999809265099</v>
      </c>
      <c r="BD27" s="81">
        <v>14.699999809265099</v>
      </c>
      <c r="BE27" s="81">
        <v>13.699999809265099</v>
      </c>
      <c r="BF27" s="81">
        <v>14</v>
      </c>
      <c r="BG27" s="86">
        <v>13.6000003814697</v>
      </c>
      <c r="BH27" s="163"/>
      <c r="BI27" s="163"/>
    </row>
    <row r="28" spans="1:61" x14ac:dyDescent="0.25">
      <c r="A28" s="85" t="s">
        <v>134</v>
      </c>
      <c r="B28" s="81" t="s">
        <v>135</v>
      </c>
      <c r="C28" s="81" t="s">
        <v>573</v>
      </c>
      <c r="D28" s="81" t="s">
        <v>574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>
        <v>22.799999237060501</v>
      </c>
      <c r="AK28" s="81">
        <v>23.399999618530298</v>
      </c>
      <c r="AL28" s="81">
        <v>25</v>
      </c>
      <c r="AM28" s="81">
        <v>26.899999618530298</v>
      </c>
      <c r="AN28" s="81">
        <v>24.899999618530298</v>
      </c>
      <c r="AO28" s="81">
        <v>25.299999237060501</v>
      </c>
      <c r="AP28" s="81">
        <v>27.600000381469702</v>
      </c>
      <c r="AQ28" s="81">
        <v>25.799999237060501</v>
      </c>
      <c r="AR28" s="81">
        <v>25.399999618530298</v>
      </c>
      <c r="AS28" s="81">
        <v>24.899999618530298</v>
      </c>
      <c r="AT28" s="81">
        <v>26.799999237060501</v>
      </c>
      <c r="AU28" s="81">
        <v>24.5</v>
      </c>
      <c r="AV28" s="81">
        <v>25.5</v>
      </c>
      <c r="AW28" s="81">
        <v>28.299999237060501</v>
      </c>
      <c r="AX28" s="81">
        <v>25.600000381469702</v>
      </c>
      <c r="AY28" s="173" t="s">
        <v>134</v>
      </c>
      <c r="AZ28" s="81">
        <v>31.799999237060501</v>
      </c>
      <c r="BA28" s="81">
        <v>29.700000762939499</v>
      </c>
      <c r="BB28" s="81">
        <v>23.899999618530298</v>
      </c>
      <c r="BC28" s="81">
        <v>24.100000381469702</v>
      </c>
      <c r="BD28" s="81">
        <v>27.200000762939499</v>
      </c>
      <c r="BE28" s="81">
        <v>27.600000381469702</v>
      </c>
      <c r="BF28" s="81">
        <v>28.100000381469702</v>
      </c>
      <c r="BG28" s="86">
        <v>28.399999618530298</v>
      </c>
      <c r="BH28" s="163"/>
      <c r="BI28" s="163"/>
    </row>
    <row r="29" spans="1:61" x14ac:dyDescent="0.25">
      <c r="A29" s="85" t="s">
        <v>136</v>
      </c>
      <c r="B29" s="81" t="s">
        <v>137</v>
      </c>
      <c r="C29" s="81" t="s">
        <v>573</v>
      </c>
      <c r="D29" s="81" t="s">
        <v>574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>
        <v>6.1999998092651403</v>
      </c>
      <c r="AK29" s="81">
        <v>6.0999999046325701</v>
      </c>
      <c r="AL29" s="81">
        <v>6.1999998092651403</v>
      </c>
      <c r="AM29" s="81">
        <v>6.0999999046325701</v>
      </c>
      <c r="AN29" s="81">
        <v>6.1999998092651403</v>
      </c>
      <c r="AO29" s="81">
        <v>6.3000001907348597</v>
      </c>
      <c r="AP29" s="81">
        <v>6.4000000953674299</v>
      </c>
      <c r="AQ29" s="81">
        <v>6.4000000953674299</v>
      </c>
      <c r="AR29" s="81">
        <v>6.5</v>
      </c>
      <c r="AS29" s="81">
        <v>6.4000000953674299</v>
      </c>
      <c r="AT29" s="81">
        <v>6.4000000953674299</v>
      </c>
      <c r="AU29" s="81">
        <v>6.5</v>
      </c>
      <c r="AV29" s="81">
        <v>6.4000000953674299</v>
      </c>
      <c r="AW29" s="81">
        <v>6.4000000953674299</v>
      </c>
      <c r="AX29" s="81">
        <v>6.3000001907348597</v>
      </c>
      <c r="AY29" s="173" t="s">
        <v>136</v>
      </c>
      <c r="AZ29" s="81">
        <v>6.1999998092651403</v>
      </c>
      <c r="BA29" s="81">
        <v>6.1999998092651403</v>
      </c>
      <c r="BB29" s="81">
        <v>6</v>
      </c>
      <c r="BC29" s="81">
        <v>6.0999999046325701</v>
      </c>
      <c r="BD29" s="81">
        <v>6.0999999046325701</v>
      </c>
      <c r="BE29" s="81">
        <v>6</v>
      </c>
      <c r="BF29" s="81">
        <v>5.9000000953674299</v>
      </c>
      <c r="BG29" s="86">
        <v>5.8000001907348597</v>
      </c>
      <c r="BH29" s="163"/>
      <c r="BI29" s="163"/>
    </row>
    <row r="30" spans="1:61" x14ac:dyDescent="0.25">
      <c r="A30" s="85" t="s">
        <v>138</v>
      </c>
      <c r="B30" s="81" t="s">
        <v>139</v>
      </c>
      <c r="C30" s="81" t="s">
        <v>573</v>
      </c>
      <c r="D30" s="81" t="s">
        <v>574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>
        <v>10.8999996185303</v>
      </c>
      <c r="AK30" s="81">
        <v>10.800000190734901</v>
      </c>
      <c r="AL30" s="81">
        <v>9.8000001907348597</v>
      </c>
      <c r="AM30" s="81">
        <v>11.1000003814697</v>
      </c>
      <c r="AN30" s="81">
        <v>12.5</v>
      </c>
      <c r="AO30" s="81">
        <v>13.800000190734901</v>
      </c>
      <c r="AP30" s="81">
        <v>12.699999809265099</v>
      </c>
      <c r="AQ30" s="81">
        <v>14.300000190734901</v>
      </c>
      <c r="AR30" s="81">
        <v>12.800000190734901</v>
      </c>
      <c r="AS30" s="81">
        <v>10.8999996185303</v>
      </c>
      <c r="AT30" s="81">
        <v>9.1000003814697301</v>
      </c>
      <c r="AU30" s="81">
        <v>10</v>
      </c>
      <c r="AV30" s="81">
        <v>10.300000190734901</v>
      </c>
      <c r="AW30" s="81">
        <v>10.5</v>
      </c>
      <c r="AX30" s="81">
        <v>11</v>
      </c>
      <c r="AY30" s="173" t="s">
        <v>138</v>
      </c>
      <c r="AZ30" s="81">
        <v>9.3999996185302699</v>
      </c>
      <c r="BA30" s="81">
        <v>8.5</v>
      </c>
      <c r="BB30" s="81">
        <v>8.1999998092651403</v>
      </c>
      <c r="BC30" s="81">
        <v>10.8999996185303</v>
      </c>
      <c r="BD30" s="81">
        <v>10.699999809265099</v>
      </c>
      <c r="BE30" s="81">
        <v>12.300000190734901</v>
      </c>
      <c r="BF30" s="81">
        <v>14.3999996185303</v>
      </c>
      <c r="BG30" s="86">
        <v>14.6000003814697</v>
      </c>
      <c r="BH30" s="163"/>
      <c r="BI30" s="163"/>
    </row>
    <row r="31" spans="1:61" x14ac:dyDescent="0.25">
      <c r="A31" s="85" t="s">
        <v>140</v>
      </c>
      <c r="B31" s="81" t="s">
        <v>141</v>
      </c>
      <c r="C31" s="81" t="s">
        <v>573</v>
      </c>
      <c r="D31" s="81" t="s">
        <v>574</v>
      </c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173" t="s">
        <v>140</v>
      </c>
      <c r="AZ31" s="81"/>
      <c r="BA31" s="81"/>
      <c r="BB31" s="81"/>
      <c r="BC31" s="81"/>
      <c r="BD31" s="81"/>
      <c r="BE31" s="81"/>
      <c r="BF31" s="81"/>
      <c r="BG31" s="86"/>
      <c r="BH31" s="163"/>
      <c r="BI31" s="163"/>
    </row>
    <row r="32" spans="1:61" x14ac:dyDescent="0.25">
      <c r="A32" s="85" t="s">
        <v>142</v>
      </c>
      <c r="B32" s="81" t="s">
        <v>143</v>
      </c>
      <c r="C32" s="81" t="s">
        <v>573</v>
      </c>
      <c r="D32" s="81" t="s">
        <v>574</v>
      </c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>
        <v>2.9000000953674299</v>
      </c>
      <c r="AK32" s="81">
        <v>5.1999998092651403</v>
      </c>
      <c r="AL32" s="81">
        <v>4.9000000953674299</v>
      </c>
      <c r="AM32" s="81">
        <v>5</v>
      </c>
      <c r="AN32" s="81">
        <v>5</v>
      </c>
      <c r="AO32" s="81">
        <v>5.1999998092651403</v>
      </c>
      <c r="AP32" s="81">
        <v>4.3000001907348597</v>
      </c>
      <c r="AQ32" s="81">
        <v>3.5</v>
      </c>
      <c r="AR32" s="81">
        <v>4.3000001907348597</v>
      </c>
      <c r="AS32" s="81">
        <v>4.8000001907348597</v>
      </c>
      <c r="AT32" s="81">
        <v>5.4000000953674299</v>
      </c>
      <c r="AU32" s="81">
        <v>5.4000000953674299</v>
      </c>
      <c r="AV32" s="81">
        <v>5.4000000953674299</v>
      </c>
      <c r="AW32" s="81">
        <v>4.3000001907348597</v>
      </c>
      <c r="AX32" s="81">
        <v>5.4000000953674299</v>
      </c>
      <c r="AY32" s="173" t="s">
        <v>142</v>
      </c>
      <c r="AZ32" s="81">
        <v>5.3000001907348597</v>
      </c>
      <c r="BA32" s="81">
        <v>5.1999998092651403</v>
      </c>
      <c r="BB32" s="81">
        <v>2.9000000953674299</v>
      </c>
      <c r="BC32" s="81">
        <v>3.4000000953674299</v>
      </c>
      <c r="BD32" s="81">
        <v>3.2999999523162802</v>
      </c>
      <c r="BE32" s="81">
        <v>2.7000000476837198</v>
      </c>
      <c r="BF32" s="81">
        <v>2.7000000476837198</v>
      </c>
      <c r="BG32" s="86">
        <v>2.5999999046325701</v>
      </c>
      <c r="BH32" s="163"/>
      <c r="BI32" s="163"/>
    </row>
    <row r="33" spans="1:61" x14ac:dyDescent="0.25">
      <c r="A33" s="85" t="s">
        <v>144</v>
      </c>
      <c r="B33" s="81" t="s">
        <v>145</v>
      </c>
      <c r="C33" s="81" t="s">
        <v>573</v>
      </c>
      <c r="D33" s="81" t="s">
        <v>574</v>
      </c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>
        <v>6.9000000953674299</v>
      </c>
      <c r="AK33" s="81">
        <v>6.4000000953674299</v>
      </c>
      <c r="AL33" s="81">
        <v>6</v>
      </c>
      <c r="AM33" s="81">
        <v>6</v>
      </c>
      <c r="AN33" s="81">
        <v>6</v>
      </c>
      <c r="AO33" s="81">
        <v>6.8000001907348597</v>
      </c>
      <c r="AP33" s="81">
        <v>7.6999998092651403</v>
      </c>
      <c r="AQ33" s="81">
        <v>8.8999996185302699</v>
      </c>
      <c r="AR33" s="81">
        <v>9.6000003814697301</v>
      </c>
      <c r="AS33" s="81">
        <v>9.5</v>
      </c>
      <c r="AT33" s="81">
        <v>9.3000001907348597</v>
      </c>
      <c r="AU33" s="81">
        <v>9.1000003814697301</v>
      </c>
      <c r="AV33" s="81">
        <v>9.6999998092651403</v>
      </c>
      <c r="AW33" s="81">
        <v>8.8999996185302699</v>
      </c>
      <c r="AX33" s="81">
        <v>9.3000001907348597</v>
      </c>
      <c r="AY33" s="173" t="s">
        <v>144</v>
      </c>
      <c r="AZ33" s="81">
        <v>8.3999996185302699</v>
      </c>
      <c r="BA33" s="81">
        <v>8.1000003814697301</v>
      </c>
      <c r="BB33" s="81">
        <v>7.0999999046325701</v>
      </c>
      <c r="BC33" s="81">
        <v>8.3000001907348597</v>
      </c>
      <c r="BD33" s="81">
        <v>7.9000000953674299</v>
      </c>
      <c r="BE33" s="81">
        <v>6.6999998092651403</v>
      </c>
      <c r="BF33" s="81">
        <v>6.0999999046325701</v>
      </c>
      <c r="BG33" s="86">
        <v>5.9000000953674299</v>
      </c>
      <c r="BH33" s="163"/>
      <c r="BI33" s="163"/>
    </row>
    <row r="34" spans="1:61" x14ac:dyDescent="0.25">
      <c r="A34" s="85" t="s">
        <v>146</v>
      </c>
      <c r="B34" s="81" t="s">
        <v>147</v>
      </c>
      <c r="C34" s="81" t="s">
        <v>573</v>
      </c>
      <c r="D34" s="81" t="s">
        <v>574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>
        <v>17.100000381469702</v>
      </c>
      <c r="AK34" s="81">
        <v>22.899999618530298</v>
      </c>
      <c r="AL34" s="81">
        <v>25.600000381469702</v>
      </c>
      <c r="AM34" s="81">
        <v>23</v>
      </c>
      <c r="AN34" s="81">
        <v>19.700000762939499</v>
      </c>
      <c r="AO34" s="81">
        <v>14.699999809265099</v>
      </c>
      <c r="AP34" s="81">
        <v>14.6000003814697</v>
      </c>
      <c r="AQ34" s="81">
        <v>12.300000190734901</v>
      </c>
      <c r="AR34" s="81">
        <v>10.3999996185303</v>
      </c>
      <c r="AS34" s="81">
        <v>9.3000001907348597</v>
      </c>
      <c r="AT34" s="81">
        <v>9.8000001907348597</v>
      </c>
      <c r="AU34" s="81">
        <v>10.300000190734901</v>
      </c>
      <c r="AV34" s="81">
        <v>11</v>
      </c>
      <c r="AW34" s="81">
        <v>9.8000001907348597</v>
      </c>
      <c r="AX34" s="81">
        <v>9.1000003814697301</v>
      </c>
      <c r="AY34" s="173" t="s">
        <v>146</v>
      </c>
      <c r="AZ34" s="81">
        <v>8.6999998092651403</v>
      </c>
      <c r="BA34" s="81">
        <v>7.4000000953674299</v>
      </c>
      <c r="BB34" s="81">
        <v>8.1000003814697301</v>
      </c>
      <c r="BC34" s="81">
        <v>10</v>
      </c>
      <c r="BD34" s="81">
        <v>10.800000190734901</v>
      </c>
      <c r="BE34" s="81">
        <v>11.199999809265099</v>
      </c>
      <c r="BF34" s="81">
        <v>11.6000003814697</v>
      </c>
      <c r="BG34" s="86">
        <v>12.199999809265099</v>
      </c>
      <c r="BH34" s="163"/>
      <c r="BI34" s="163"/>
    </row>
    <row r="35" spans="1:61" x14ac:dyDescent="0.25">
      <c r="A35" s="85" t="s">
        <v>148</v>
      </c>
      <c r="B35" s="81" t="s">
        <v>149</v>
      </c>
      <c r="C35" s="81" t="s">
        <v>573</v>
      </c>
      <c r="D35" s="81" t="s">
        <v>574</v>
      </c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>
        <v>4.6999998092651403</v>
      </c>
      <c r="AK35" s="81">
        <v>4.0999999046325701</v>
      </c>
      <c r="AL35" s="81">
        <v>3.5999999046325701</v>
      </c>
      <c r="AM35" s="81">
        <v>3.7000000476837198</v>
      </c>
      <c r="AN35" s="81">
        <v>3.9000000953674299</v>
      </c>
      <c r="AO35" s="81">
        <v>4.0999999046325701</v>
      </c>
      <c r="AP35" s="81">
        <v>3.4000000953674299</v>
      </c>
      <c r="AQ35" s="81">
        <v>3.5</v>
      </c>
      <c r="AR35" s="81">
        <v>4.4000000953674299</v>
      </c>
      <c r="AS35" s="81">
        <v>4</v>
      </c>
      <c r="AT35" s="81">
        <v>3.7999999523162802</v>
      </c>
      <c r="AU35" s="81">
        <v>3.9000000953674299</v>
      </c>
      <c r="AV35" s="81">
        <v>3.9000000953674299</v>
      </c>
      <c r="AW35" s="81">
        <v>3.2999999523162802</v>
      </c>
      <c r="AX35" s="81">
        <v>3.2000000476837198</v>
      </c>
      <c r="AY35" s="173" t="s">
        <v>148</v>
      </c>
      <c r="AZ35" s="81">
        <v>3.2000000476837198</v>
      </c>
      <c r="BA35" s="81">
        <v>3.2000000476837198</v>
      </c>
      <c r="BB35" s="81">
        <v>3.2000000476837198</v>
      </c>
      <c r="BC35" s="81">
        <v>3.5</v>
      </c>
      <c r="BD35" s="81">
        <v>3.7000000476837198</v>
      </c>
      <c r="BE35" s="81">
        <v>3.7000000476837198</v>
      </c>
      <c r="BF35" s="81">
        <v>3.7999999523162802</v>
      </c>
      <c r="BG35" s="86">
        <v>3.7999999523162802</v>
      </c>
      <c r="BH35" s="163"/>
      <c r="BI35" s="163"/>
    </row>
    <row r="36" spans="1:61" x14ac:dyDescent="0.25">
      <c r="A36" s="85" t="s">
        <v>150</v>
      </c>
      <c r="B36" s="81" t="s">
        <v>151</v>
      </c>
      <c r="C36" s="81" t="s">
        <v>573</v>
      </c>
      <c r="D36" s="81" t="s">
        <v>574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>
        <v>1.8999999761581401</v>
      </c>
      <c r="AK36" s="81">
        <v>2.0999999046325701</v>
      </c>
      <c r="AL36" s="81">
        <v>2.2999999523162802</v>
      </c>
      <c r="AM36" s="81">
        <v>2.5</v>
      </c>
      <c r="AN36" s="81">
        <v>2.7000000476837198</v>
      </c>
      <c r="AO36" s="81">
        <v>2.5</v>
      </c>
      <c r="AP36" s="81">
        <v>1.8999999761581401</v>
      </c>
      <c r="AQ36" s="81">
        <v>1.3999999761581401</v>
      </c>
      <c r="AR36" s="81">
        <v>1.3999999761581401</v>
      </c>
      <c r="AS36" s="81">
        <v>1.70000004768372</v>
      </c>
      <c r="AT36" s="81">
        <v>1.8999999761581401</v>
      </c>
      <c r="AU36" s="81">
        <v>1.8999999761581401</v>
      </c>
      <c r="AV36" s="81">
        <v>1.79999995231628</v>
      </c>
      <c r="AW36" s="81">
        <v>2.5</v>
      </c>
      <c r="AX36" s="81">
        <v>3.0999999046325701</v>
      </c>
      <c r="AY36" s="173" t="s">
        <v>150</v>
      </c>
      <c r="AZ36" s="81">
        <v>3.0999999046325701</v>
      </c>
      <c r="BA36" s="81">
        <v>3.7000000476837198</v>
      </c>
      <c r="BB36" s="81">
        <v>3.7999999523162802</v>
      </c>
      <c r="BC36" s="81">
        <v>4</v>
      </c>
      <c r="BD36" s="81">
        <v>3.2999999523162802</v>
      </c>
      <c r="BE36" s="81">
        <v>3.0999999046325701</v>
      </c>
      <c r="BF36" s="81">
        <v>2.0999999046325701</v>
      </c>
      <c r="BG36" s="86">
        <v>2.0999999046325701</v>
      </c>
      <c r="BH36" s="163"/>
      <c r="BI36" s="163"/>
    </row>
    <row r="37" spans="1:61" x14ac:dyDescent="0.25">
      <c r="A37" s="85" t="s">
        <v>152</v>
      </c>
      <c r="B37" s="81" t="s">
        <v>153</v>
      </c>
      <c r="C37" s="81" t="s">
        <v>573</v>
      </c>
      <c r="D37" s="81" t="s">
        <v>574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>
        <v>19.899999618530298</v>
      </c>
      <c r="AK37" s="81">
        <v>22.200000762939499</v>
      </c>
      <c r="AL37" s="81">
        <v>22.799999237060501</v>
      </c>
      <c r="AM37" s="81">
        <v>21.200000762939499</v>
      </c>
      <c r="AN37" s="81">
        <v>21.5</v>
      </c>
      <c r="AO37" s="81">
        <v>21.5</v>
      </c>
      <c r="AP37" s="81">
        <v>21</v>
      </c>
      <c r="AQ37" s="81">
        <v>20.799999237060501</v>
      </c>
      <c r="AR37" s="81">
        <v>21.899999618530298</v>
      </c>
      <c r="AS37" s="81">
        <v>22.100000381469702</v>
      </c>
      <c r="AT37" s="81">
        <v>23.200000762939499</v>
      </c>
      <c r="AU37" s="81">
        <v>20.200000762939499</v>
      </c>
      <c r="AV37" s="81">
        <v>23.799999237060501</v>
      </c>
      <c r="AW37" s="81">
        <v>22.899999618530298</v>
      </c>
      <c r="AX37" s="81">
        <v>22</v>
      </c>
      <c r="AY37" s="173" t="s">
        <v>152</v>
      </c>
      <c r="AZ37" s="81">
        <v>17.600000381469702</v>
      </c>
      <c r="BA37" s="81">
        <v>18.5</v>
      </c>
      <c r="BB37" s="81">
        <v>21.899999618530298</v>
      </c>
      <c r="BC37" s="81">
        <v>18.399999618530298</v>
      </c>
      <c r="BD37" s="81">
        <v>17.899999618530298</v>
      </c>
      <c r="BE37" s="81">
        <v>17.799999237060501</v>
      </c>
      <c r="BF37" s="81">
        <v>17.700000762939499</v>
      </c>
      <c r="BG37" s="86">
        <v>18.399999618530298</v>
      </c>
      <c r="BH37" s="163"/>
      <c r="BI37" s="163"/>
    </row>
    <row r="38" spans="1:61" x14ac:dyDescent="0.25">
      <c r="A38" s="85" t="s">
        <v>154</v>
      </c>
      <c r="B38" s="81" t="s">
        <v>155</v>
      </c>
      <c r="C38" s="81" t="s">
        <v>573</v>
      </c>
      <c r="D38" s="81" t="s">
        <v>574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>
        <v>7</v>
      </c>
      <c r="AK38" s="81">
        <v>7</v>
      </c>
      <c r="AL38" s="81">
        <v>7</v>
      </c>
      <c r="AM38" s="81">
        <v>6.9000000953674299</v>
      </c>
      <c r="AN38" s="81">
        <v>6.9000000953674299</v>
      </c>
      <c r="AO38" s="81">
        <v>7.0999999046325701</v>
      </c>
      <c r="AP38" s="81">
        <v>6.9000000953674299</v>
      </c>
      <c r="AQ38" s="81">
        <v>6.9000000953674299</v>
      </c>
      <c r="AR38" s="81">
        <v>7</v>
      </c>
      <c r="AS38" s="81">
        <v>7</v>
      </c>
      <c r="AT38" s="81">
        <v>7</v>
      </c>
      <c r="AU38" s="81">
        <v>7</v>
      </c>
      <c r="AV38" s="81">
        <v>7.0999999046325701</v>
      </c>
      <c r="AW38" s="81">
        <v>7</v>
      </c>
      <c r="AX38" s="81">
        <v>7</v>
      </c>
      <c r="AY38" s="173" t="s">
        <v>154</v>
      </c>
      <c r="AZ38" s="81">
        <v>7</v>
      </c>
      <c r="BA38" s="81">
        <v>7</v>
      </c>
      <c r="BB38" s="81">
        <v>7</v>
      </c>
      <c r="BC38" s="81">
        <v>7</v>
      </c>
      <c r="BD38" s="81">
        <v>6.9000000953674299</v>
      </c>
      <c r="BE38" s="81">
        <v>6.9000000953674299</v>
      </c>
      <c r="BF38" s="81">
        <v>6.9000000953674299</v>
      </c>
      <c r="BG38" s="86">
        <v>7.5999999046325701</v>
      </c>
      <c r="BH38" s="163"/>
      <c r="BI38" s="163"/>
    </row>
    <row r="39" spans="1:61" x14ac:dyDescent="0.25">
      <c r="A39" s="85" t="s">
        <v>156</v>
      </c>
      <c r="B39" s="81" t="s">
        <v>157</v>
      </c>
      <c r="C39" s="81" t="s">
        <v>573</v>
      </c>
      <c r="D39" s="81" t="s">
        <v>574</v>
      </c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>
        <v>10.300000190734901</v>
      </c>
      <c r="AK39" s="81">
        <v>11.199999809265099</v>
      </c>
      <c r="AL39" s="81">
        <v>11.3999996185303</v>
      </c>
      <c r="AM39" s="81">
        <v>10.3999996185303</v>
      </c>
      <c r="AN39" s="81">
        <v>9.5</v>
      </c>
      <c r="AO39" s="81">
        <v>9.6000003814697301</v>
      </c>
      <c r="AP39" s="81">
        <v>9.1000003814697301</v>
      </c>
      <c r="AQ39" s="81">
        <v>8.3000001907348597</v>
      </c>
      <c r="AR39" s="81">
        <v>7.5999999046325701</v>
      </c>
      <c r="AS39" s="81">
        <v>6.8000001907348597</v>
      </c>
      <c r="AT39" s="81">
        <v>7.1999998092651403</v>
      </c>
      <c r="AU39" s="81">
        <v>7.6999998092651403</v>
      </c>
      <c r="AV39" s="81">
        <v>7.5999999046325701</v>
      </c>
      <c r="AW39" s="81">
        <v>7.1999998092651403</v>
      </c>
      <c r="AX39" s="81">
        <v>6.6999998092651403</v>
      </c>
      <c r="AY39" s="173" t="s">
        <v>156</v>
      </c>
      <c r="AZ39" s="81">
        <v>6.3000001907348597</v>
      </c>
      <c r="BA39" s="81">
        <v>6</v>
      </c>
      <c r="BB39" s="81">
        <v>6.0999999046325701</v>
      </c>
      <c r="BC39" s="81">
        <v>8.3000001907348597</v>
      </c>
      <c r="BD39" s="81">
        <v>8</v>
      </c>
      <c r="BE39" s="81">
        <v>7.4000000953674299</v>
      </c>
      <c r="BF39" s="81">
        <v>7.1999998092651403</v>
      </c>
      <c r="BG39" s="86">
        <v>7.0999999046325701</v>
      </c>
      <c r="BH39" s="163"/>
      <c r="BI39" s="163"/>
    </row>
    <row r="40" spans="1:61" x14ac:dyDescent="0.25">
      <c r="A40" s="85" t="s">
        <v>158</v>
      </c>
      <c r="B40" s="81" t="s">
        <v>159</v>
      </c>
      <c r="C40" s="81" t="s">
        <v>573</v>
      </c>
      <c r="D40" s="81" t="s">
        <v>574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>
        <v>10.258333856377741</v>
      </c>
      <c r="AK40" s="81">
        <v>10.442284959033065</v>
      </c>
      <c r="AL40" s="81">
        <v>11.724240700872032</v>
      </c>
      <c r="AM40" s="81">
        <v>11.852811169061251</v>
      </c>
      <c r="AN40" s="81">
        <v>10.917858823619802</v>
      </c>
      <c r="AO40" s="81">
        <v>9.9423043224296173</v>
      </c>
      <c r="AP40" s="81">
        <v>9.2605686852895399</v>
      </c>
      <c r="AQ40" s="81">
        <v>9.1760818370658761</v>
      </c>
      <c r="AR40" s="81">
        <v>10.489699227413343</v>
      </c>
      <c r="AS40" s="81">
        <v>12.32154280204128</v>
      </c>
      <c r="AT40" s="81">
        <v>13.304666273385921</v>
      </c>
      <c r="AU40" s="81">
        <v>13.736379499102524</v>
      </c>
      <c r="AV40" s="81">
        <v>13.021933046433968</v>
      </c>
      <c r="AW40" s="81">
        <v>12.865212020596159</v>
      </c>
      <c r="AX40" s="81">
        <v>11.978804782749989</v>
      </c>
      <c r="AY40" s="173" t="s">
        <v>158</v>
      </c>
      <c r="AZ40" s="81">
        <v>10.059230336878045</v>
      </c>
      <c r="BA40" s="81">
        <v>7.7780253776233215</v>
      </c>
      <c r="BB40" s="81">
        <v>6.5886644689759377</v>
      </c>
      <c r="BC40" s="81">
        <v>8.4983452532063257</v>
      </c>
      <c r="BD40" s="81">
        <v>9.9445017369906203</v>
      </c>
      <c r="BE40" s="81">
        <v>9.7874479077819352</v>
      </c>
      <c r="BF40" s="81">
        <v>9.9888002164360348</v>
      </c>
      <c r="BG40" s="86">
        <v>10.093876911654061</v>
      </c>
      <c r="BH40" s="163"/>
      <c r="BI40" s="163"/>
    </row>
    <row r="41" spans="1:61" x14ac:dyDescent="0.25">
      <c r="A41" s="85" t="s">
        <v>160</v>
      </c>
      <c r="B41" s="81" t="s">
        <v>161</v>
      </c>
      <c r="C41" s="81" t="s">
        <v>573</v>
      </c>
      <c r="D41" s="81" t="s">
        <v>574</v>
      </c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>
        <v>1.70000004768372</v>
      </c>
      <c r="AK41" s="81">
        <v>2.7999999523162802</v>
      </c>
      <c r="AL41" s="81">
        <v>3.7000000476837198</v>
      </c>
      <c r="AM41" s="81">
        <v>3.7999999523162802</v>
      </c>
      <c r="AN41" s="81">
        <v>3.2999999523162802</v>
      </c>
      <c r="AO41" s="81">
        <v>3.7000000476837198</v>
      </c>
      <c r="AP41" s="81">
        <v>4.0999999046325701</v>
      </c>
      <c r="AQ41" s="81">
        <v>3.5999999046325701</v>
      </c>
      <c r="AR41" s="81">
        <v>3.0999999046325701</v>
      </c>
      <c r="AS41" s="81">
        <v>2.7000000476837198</v>
      </c>
      <c r="AT41" s="81">
        <v>2.5</v>
      </c>
      <c r="AU41" s="81">
        <v>2.9000000953674299</v>
      </c>
      <c r="AV41" s="81">
        <v>4.0999999046325701</v>
      </c>
      <c r="AW41" s="81">
        <v>4.3000001907348597</v>
      </c>
      <c r="AX41" s="81">
        <v>4.4000000953674299</v>
      </c>
      <c r="AY41" s="173" t="s">
        <v>160</v>
      </c>
      <c r="AZ41" s="81">
        <v>4</v>
      </c>
      <c r="BA41" s="81">
        <v>3.5999999046325701</v>
      </c>
      <c r="BB41" s="81">
        <v>3.4000000953674299</v>
      </c>
      <c r="BC41" s="81">
        <v>4.0999999046325701</v>
      </c>
      <c r="BD41" s="81">
        <v>4.5</v>
      </c>
      <c r="BE41" s="81">
        <v>4</v>
      </c>
      <c r="BF41" s="81">
        <v>4.1999998092651403</v>
      </c>
      <c r="BG41" s="86">
        <v>4.4000000953674299</v>
      </c>
      <c r="BH41" s="163"/>
      <c r="BI41" s="163"/>
    </row>
    <row r="42" spans="1:61" x14ac:dyDescent="0.25">
      <c r="A42" s="85" t="s">
        <v>162</v>
      </c>
      <c r="B42" s="81" t="s">
        <v>163</v>
      </c>
      <c r="C42" s="81" t="s">
        <v>573</v>
      </c>
      <c r="D42" s="81" t="s">
        <v>574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173" t="s">
        <v>162</v>
      </c>
      <c r="AZ42" s="81"/>
      <c r="BA42" s="81"/>
      <c r="BB42" s="81"/>
      <c r="BC42" s="81"/>
      <c r="BD42" s="81"/>
      <c r="BE42" s="81"/>
      <c r="BF42" s="81"/>
      <c r="BG42" s="86"/>
      <c r="BH42" s="163"/>
      <c r="BI42" s="163"/>
    </row>
    <row r="43" spans="1:61" x14ac:dyDescent="0.25">
      <c r="A43" s="85" t="s">
        <v>164</v>
      </c>
      <c r="B43" s="81" t="s">
        <v>165</v>
      </c>
      <c r="C43" s="81" t="s">
        <v>573</v>
      </c>
      <c r="D43" s="81" t="s">
        <v>574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>
        <v>8.1999998092651403</v>
      </c>
      <c r="AK43" s="81">
        <v>8.3000001907348597</v>
      </c>
      <c r="AL43" s="81">
        <v>8.5</v>
      </c>
      <c r="AM43" s="81">
        <v>8.3999996185302699</v>
      </c>
      <c r="AN43" s="81">
        <v>7.3000001907348597</v>
      </c>
      <c r="AO43" s="81">
        <v>6.3000001907348597</v>
      </c>
      <c r="AP43" s="81">
        <v>6.0999999046325701</v>
      </c>
      <c r="AQ43" s="81">
        <v>6.3000001907348597</v>
      </c>
      <c r="AR43" s="81">
        <v>9.8000001907348597</v>
      </c>
      <c r="AS43" s="81">
        <v>9.1999998092651403</v>
      </c>
      <c r="AT43" s="81">
        <v>9.1000003814697301</v>
      </c>
      <c r="AU43" s="81">
        <v>8.8999996185302699</v>
      </c>
      <c r="AV43" s="81">
        <v>8.5</v>
      </c>
      <c r="AW43" s="81">
        <v>8.8000001907348597</v>
      </c>
      <c r="AX43" s="81">
        <v>8</v>
      </c>
      <c r="AY43" s="173" t="s">
        <v>164</v>
      </c>
      <c r="AZ43" s="81">
        <v>7.6999998092651403</v>
      </c>
      <c r="BA43" s="81">
        <v>7.0999999046325701</v>
      </c>
      <c r="BB43" s="81">
        <v>7.8000001907348597</v>
      </c>
      <c r="BC43" s="81">
        <v>9.6999998092651403</v>
      </c>
      <c r="BD43" s="81">
        <v>8.1000003814697301</v>
      </c>
      <c r="BE43" s="81">
        <v>7.0999999046325701</v>
      </c>
      <c r="BF43" s="81">
        <v>6.4000000953674299</v>
      </c>
      <c r="BG43" s="86">
        <v>6</v>
      </c>
      <c r="BH43" s="163"/>
      <c r="BI43" s="163"/>
    </row>
    <row r="44" spans="1:61" x14ac:dyDescent="0.25">
      <c r="A44" s="85" t="s">
        <v>166</v>
      </c>
      <c r="B44" s="81" t="s">
        <v>167</v>
      </c>
      <c r="C44" s="81" t="s">
        <v>573</v>
      </c>
      <c r="D44" s="81" t="s">
        <v>574</v>
      </c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>
        <v>4.9000000953674299</v>
      </c>
      <c r="AK44" s="81">
        <v>4.4000000953674299</v>
      </c>
      <c r="AL44" s="81">
        <v>4.3000001907348597</v>
      </c>
      <c r="AM44" s="81">
        <v>4.3000001907348597</v>
      </c>
      <c r="AN44" s="81">
        <v>4.5</v>
      </c>
      <c r="AO44" s="81">
        <v>4.5999999046325701</v>
      </c>
      <c r="AP44" s="81">
        <v>4.5999999046325701</v>
      </c>
      <c r="AQ44" s="81">
        <v>4.6999998092651403</v>
      </c>
      <c r="AR44" s="81">
        <v>4.6999998092651403</v>
      </c>
      <c r="AS44" s="81">
        <v>4.5</v>
      </c>
      <c r="AT44" s="81">
        <v>4.5</v>
      </c>
      <c r="AU44" s="81">
        <v>4.4000000953674299</v>
      </c>
      <c r="AV44" s="81">
        <v>4.3000001907348597</v>
      </c>
      <c r="AW44" s="81">
        <v>4.3000001907348597</v>
      </c>
      <c r="AX44" s="81">
        <v>4.0999999046325701</v>
      </c>
      <c r="AY44" s="173" t="s">
        <v>166</v>
      </c>
      <c r="AZ44" s="81">
        <v>4</v>
      </c>
      <c r="BA44" s="81">
        <v>3.7999999523162802</v>
      </c>
      <c r="BB44" s="81">
        <v>4.4000000953674299</v>
      </c>
      <c r="BC44" s="81">
        <v>4.4000000953674299</v>
      </c>
      <c r="BD44" s="81">
        <v>4.1999998092651403</v>
      </c>
      <c r="BE44" s="81">
        <v>4.3000001907348597</v>
      </c>
      <c r="BF44" s="81">
        <v>4.5</v>
      </c>
      <c r="BG44" s="86">
        <v>4.5999999046325701</v>
      </c>
      <c r="BH44" s="163"/>
      <c r="BI44" s="163"/>
    </row>
    <row r="45" spans="1:61" x14ac:dyDescent="0.25">
      <c r="A45" s="85" t="s">
        <v>168</v>
      </c>
      <c r="B45" s="81" t="s">
        <v>169</v>
      </c>
      <c r="C45" s="81" t="s">
        <v>573</v>
      </c>
      <c r="D45" s="81" t="s">
        <v>574</v>
      </c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>
        <v>5.8000001907348597</v>
      </c>
      <c r="AK45" s="81">
        <v>6.6999998092651403</v>
      </c>
      <c r="AL45" s="81">
        <v>6</v>
      </c>
      <c r="AM45" s="81">
        <v>5.4000000953674299</v>
      </c>
      <c r="AN45" s="81">
        <v>4.0999999046325701</v>
      </c>
      <c r="AO45" s="81">
        <v>4.0999999046325701</v>
      </c>
      <c r="AP45" s="81">
        <v>4.0999999046325701</v>
      </c>
      <c r="AQ45" s="81">
        <v>4.0999999046325701</v>
      </c>
      <c r="AR45" s="81">
        <v>4.0999999046325701</v>
      </c>
      <c r="AS45" s="81">
        <v>4.0999999046325701</v>
      </c>
      <c r="AT45" s="81">
        <v>4.0999999046325701</v>
      </c>
      <c r="AU45" s="81">
        <v>4.0999999046325701</v>
      </c>
      <c r="AV45" s="81">
        <v>4.0999999046325701</v>
      </c>
      <c r="AW45" s="81">
        <v>4.0999999046325701</v>
      </c>
      <c r="AX45" s="81">
        <v>4.0999999046325701</v>
      </c>
      <c r="AY45" s="173" t="s">
        <v>168</v>
      </c>
      <c r="AZ45" s="81">
        <v>4.0999999046325701</v>
      </c>
      <c r="BA45" s="81">
        <v>4.0999999046325701</v>
      </c>
      <c r="BB45" s="81">
        <v>4.0999999046325701</v>
      </c>
      <c r="BC45" s="81">
        <v>4.0999999046325701</v>
      </c>
      <c r="BD45" s="81">
        <v>4.0999999046325701</v>
      </c>
      <c r="BE45" s="81">
        <v>4</v>
      </c>
      <c r="BF45" s="81">
        <v>4.0999999046325701</v>
      </c>
      <c r="BG45" s="86">
        <v>4</v>
      </c>
      <c r="BH45" s="163"/>
      <c r="BI45" s="163"/>
    </row>
    <row r="46" spans="1:61" x14ac:dyDescent="0.25">
      <c r="A46" s="85" t="s">
        <v>170</v>
      </c>
      <c r="B46" s="81" t="s">
        <v>171</v>
      </c>
      <c r="C46" s="81" t="s">
        <v>573</v>
      </c>
      <c r="D46" s="81" t="s">
        <v>574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>
        <v>5.5</v>
      </c>
      <c r="AK46" s="81">
        <v>5.5</v>
      </c>
      <c r="AL46" s="81">
        <v>5.5</v>
      </c>
      <c r="AM46" s="81">
        <v>5.5</v>
      </c>
      <c r="AN46" s="81">
        <v>3.4000000953674299</v>
      </c>
      <c r="AO46" s="81">
        <v>8.1000003814697301</v>
      </c>
      <c r="AP46" s="81">
        <v>7.6999998092651403</v>
      </c>
      <c r="AQ46" s="81">
        <v>7.3000001907348597</v>
      </c>
      <c r="AR46" s="81">
        <v>7</v>
      </c>
      <c r="AS46" s="81">
        <v>5.9000000953674299</v>
      </c>
      <c r="AT46" s="81">
        <v>7.5</v>
      </c>
      <c r="AU46" s="81">
        <v>5.4000000953674299</v>
      </c>
      <c r="AV46" s="81">
        <v>5.5</v>
      </c>
      <c r="AW46" s="81">
        <v>4.4000000953674299</v>
      </c>
      <c r="AX46" s="81">
        <v>4.4000000953674299</v>
      </c>
      <c r="AY46" s="173" t="s">
        <v>170</v>
      </c>
      <c r="AZ46" s="81">
        <v>3.7999999523162802</v>
      </c>
      <c r="BA46" s="81">
        <v>4</v>
      </c>
      <c r="BB46" s="81">
        <v>4.5</v>
      </c>
      <c r="BC46" s="81">
        <v>4.6999998092651403</v>
      </c>
      <c r="BD46" s="81">
        <v>3.7999999523162802</v>
      </c>
      <c r="BE46" s="81">
        <v>3.7999999523162802</v>
      </c>
      <c r="BF46" s="81">
        <v>3.7999999523162802</v>
      </c>
      <c r="BG46" s="86">
        <v>4</v>
      </c>
      <c r="BH46" s="163"/>
      <c r="BI46" s="163"/>
    </row>
    <row r="47" spans="1:61" x14ac:dyDescent="0.25">
      <c r="A47" s="85" t="s">
        <v>172</v>
      </c>
      <c r="B47" s="81" t="s">
        <v>173</v>
      </c>
      <c r="C47" s="81" t="s">
        <v>573</v>
      </c>
      <c r="D47" s="81" t="s">
        <v>574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>
        <v>6.6999998092651403</v>
      </c>
      <c r="AK47" s="81">
        <v>6.6999998092651403</v>
      </c>
      <c r="AL47" s="81">
        <v>6.8000001907348597</v>
      </c>
      <c r="AM47" s="81">
        <v>6.8000001907348597</v>
      </c>
      <c r="AN47" s="81">
        <v>6.6999998092651403</v>
      </c>
      <c r="AO47" s="81">
        <v>6.6999998092651403</v>
      </c>
      <c r="AP47" s="81">
        <v>6.6999998092651403</v>
      </c>
      <c r="AQ47" s="81">
        <v>6.6999998092651403</v>
      </c>
      <c r="AR47" s="81">
        <v>6.8000001907348597</v>
      </c>
      <c r="AS47" s="81">
        <v>6.6999998092651403</v>
      </c>
      <c r="AT47" s="81">
        <v>6.6999998092651403</v>
      </c>
      <c r="AU47" s="81">
        <v>6.6999998092651403</v>
      </c>
      <c r="AV47" s="81">
        <v>6.6999998092651403</v>
      </c>
      <c r="AW47" s="81">
        <v>6.5999999046325701</v>
      </c>
      <c r="AX47" s="81">
        <v>6.5999999046325701</v>
      </c>
      <c r="AY47" s="173" t="s">
        <v>172</v>
      </c>
      <c r="AZ47" s="81">
        <v>6.5999999046325701</v>
      </c>
      <c r="BA47" s="81">
        <v>6.5999999046325701</v>
      </c>
      <c r="BB47" s="81">
        <v>6.5999999046325701</v>
      </c>
      <c r="BC47" s="81">
        <v>6.5999999046325701</v>
      </c>
      <c r="BD47" s="81">
        <v>6.5</v>
      </c>
      <c r="BE47" s="81">
        <v>6.5999999046325701</v>
      </c>
      <c r="BF47" s="81">
        <v>6.5999999046325701</v>
      </c>
      <c r="BG47" s="86">
        <v>6.5</v>
      </c>
      <c r="BH47" s="163"/>
      <c r="BI47" s="163"/>
    </row>
    <row r="48" spans="1:61" x14ac:dyDescent="0.25">
      <c r="A48" s="85" t="s">
        <v>174</v>
      </c>
      <c r="B48" s="81" t="s">
        <v>175</v>
      </c>
      <c r="C48" s="81" t="s">
        <v>573</v>
      </c>
      <c r="D48" s="81" t="s">
        <v>574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>
        <v>13.8999996185303</v>
      </c>
      <c r="AK48" s="81">
        <v>10.699999809265099</v>
      </c>
      <c r="AL48" s="81">
        <v>12.5</v>
      </c>
      <c r="AM48" s="81">
        <v>12.800000190734901</v>
      </c>
      <c r="AN48" s="81">
        <v>13</v>
      </c>
      <c r="AO48" s="81">
        <v>13.699999809265099</v>
      </c>
      <c r="AP48" s="81">
        <v>11.6000003814697</v>
      </c>
      <c r="AQ48" s="81">
        <v>13.1000003814697</v>
      </c>
      <c r="AR48" s="81">
        <v>14.800000190734901</v>
      </c>
      <c r="AS48" s="81">
        <v>16.600000381469702</v>
      </c>
      <c r="AT48" s="81">
        <v>15.1000003814697</v>
      </c>
      <c r="AU48" s="81">
        <v>15.800000190734901</v>
      </c>
      <c r="AV48" s="81">
        <v>14.1000003814697</v>
      </c>
      <c r="AW48" s="81">
        <v>14.300000190734901</v>
      </c>
      <c r="AX48" s="81">
        <v>12</v>
      </c>
      <c r="AY48" s="173" t="s">
        <v>174</v>
      </c>
      <c r="AZ48" s="81">
        <v>11.699999809265099</v>
      </c>
      <c r="BA48" s="81">
        <v>11.199999809265099</v>
      </c>
      <c r="BB48" s="81">
        <v>11.1000003814697</v>
      </c>
      <c r="BC48" s="81">
        <v>11.800000190734901</v>
      </c>
      <c r="BD48" s="81">
        <v>12</v>
      </c>
      <c r="BE48" s="81">
        <v>11.1000003814697</v>
      </c>
      <c r="BF48" s="81">
        <v>10.6000003814697</v>
      </c>
      <c r="BG48" s="86">
        <v>10.5</v>
      </c>
      <c r="BH48" s="163"/>
      <c r="BI48" s="163"/>
    </row>
    <row r="49" spans="1:61" x14ac:dyDescent="0.25">
      <c r="A49" s="85" t="s">
        <v>176</v>
      </c>
      <c r="B49" s="81" t="s">
        <v>177</v>
      </c>
      <c r="C49" s="81" t="s">
        <v>573</v>
      </c>
      <c r="D49" s="81" t="s">
        <v>574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>
        <v>6.8000001907348597</v>
      </c>
      <c r="AK49" s="81">
        <v>6.6999998092651403</v>
      </c>
      <c r="AL49" s="81">
        <v>6.6999998092651403</v>
      </c>
      <c r="AM49" s="81">
        <v>6.8000001907348597</v>
      </c>
      <c r="AN49" s="81">
        <v>6.6999998092651403</v>
      </c>
      <c r="AO49" s="81">
        <v>6.8000001907348597</v>
      </c>
      <c r="AP49" s="81">
        <v>6.6999998092651403</v>
      </c>
      <c r="AQ49" s="81">
        <v>6.8000001907348597</v>
      </c>
      <c r="AR49" s="81">
        <v>6.8000001907348597</v>
      </c>
      <c r="AS49" s="81">
        <v>6.8000001907348597</v>
      </c>
      <c r="AT49" s="81">
        <v>6.6999998092651403</v>
      </c>
      <c r="AU49" s="81">
        <v>6.6999998092651403</v>
      </c>
      <c r="AV49" s="81">
        <v>6.6999998092651403</v>
      </c>
      <c r="AW49" s="81">
        <v>6.6999998092651403</v>
      </c>
      <c r="AX49" s="81">
        <v>6.6999998092651403</v>
      </c>
      <c r="AY49" s="173" t="s">
        <v>176</v>
      </c>
      <c r="AZ49" s="81">
        <v>6.6999998092651403</v>
      </c>
      <c r="BA49" s="81">
        <v>6.5999999046325701</v>
      </c>
      <c r="BB49" s="81">
        <v>6.5999999046325701</v>
      </c>
      <c r="BC49" s="81">
        <v>6.5999999046325701</v>
      </c>
      <c r="BD49" s="81">
        <v>6.5</v>
      </c>
      <c r="BE49" s="81">
        <v>6.5</v>
      </c>
      <c r="BF49" s="81">
        <v>6.5</v>
      </c>
      <c r="BG49" s="86">
        <v>6.5</v>
      </c>
      <c r="BH49" s="163"/>
      <c r="BI49" s="163"/>
    </row>
    <row r="50" spans="1:61" x14ac:dyDescent="0.25">
      <c r="A50" s="85" t="s">
        <v>178</v>
      </c>
      <c r="B50" s="81" t="s">
        <v>179</v>
      </c>
      <c r="C50" s="81" t="s">
        <v>573</v>
      </c>
      <c r="D50" s="81" t="s">
        <v>574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>
        <v>7.3000001907348597</v>
      </c>
      <c r="AK50" s="81">
        <v>7.1999998092651403</v>
      </c>
      <c r="AL50" s="81">
        <v>7.1999998092651403</v>
      </c>
      <c r="AM50" s="81">
        <v>7.1999998092651403</v>
      </c>
      <c r="AN50" s="81">
        <v>7.1999998092651403</v>
      </c>
      <c r="AO50" s="81">
        <v>7.1999998092651403</v>
      </c>
      <c r="AP50" s="81">
        <v>7.1999998092651403</v>
      </c>
      <c r="AQ50" s="81">
        <v>7.1999998092651403</v>
      </c>
      <c r="AR50" s="81">
        <v>7.0999999046325701</v>
      </c>
      <c r="AS50" s="81">
        <v>7.1999998092651403</v>
      </c>
      <c r="AT50" s="81">
        <v>7.1999998092651403</v>
      </c>
      <c r="AU50" s="81">
        <v>7.1999998092651403</v>
      </c>
      <c r="AV50" s="81">
        <v>7.1999998092651403</v>
      </c>
      <c r="AW50" s="81">
        <v>7.1999998092651403</v>
      </c>
      <c r="AX50" s="81">
        <v>7.1999998092651403</v>
      </c>
      <c r="AY50" s="173" t="s">
        <v>178</v>
      </c>
      <c r="AZ50" s="81">
        <v>7.0999999046325701</v>
      </c>
      <c r="BA50" s="81">
        <v>7.0999999046325701</v>
      </c>
      <c r="BB50" s="81">
        <v>7.0999999046325701</v>
      </c>
      <c r="BC50" s="81">
        <v>7.0999999046325701</v>
      </c>
      <c r="BD50" s="81">
        <v>7</v>
      </c>
      <c r="BE50" s="81">
        <v>7</v>
      </c>
      <c r="BF50" s="81">
        <v>7</v>
      </c>
      <c r="BG50" s="86">
        <v>7</v>
      </c>
      <c r="BH50" s="163"/>
      <c r="BI50" s="163"/>
    </row>
    <row r="51" spans="1:61" x14ac:dyDescent="0.25">
      <c r="A51" s="85" t="s">
        <v>180</v>
      </c>
      <c r="B51" s="81" t="s">
        <v>181</v>
      </c>
      <c r="C51" s="81" t="s">
        <v>573</v>
      </c>
      <c r="D51" s="81" t="s">
        <v>574</v>
      </c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>
        <v>5.5999999046325701</v>
      </c>
      <c r="AK51" s="81">
        <v>4.0999999046325701</v>
      </c>
      <c r="AL51" s="81">
        <v>4.0999999046325701</v>
      </c>
      <c r="AM51" s="81">
        <v>4.1999998092651403</v>
      </c>
      <c r="AN51" s="81">
        <v>5.1999998092651403</v>
      </c>
      <c r="AO51" s="81">
        <v>6.1999998092651403</v>
      </c>
      <c r="AP51" s="81">
        <v>5.6999998092651403</v>
      </c>
      <c r="AQ51" s="81">
        <v>5.5999999046325701</v>
      </c>
      <c r="AR51" s="81">
        <v>6</v>
      </c>
      <c r="AS51" s="81">
        <v>5.0999999046325701</v>
      </c>
      <c r="AT51" s="81">
        <v>6</v>
      </c>
      <c r="AU51" s="81">
        <v>6.4000000953674299</v>
      </c>
      <c r="AV51" s="81">
        <v>6.5999999046325701</v>
      </c>
      <c r="AW51" s="81">
        <v>6.4000000953674299</v>
      </c>
      <c r="AX51" s="81">
        <v>6.5999999046325701</v>
      </c>
      <c r="AY51" s="173" t="s">
        <v>180</v>
      </c>
      <c r="AZ51" s="81">
        <v>5.9000000953674299</v>
      </c>
      <c r="BA51" s="81">
        <v>4.5999999046325701</v>
      </c>
      <c r="BB51" s="81">
        <v>4.9000000953674299</v>
      </c>
      <c r="BC51" s="81">
        <v>7.8000001907348597</v>
      </c>
      <c r="BD51" s="81">
        <v>7.3000001907348597</v>
      </c>
      <c r="BE51" s="81">
        <v>7.6999998092651403</v>
      </c>
      <c r="BF51" s="81">
        <v>7.8000001907348597</v>
      </c>
      <c r="BG51" s="86">
        <v>7.5999999046325701</v>
      </c>
      <c r="BH51" s="163"/>
      <c r="BI51" s="163"/>
    </row>
    <row r="52" spans="1:61" x14ac:dyDescent="0.25">
      <c r="A52" s="85" t="s">
        <v>182</v>
      </c>
      <c r="B52" s="81" t="s">
        <v>183</v>
      </c>
      <c r="C52" s="81" t="s">
        <v>573</v>
      </c>
      <c r="D52" s="81" t="s">
        <v>574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>
        <v>15.225585709443427</v>
      </c>
      <c r="AK52" s="81">
        <v>16.207829813759126</v>
      </c>
      <c r="AL52" s="81">
        <v>16.587393275678821</v>
      </c>
      <c r="AM52" s="81">
        <v>15.658260072621614</v>
      </c>
      <c r="AN52" s="81">
        <v>15.245713429168289</v>
      </c>
      <c r="AO52" s="81">
        <v>14.88692058675106</v>
      </c>
      <c r="AP52" s="81">
        <v>14.665055081406679</v>
      </c>
      <c r="AQ52" s="81">
        <v>13.811750883901254</v>
      </c>
      <c r="AR52" s="81">
        <v>13.683283394280297</v>
      </c>
      <c r="AS52" s="81">
        <v>13.281816208418098</v>
      </c>
      <c r="AT52" s="81">
        <v>12.288370329092274</v>
      </c>
      <c r="AU52" s="81">
        <v>12.132375227688042</v>
      </c>
      <c r="AV52" s="81">
        <v>11.296775172381253</v>
      </c>
      <c r="AW52" s="81">
        <v>10.747234179145821</v>
      </c>
      <c r="AX52" s="81">
        <v>10.073060296501499</v>
      </c>
      <c r="AY52" s="173" t="s">
        <v>182</v>
      </c>
      <c r="AZ52" s="81">
        <v>8.8225118422272715</v>
      </c>
      <c r="BA52" s="81">
        <v>8.3508021816054097</v>
      </c>
      <c r="BB52" s="81">
        <v>8.7583204552683611</v>
      </c>
      <c r="BC52" s="81">
        <v>9.9561097001648005</v>
      </c>
      <c r="BD52" s="81">
        <v>10.468097118923074</v>
      </c>
      <c r="BE52" s="81">
        <v>10.316654506937413</v>
      </c>
      <c r="BF52" s="81">
        <v>10.979764364542001</v>
      </c>
      <c r="BG52" s="86">
        <v>11.744727079065003</v>
      </c>
      <c r="BH52" s="163"/>
      <c r="BI52" s="163"/>
    </row>
    <row r="53" spans="1:61" x14ac:dyDescent="0.25">
      <c r="A53" s="85" t="s">
        <v>184</v>
      </c>
      <c r="B53" s="81" t="s">
        <v>185</v>
      </c>
      <c r="C53" s="81" t="s">
        <v>573</v>
      </c>
      <c r="D53" s="81" t="s">
        <v>574</v>
      </c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>
        <v>2.5</v>
      </c>
      <c r="AK53" s="81">
        <v>4.0999999046325701</v>
      </c>
      <c r="AL53" s="81">
        <v>3.5</v>
      </c>
      <c r="AM53" s="81">
        <v>3.5</v>
      </c>
      <c r="AN53" s="81">
        <v>8.3000001907348597</v>
      </c>
      <c r="AO53" s="81">
        <v>7.5999999046325701</v>
      </c>
      <c r="AP53" s="81">
        <v>7.0999999046325701</v>
      </c>
      <c r="AQ53" s="81">
        <v>6.1999998092651403</v>
      </c>
      <c r="AR53" s="81">
        <v>6.3000001907348597</v>
      </c>
      <c r="AS53" s="81">
        <v>5.4000000953674299</v>
      </c>
      <c r="AT53" s="81">
        <v>4.0999999046325701</v>
      </c>
      <c r="AU53" s="81">
        <v>3.2999999523162802</v>
      </c>
      <c r="AV53" s="81">
        <v>2.2999999523162802</v>
      </c>
      <c r="AW53" s="81">
        <v>1.8999999761581401</v>
      </c>
      <c r="AX53" s="81">
        <v>1.8999999761581401</v>
      </c>
      <c r="AY53" s="173" t="s">
        <v>184</v>
      </c>
      <c r="AZ53" s="81">
        <v>1.8999999761581401</v>
      </c>
      <c r="BA53" s="81">
        <v>1.79999995231628</v>
      </c>
      <c r="BB53" s="81">
        <v>1.6000000238418599</v>
      </c>
      <c r="BC53" s="81">
        <v>1.70000004768372</v>
      </c>
      <c r="BD53" s="81">
        <v>2.5</v>
      </c>
      <c r="BE53" s="81">
        <v>3.2000000476837198</v>
      </c>
      <c r="BF53" s="81">
        <v>3.2000000476837198</v>
      </c>
      <c r="BG53" s="86">
        <v>3.2000000476837198</v>
      </c>
      <c r="BH53" s="163"/>
      <c r="BI53" s="163"/>
    </row>
    <row r="54" spans="1:61" x14ac:dyDescent="0.25">
      <c r="A54" s="85" t="s">
        <v>186</v>
      </c>
      <c r="B54" s="81" t="s">
        <v>187</v>
      </c>
      <c r="C54" s="81" t="s">
        <v>573</v>
      </c>
      <c r="D54" s="81" t="s">
        <v>574</v>
      </c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173" t="s">
        <v>186</v>
      </c>
      <c r="AZ54" s="81"/>
      <c r="BA54" s="81"/>
      <c r="BB54" s="81"/>
      <c r="BC54" s="81"/>
      <c r="BD54" s="81"/>
      <c r="BE54" s="81"/>
      <c r="BF54" s="81"/>
      <c r="BG54" s="86"/>
      <c r="BH54" s="163"/>
      <c r="BI54" s="163"/>
    </row>
    <row r="55" spans="1:61" x14ac:dyDescent="0.25">
      <c r="A55" s="85" t="s">
        <v>188</v>
      </c>
      <c r="B55" s="81" t="s">
        <v>189</v>
      </c>
      <c r="C55" s="81" t="s">
        <v>573</v>
      </c>
      <c r="D55" s="81" t="s">
        <v>574</v>
      </c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173" t="s">
        <v>188</v>
      </c>
      <c r="AZ55" s="81"/>
      <c r="BA55" s="81"/>
      <c r="BB55" s="81"/>
      <c r="BC55" s="81"/>
      <c r="BD55" s="81"/>
      <c r="BE55" s="81"/>
      <c r="BF55" s="81"/>
      <c r="BG55" s="86"/>
      <c r="BH55" s="163"/>
      <c r="BI55" s="163"/>
    </row>
    <row r="56" spans="1:61" x14ac:dyDescent="0.25">
      <c r="A56" s="85" t="s">
        <v>190</v>
      </c>
      <c r="B56" s="81" t="s">
        <v>191</v>
      </c>
      <c r="C56" s="81" t="s">
        <v>573</v>
      </c>
      <c r="D56" s="81" t="s">
        <v>574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>
        <v>8.1999998092651403</v>
      </c>
      <c r="AK56" s="81">
        <v>2.0999999046325701</v>
      </c>
      <c r="AL56" s="81">
        <v>8.3000001907348597</v>
      </c>
      <c r="AM56" s="81">
        <v>3.5</v>
      </c>
      <c r="AN56" s="81">
        <v>3.9000000953674299</v>
      </c>
      <c r="AO56" s="81">
        <v>4.3000001907348597</v>
      </c>
      <c r="AP56" s="81">
        <v>3.2999999523162802</v>
      </c>
      <c r="AQ56" s="81">
        <v>4.9000000953674299</v>
      </c>
      <c r="AR56" s="81">
        <v>5.6999998092651403</v>
      </c>
      <c r="AS56" s="81">
        <v>5</v>
      </c>
      <c r="AT56" s="81">
        <v>4</v>
      </c>
      <c r="AU56" s="81">
        <v>3.2999999523162802</v>
      </c>
      <c r="AV56" s="81">
        <v>4.0999999046325701</v>
      </c>
      <c r="AW56" s="81">
        <v>4.3000001907348597</v>
      </c>
      <c r="AX56" s="81">
        <v>5.3000001907348597</v>
      </c>
      <c r="AY56" s="173" t="s">
        <v>190</v>
      </c>
      <c r="AZ56" s="81">
        <v>4.5</v>
      </c>
      <c r="BA56" s="81">
        <v>3.9000000953674299</v>
      </c>
      <c r="BB56" s="81">
        <v>3.5999999046325701</v>
      </c>
      <c r="BC56" s="81">
        <v>5.4000000953674299</v>
      </c>
      <c r="BD56" s="81">
        <v>6.3000001907348597</v>
      </c>
      <c r="BE56" s="81">
        <v>7.9000000953674299</v>
      </c>
      <c r="BF56" s="81">
        <v>11.800000190734901</v>
      </c>
      <c r="BG56" s="86">
        <v>15.800000190734901</v>
      </c>
      <c r="BH56" s="163"/>
      <c r="BI56" s="163"/>
    </row>
    <row r="57" spans="1:61" x14ac:dyDescent="0.25">
      <c r="A57" s="85" t="s">
        <v>192</v>
      </c>
      <c r="B57" s="81" t="s">
        <v>193</v>
      </c>
      <c r="C57" s="81" t="s">
        <v>573</v>
      </c>
      <c r="D57" s="81" t="s">
        <v>574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>
        <v>2.2999999523162802</v>
      </c>
      <c r="AK57" s="81">
        <v>3.2999999523162802</v>
      </c>
      <c r="AL57" s="81">
        <v>4.3000001907348597</v>
      </c>
      <c r="AM57" s="81">
        <v>4.3000001907348597</v>
      </c>
      <c r="AN57" s="81">
        <v>4</v>
      </c>
      <c r="AO57" s="81">
        <v>3.9000000953674299</v>
      </c>
      <c r="AP57" s="81">
        <v>4.8000001907348597</v>
      </c>
      <c r="AQ57" s="81">
        <v>6.5</v>
      </c>
      <c r="AR57" s="81">
        <v>8.6999998092651403</v>
      </c>
      <c r="AS57" s="81">
        <v>8.8000001907348597</v>
      </c>
      <c r="AT57" s="81">
        <v>8.1000003814697301</v>
      </c>
      <c r="AU57" s="81">
        <v>7.3000001907348597</v>
      </c>
      <c r="AV57" s="81">
        <v>7.8000001907348597</v>
      </c>
      <c r="AW57" s="81">
        <v>8.3000001907348597</v>
      </c>
      <c r="AX57" s="81">
        <v>7.9000000953674299</v>
      </c>
      <c r="AY57" s="173" t="s">
        <v>192</v>
      </c>
      <c r="AZ57" s="81">
        <v>7.0999999046325701</v>
      </c>
      <c r="BA57" s="81">
        <v>5.3000001907348597</v>
      </c>
      <c r="BB57" s="81">
        <v>4.4000000953674299</v>
      </c>
      <c r="BC57" s="81">
        <v>6.6999998092651403</v>
      </c>
      <c r="BD57" s="81">
        <v>7.3000001907348597</v>
      </c>
      <c r="BE57" s="81">
        <v>6.6999998092651403</v>
      </c>
      <c r="BF57" s="81">
        <v>7</v>
      </c>
      <c r="BG57" s="86">
        <v>6.9000000953674299</v>
      </c>
      <c r="BH57" s="163"/>
      <c r="BI57" s="163"/>
    </row>
    <row r="58" spans="1:61" x14ac:dyDescent="0.25">
      <c r="A58" s="85" t="s">
        <v>17</v>
      </c>
      <c r="B58" s="81" t="s">
        <v>194</v>
      </c>
      <c r="C58" s="81" t="s">
        <v>573</v>
      </c>
      <c r="D58" s="81" t="s">
        <v>574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>
        <v>5.5999999046325701</v>
      </c>
      <c r="AK58" s="81">
        <v>6.5999999046325701</v>
      </c>
      <c r="AL58" s="81">
        <v>7.9000000953674299</v>
      </c>
      <c r="AM58" s="81">
        <v>8.3999996185302699</v>
      </c>
      <c r="AN58" s="81">
        <v>8.1000003814697301</v>
      </c>
      <c r="AO58" s="81">
        <v>8.8999996185302699</v>
      </c>
      <c r="AP58" s="81">
        <v>9.8000001907348597</v>
      </c>
      <c r="AQ58" s="81">
        <v>9.1999998092651403</v>
      </c>
      <c r="AR58" s="81">
        <v>8.3999996185302699</v>
      </c>
      <c r="AS58" s="81">
        <v>7.6999998092651403</v>
      </c>
      <c r="AT58" s="81">
        <v>7.8000001907348597</v>
      </c>
      <c r="AU58" s="81">
        <v>8.6000003814697301</v>
      </c>
      <c r="AV58" s="81">
        <v>9.3000001907348597</v>
      </c>
      <c r="AW58" s="81">
        <v>10.300000190734901</v>
      </c>
      <c r="AX58" s="81">
        <v>11.1000003814697</v>
      </c>
      <c r="AY58" s="173" t="s">
        <v>17</v>
      </c>
      <c r="AZ58" s="81">
        <v>10.300000190734901</v>
      </c>
      <c r="BA58" s="81">
        <v>8.6000003814697301</v>
      </c>
      <c r="BB58" s="81">
        <v>7.5</v>
      </c>
      <c r="BC58" s="81">
        <v>7.6999998092651403</v>
      </c>
      <c r="BD58" s="81">
        <v>7.0999999046325701</v>
      </c>
      <c r="BE58" s="81">
        <v>5.9000000953674299</v>
      </c>
      <c r="BF58" s="81">
        <v>5.4000000953674299</v>
      </c>
      <c r="BG58" s="86">
        <v>5.3000001907348597</v>
      </c>
      <c r="BH58" s="163"/>
      <c r="BI58" s="163"/>
    </row>
    <row r="59" spans="1:61" x14ac:dyDescent="0.25">
      <c r="A59" s="85" t="s">
        <v>195</v>
      </c>
      <c r="B59" s="81" t="s">
        <v>196</v>
      </c>
      <c r="C59" s="81" t="s">
        <v>573</v>
      </c>
      <c r="D59" s="81" t="s">
        <v>574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173" t="s">
        <v>195</v>
      </c>
      <c r="AZ59" s="81"/>
      <c r="BA59" s="81"/>
      <c r="BB59" s="81"/>
      <c r="BC59" s="81"/>
      <c r="BD59" s="81"/>
      <c r="BE59" s="81"/>
      <c r="BF59" s="81"/>
      <c r="BG59" s="86"/>
      <c r="BH59" s="163"/>
      <c r="BI59" s="163"/>
    </row>
    <row r="60" spans="1:61" x14ac:dyDescent="0.25">
      <c r="A60" s="85" t="s">
        <v>197</v>
      </c>
      <c r="B60" s="81" t="s">
        <v>198</v>
      </c>
      <c r="C60" s="81" t="s">
        <v>573</v>
      </c>
      <c r="D60" s="81" t="s">
        <v>574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173" t="s">
        <v>197</v>
      </c>
      <c r="AZ60" s="81"/>
      <c r="BA60" s="81"/>
      <c r="BB60" s="81"/>
      <c r="BC60" s="81"/>
      <c r="BD60" s="81"/>
      <c r="BE60" s="81"/>
      <c r="BF60" s="81"/>
      <c r="BG60" s="86"/>
      <c r="BH60" s="163"/>
      <c r="BI60" s="163"/>
    </row>
    <row r="61" spans="1:61" x14ac:dyDescent="0.25">
      <c r="A61" s="85" t="s">
        <v>199</v>
      </c>
      <c r="B61" s="81" t="s">
        <v>200</v>
      </c>
      <c r="C61" s="81" t="s">
        <v>573</v>
      </c>
      <c r="D61" s="81" t="s">
        <v>574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>
        <v>9.1000003814697301</v>
      </c>
      <c r="AK61" s="81">
        <v>9</v>
      </c>
      <c r="AL61" s="81">
        <v>10.699999809265099</v>
      </c>
      <c r="AM61" s="81">
        <v>8</v>
      </c>
      <c r="AN61" s="81">
        <v>7</v>
      </c>
      <c r="AO61" s="81">
        <v>6.8000001907348597</v>
      </c>
      <c r="AP61" s="81">
        <v>5.4000000953674299</v>
      </c>
      <c r="AQ61" s="81">
        <v>5</v>
      </c>
      <c r="AR61" s="81">
        <v>5.0999999046325701</v>
      </c>
      <c r="AS61" s="81">
        <v>4.5</v>
      </c>
      <c r="AT61" s="81">
        <v>4.1999998092651403</v>
      </c>
      <c r="AU61" s="81">
        <v>4.5999999046325701</v>
      </c>
      <c r="AV61" s="81">
        <v>5.4000000953674299</v>
      </c>
      <c r="AW61" s="81">
        <v>5.5</v>
      </c>
      <c r="AX61" s="81">
        <v>4.8000001907348597</v>
      </c>
      <c r="AY61" s="173" t="s">
        <v>199</v>
      </c>
      <c r="AZ61" s="81">
        <v>3.9000000953674299</v>
      </c>
      <c r="BA61" s="81">
        <v>3.7999999523162802</v>
      </c>
      <c r="BB61" s="81">
        <v>3.4000000953674299</v>
      </c>
      <c r="BC61" s="81">
        <v>6</v>
      </c>
      <c r="BD61" s="81">
        <v>7.5</v>
      </c>
      <c r="BE61" s="81">
        <v>7.5999999046325701</v>
      </c>
      <c r="BF61" s="81">
        <v>7.5</v>
      </c>
      <c r="BG61" s="86">
        <v>7</v>
      </c>
      <c r="BH61" s="163"/>
      <c r="BI61" s="163"/>
    </row>
    <row r="62" spans="1:61" x14ac:dyDescent="0.25">
      <c r="A62" s="85" t="s">
        <v>201</v>
      </c>
      <c r="B62" s="81" t="s">
        <v>202</v>
      </c>
      <c r="C62" s="81" t="s">
        <v>573</v>
      </c>
      <c r="D62" s="81" t="s">
        <v>574</v>
      </c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>
        <v>19.899999618530298</v>
      </c>
      <c r="AK62" s="81">
        <v>20.700000762939499</v>
      </c>
      <c r="AL62" s="81">
        <v>19.899999618530298</v>
      </c>
      <c r="AM62" s="81">
        <v>16.200000762939499</v>
      </c>
      <c r="AN62" s="81">
        <v>15.800000190734901</v>
      </c>
      <c r="AO62" s="81">
        <v>16.700000762939499</v>
      </c>
      <c r="AP62" s="81">
        <v>15.6000003814697</v>
      </c>
      <c r="AQ62" s="81">
        <v>14.3999996185303</v>
      </c>
      <c r="AR62" s="81">
        <v>13.800000190734901</v>
      </c>
      <c r="AS62" s="81">
        <v>14.199999809265099</v>
      </c>
      <c r="AT62" s="81">
        <v>15.699999809265099</v>
      </c>
      <c r="AU62" s="81">
        <v>16.100000381469702</v>
      </c>
      <c r="AV62" s="81">
        <v>16.700000762939499</v>
      </c>
      <c r="AW62" s="81">
        <v>18.399999618530298</v>
      </c>
      <c r="AX62" s="81">
        <v>18</v>
      </c>
      <c r="AY62" s="173" t="s">
        <v>201</v>
      </c>
      <c r="AZ62" s="81">
        <v>16.399999618530298</v>
      </c>
      <c r="BA62" s="81">
        <v>15.699999809265099</v>
      </c>
      <c r="BB62" s="81">
        <v>14.199999809265099</v>
      </c>
      <c r="BC62" s="81">
        <v>14.8999996185303</v>
      </c>
      <c r="BD62" s="81">
        <v>12.3999996185303</v>
      </c>
      <c r="BE62" s="81">
        <v>14.699999809265099</v>
      </c>
      <c r="BF62" s="81">
        <v>14.699999809265099</v>
      </c>
      <c r="BG62" s="86">
        <v>14.8999996185303</v>
      </c>
      <c r="BH62" s="163"/>
      <c r="BI62" s="163"/>
    </row>
    <row r="63" spans="1:61" x14ac:dyDescent="0.25">
      <c r="A63" s="85" t="s">
        <v>203</v>
      </c>
      <c r="B63" s="81" t="s">
        <v>204</v>
      </c>
      <c r="C63" s="81" t="s">
        <v>573</v>
      </c>
      <c r="D63" s="81" t="s">
        <v>574</v>
      </c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>
        <v>20.600000381469702</v>
      </c>
      <c r="AK63" s="81">
        <v>23</v>
      </c>
      <c r="AL63" s="81">
        <v>23.200000762939499</v>
      </c>
      <c r="AM63" s="81">
        <v>24.399999618530298</v>
      </c>
      <c r="AN63" s="81">
        <v>27.899999618530298</v>
      </c>
      <c r="AO63" s="81">
        <v>28.700000762939499</v>
      </c>
      <c r="AP63" s="81">
        <v>25.399999618530298</v>
      </c>
      <c r="AQ63" s="81">
        <v>25.399999618530298</v>
      </c>
      <c r="AR63" s="81">
        <v>25.399999618530298</v>
      </c>
      <c r="AS63" s="81">
        <v>29.799999237060501</v>
      </c>
      <c r="AT63" s="81">
        <v>27.299999237060501</v>
      </c>
      <c r="AU63" s="81">
        <v>25.899999618530298</v>
      </c>
      <c r="AV63" s="81">
        <v>23.700000762939499</v>
      </c>
      <c r="AW63" s="81">
        <v>20.100000381469702</v>
      </c>
      <c r="AX63" s="81">
        <v>15.300000190734901</v>
      </c>
      <c r="AY63" s="173" t="s">
        <v>203</v>
      </c>
      <c r="AZ63" s="81">
        <v>12.300000190734901</v>
      </c>
      <c r="BA63" s="81">
        <v>13.800000190734901</v>
      </c>
      <c r="BB63" s="81">
        <v>11.300000190734901</v>
      </c>
      <c r="BC63" s="81">
        <v>10.199999809265099</v>
      </c>
      <c r="BD63" s="81">
        <v>10</v>
      </c>
      <c r="BE63" s="81">
        <v>10</v>
      </c>
      <c r="BF63" s="81">
        <v>11</v>
      </c>
      <c r="BG63" s="86">
        <v>9.8000001907348597</v>
      </c>
      <c r="BH63" s="163"/>
      <c r="BI63" s="163"/>
    </row>
    <row r="64" spans="1:61" x14ac:dyDescent="0.25">
      <c r="A64" s="85" t="s">
        <v>205</v>
      </c>
      <c r="B64" s="81" t="s">
        <v>206</v>
      </c>
      <c r="C64" s="81" t="s">
        <v>573</v>
      </c>
      <c r="D64" s="81" t="s">
        <v>574</v>
      </c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>
        <v>4.8682028595829303</v>
      </c>
      <c r="AK64" s="81">
        <v>4.1409122737591808</v>
      </c>
      <c r="AL64" s="81">
        <v>4.2316084636171141</v>
      </c>
      <c r="AM64" s="81">
        <v>4.2523440810277409</v>
      </c>
      <c r="AN64" s="81">
        <v>4.2802640431096393</v>
      </c>
      <c r="AO64" s="81">
        <v>4.3804530638181856</v>
      </c>
      <c r="AP64" s="81">
        <v>4.4580431434842041</v>
      </c>
      <c r="AQ64" s="81">
        <v>4.7348641993224927</v>
      </c>
      <c r="AR64" s="81">
        <v>4.7889666778776618</v>
      </c>
      <c r="AS64" s="81">
        <v>4.6480342231624947</v>
      </c>
      <c r="AT64" s="81">
        <v>4.8827695012346695</v>
      </c>
      <c r="AU64" s="81">
        <v>4.8638946615446059</v>
      </c>
      <c r="AV64" s="81">
        <v>4.8280672069995321</v>
      </c>
      <c r="AW64" s="81">
        <v>4.8791604574010483</v>
      </c>
      <c r="AX64" s="81">
        <v>4.7124399362440563</v>
      </c>
      <c r="AY64" s="173" t="s">
        <v>205</v>
      </c>
      <c r="AZ64" s="81">
        <v>4.5638640886706385</v>
      </c>
      <c r="BA64" s="81">
        <v>4.2758176883045085</v>
      </c>
      <c r="BB64" s="81">
        <v>4.6442811041850574</v>
      </c>
      <c r="BC64" s="81">
        <v>4.62698957300291</v>
      </c>
      <c r="BD64" s="81">
        <v>4.3731527734335209</v>
      </c>
      <c r="BE64" s="81">
        <v>4.3355628700735735</v>
      </c>
      <c r="BF64" s="81">
        <v>4.4129184962225603</v>
      </c>
      <c r="BG64" s="86">
        <v>4.5231806058406701</v>
      </c>
      <c r="BH64" s="163"/>
      <c r="BI64" s="163"/>
    </row>
    <row r="65" spans="1:61" x14ac:dyDescent="0.25">
      <c r="A65" s="85" t="s">
        <v>207</v>
      </c>
      <c r="B65" s="81" t="s">
        <v>208</v>
      </c>
      <c r="C65" s="81" t="s">
        <v>573</v>
      </c>
      <c r="D65" s="81" t="s">
        <v>574</v>
      </c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>
        <v>4.6704757600911169</v>
      </c>
      <c r="AK65" s="81">
        <v>4.0363982648155456</v>
      </c>
      <c r="AL65" s="81">
        <v>4.1461804365205062</v>
      </c>
      <c r="AM65" s="81">
        <v>4.1708551519333668</v>
      </c>
      <c r="AN65" s="81">
        <v>4.1984511112938048</v>
      </c>
      <c r="AO65" s="81">
        <v>4.2981241812618851</v>
      </c>
      <c r="AP65" s="81">
        <v>4.3786836208188378</v>
      </c>
      <c r="AQ65" s="81">
        <v>4.7692164084514577</v>
      </c>
      <c r="AR65" s="81">
        <v>4.8391766151224438</v>
      </c>
      <c r="AS65" s="81">
        <v>4.6686509012375232</v>
      </c>
      <c r="AT65" s="81">
        <v>4.8879777292381572</v>
      </c>
      <c r="AU65" s="81">
        <v>4.8851405275671027</v>
      </c>
      <c r="AV65" s="81">
        <v>4.8442597282623847</v>
      </c>
      <c r="AW65" s="81">
        <v>4.8518097409054572</v>
      </c>
      <c r="AX65" s="81">
        <v>4.6756992437324989</v>
      </c>
      <c r="AY65" s="173" t="s">
        <v>207</v>
      </c>
      <c r="AZ65" s="81">
        <v>4.5127594606847063</v>
      </c>
      <c r="BA65" s="81">
        <v>4.2284181222795629</v>
      </c>
      <c r="BB65" s="81">
        <v>4.566439439737275</v>
      </c>
      <c r="BC65" s="81">
        <v>4.6392849718198947</v>
      </c>
      <c r="BD65" s="81">
        <v>4.4021938705269816</v>
      </c>
      <c r="BE65" s="81">
        <v>4.3297768264187502</v>
      </c>
      <c r="BF65" s="81">
        <v>4.3860693905931543</v>
      </c>
      <c r="BG65" s="86">
        <v>4.4719372557206531</v>
      </c>
      <c r="BH65" s="163"/>
      <c r="BI65" s="163"/>
    </row>
    <row r="66" spans="1:61" x14ac:dyDescent="0.25">
      <c r="A66" s="85" t="s">
        <v>209</v>
      </c>
      <c r="B66" s="81" t="s">
        <v>210</v>
      </c>
      <c r="C66" s="81" t="s">
        <v>573</v>
      </c>
      <c r="D66" s="81" t="s">
        <v>574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>
        <v>9.2724649581780572</v>
      </c>
      <c r="AK66" s="81">
        <v>9.7057878333038801</v>
      </c>
      <c r="AL66" s="81">
        <v>10.456305290990262</v>
      </c>
      <c r="AM66" s="81">
        <v>9.6499810364082155</v>
      </c>
      <c r="AN66" s="81">
        <v>9.1126534113862032</v>
      </c>
      <c r="AO66" s="81">
        <v>9.1644721579814341</v>
      </c>
      <c r="AP66" s="81">
        <v>9.5059201305788807</v>
      </c>
      <c r="AQ66" s="81">
        <v>10.148343571957648</v>
      </c>
      <c r="AR66" s="81">
        <v>10.419295107187033</v>
      </c>
      <c r="AS66" s="81">
        <v>10.348891444270508</v>
      </c>
      <c r="AT66" s="81">
        <v>10.848375093375127</v>
      </c>
      <c r="AU66" s="81">
        <v>10.898572076157384</v>
      </c>
      <c r="AV66" s="81">
        <v>10.528547000556696</v>
      </c>
      <c r="AW66" s="81">
        <v>10.622848752298115</v>
      </c>
      <c r="AX66" s="81">
        <v>10.073059725785077</v>
      </c>
      <c r="AY66" s="173" t="s">
        <v>209</v>
      </c>
      <c r="AZ66" s="81">
        <v>9.9007240792655136</v>
      </c>
      <c r="BA66" s="81">
        <v>9.5164361232664501</v>
      </c>
      <c r="BB66" s="81">
        <v>9.1669981968767154</v>
      </c>
      <c r="BC66" s="81">
        <v>10.651880650551513</v>
      </c>
      <c r="BD66" s="81">
        <v>10.25606671388144</v>
      </c>
      <c r="BE66" s="81">
        <v>9.7859645720525439</v>
      </c>
      <c r="BF66" s="81">
        <v>9.5136383325426301</v>
      </c>
      <c r="BG66" s="86">
        <v>9.7079738976227699</v>
      </c>
      <c r="BH66" s="163"/>
      <c r="BI66" s="163"/>
    </row>
    <row r="67" spans="1:61" x14ac:dyDescent="0.25">
      <c r="A67" s="85" t="s">
        <v>211</v>
      </c>
      <c r="B67" s="81" t="s">
        <v>212</v>
      </c>
      <c r="C67" s="81" t="s">
        <v>573</v>
      </c>
      <c r="D67" s="81" t="s">
        <v>574</v>
      </c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>
        <v>9.4468986864099005</v>
      </c>
      <c r="AK67" s="81">
        <v>8.6103085833030342</v>
      </c>
      <c r="AL67" s="81">
        <v>9.7184387807596799</v>
      </c>
      <c r="AM67" s="81">
        <v>10.193081396045311</v>
      </c>
      <c r="AN67" s="81">
        <v>10.001282581169889</v>
      </c>
      <c r="AO67" s="81">
        <v>10.091762691642311</v>
      </c>
      <c r="AP67" s="81">
        <v>10.415937213555612</v>
      </c>
      <c r="AQ67" s="81">
        <v>10.516883954379733</v>
      </c>
      <c r="AR67" s="81">
        <v>10.378433519652813</v>
      </c>
      <c r="AS67" s="81">
        <v>9.6686120423877586</v>
      </c>
      <c r="AT67" s="81">
        <v>9.1634190655153152</v>
      </c>
      <c r="AU67" s="81">
        <v>9.1713176912343375</v>
      </c>
      <c r="AV67" s="81">
        <v>9.1937839566479731</v>
      </c>
      <c r="AW67" s="81">
        <v>9.2262185459362094</v>
      </c>
      <c r="AX67" s="81">
        <v>8.8487968197999738</v>
      </c>
      <c r="AY67" s="173" t="s">
        <v>211</v>
      </c>
      <c r="AZ67" s="81">
        <v>8.3916808679718642</v>
      </c>
      <c r="BA67" s="81">
        <v>7.5150170931562226</v>
      </c>
      <c r="BB67" s="81">
        <v>7.3689186932875188</v>
      </c>
      <c r="BC67" s="81">
        <v>9.2549140537724472</v>
      </c>
      <c r="BD67" s="81">
        <v>9.3358399715223541</v>
      </c>
      <c r="BE67" s="81">
        <v>9.0375440393546818</v>
      </c>
      <c r="BF67" s="81">
        <v>9.3029304689676877</v>
      </c>
      <c r="BG67" s="86">
        <v>9.6052974569500087</v>
      </c>
      <c r="BH67" s="163"/>
      <c r="BI67" s="163"/>
    </row>
    <row r="68" spans="1:61" x14ac:dyDescent="0.25">
      <c r="A68" s="85" t="s">
        <v>213</v>
      </c>
      <c r="B68" s="81" t="s">
        <v>214</v>
      </c>
      <c r="C68" s="81" t="s">
        <v>573</v>
      </c>
      <c r="D68" s="81" t="s">
        <v>574</v>
      </c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>
        <v>4.3000001907348597</v>
      </c>
      <c r="AK68" s="81">
        <v>5.5999999046325701</v>
      </c>
      <c r="AL68" s="81">
        <v>5.5999999046325701</v>
      </c>
      <c r="AM68" s="81">
        <v>4.9000000953674299</v>
      </c>
      <c r="AN68" s="81">
        <v>5.5</v>
      </c>
      <c r="AO68" s="81">
        <v>5.5999999046325701</v>
      </c>
      <c r="AP68" s="81">
        <v>5.5</v>
      </c>
      <c r="AQ68" s="81">
        <v>5.9000000953674299</v>
      </c>
      <c r="AR68" s="81">
        <v>6.5</v>
      </c>
      <c r="AS68" s="81">
        <v>7.1999998092651403</v>
      </c>
      <c r="AT68" s="81">
        <v>8.3999996185302699</v>
      </c>
      <c r="AU68" s="81">
        <v>8.3999996185302699</v>
      </c>
      <c r="AV68" s="81">
        <v>9.3000001907348597</v>
      </c>
      <c r="AW68" s="81">
        <v>6.6999998092651403</v>
      </c>
      <c r="AX68" s="81">
        <v>6.5999999046325701</v>
      </c>
      <c r="AY68" s="173" t="s">
        <v>213</v>
      </c>
      <c r="AZ68" s="81">
        <v>6.3000001907348597</v>
      </c>
      <c r="BA68" s="81">
        <v>5</v>
      </c>
      <c r="BB68" s="81">
        <v>6</v>
      </c>
      <c r="BC68" s="81">
        <v>6.5</v>
      </c>
      <c r="BD68" s="81">
        <v>5</v>
      </c>
      <c r="BE68" s="81">
        <v>4.1999998092651403</v>
      </c>
      <c r="BF68" s="81">
        <v>4.0999999046325701</v>
      </c>
      <c r="BG68" s="86">
        <v>4.1999998092651403</v>
      </c>
      <c r="BH68" s="163"/>
      <c r="BI68" s="163"/>
    </row>
    <row r="69" spans="1:61" x14ac:dyDescent="0.25">
      <c r="A69" s="85" t="s">
        <v>215</v>
      </c>
      <c r="B69" s="81" t="s">
        <v>216</v>
      </c>
      <c r="C69" s="81" t="s">
        <v>573</v>
      </c>
      <c r="D69" s="81" t="s">
        <v>574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>
        <v>9.6000003814697301</v>
      </c>
      <c r="AK69" s="81">
        <v>9</v>
      </c>
      <c r="AL69" s="81">
        <v>10.8999996185303</v>
      </c>
      <c r="AM69" s="81">
        <v>11</v>
      </c>
      <c r="AN69" s="81">
        <v>11.300000190734901</v>
      </c>
      <c r="AO69" s="81">
        <v>9</v>
      </c>
      <c r="AP69" s="81">
        <v>8.3999996185302699</v>
      </c>
      <c r="AQ69" s="81">
        <v>8.1999998092651403</v>
      </c>
      <c r="AR69" s="81">
        <v>8.1000003814697301</v>
      </c>
      <c r="AS69" s="81">
        <v>9</v>
      </c>
      <c r="AT69" s="81">
        <v>9.3999996185302699</v>
      </c>
      <c r="AU69" s="81">
        <v>10.199999809265099</v>
      </c>
      <c r="AV69" s="81">
        <v>10.3999996185303</v>
      </c>
      <c r="AW69" s="81">
        <v>10.699999809265099</v>
      </c>
      <c r="AX69" s="81">
        <v>11.199999809265099</v>
      </c>
      <c r="AY69" s="173" t="s">
        <v>215</v>
      </c>
      <c r="AZ69" s="81">
        <v>10.6000003814697</v>
      </c>
      <c r="BA69" s="81">
        <v>8.8999996185302699</v>
      </c>
      <c r="BB69" s="81">
        <v>8.6999998092651403</v>
      </c>
      <c r="BC69" s="81">
        <v>9.3999996185302699</v>
      </c>
      <c r="BD69" s="81">
        <v>9</v>
      </c>
      <c r="BE69" s="81">
        <v>12</v>
      </c>
      <c r="BF69" s="81">
        <v>12.699999809265099</v>
      </c>
      <c r="BG69" s="86">
        <v>12.699999809265099</v>
      </c>
      <c r="BH69" s="163"/>
      <c r="BI69" s="163"/>
    </row>
    <row r="70" spans="1:61" x14ac:dyDescent="0.25">
      <c r="A70" s="85" t="s">
        <v>217</v>
      </c>
      <c r="B70" s="81" t="s">
        <v>218</v>
      </c>
      <c r="C70" s="81" t="s">
        <v>573</v>
      </c>
      <c r="D70" s="81" t="s">
        <v>574</v>
      </c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>
        <v>8.6899725855950827</v>
      </c>
      <c r="AK70" s="81">
        <v>9.1860200236201006</v>
      </c>
      <c r="AL70" s="81">
        <v>10.790763338055781</v>
      </c>
      <c r="AM70" s="81">
        <v>11.691919146704265</v>
      </c>
      <c r="AN70" s="81">
        <v>11.361619997200936</v>
      </c>
      <c r="AO70" s="81">
        <v>11.591923048308136</v>
      </c>
      <c r="AP70" s="81">
        <v>11.609955931687493</v>
      </c>
      <c r="AQ70" s="81">
        <v>11.017274148227086</v>
      </c>
      <c r="AR70" s="81">
        <v>10.310516385108603</v>
      </c>
      <c r="AS70" s="81">
        <v>9.3409071291681585</v>
      </c>
      <c r="AT70" s="81">
        <v>8.3544377284363058</v>
      </c>
      <c r="AU70" s="81">
        <v>8.6964335774514616</v>
      </c>
      <c r="AV70" s="81">
        <v>8.9053470293385057</v>
      </c>
      <c r="AW70" s="81">
        <v>9.1885698525066459</v>
      </c>
      <c r="AX70" s="81">
        <v>8.9981609692964319</v>
      </c>
      <c r="AY70" s="173" t="s">
        <v>217</v>
      </c>
      <c r="AZ70" s="81">
        <v>8.3243586978482949</v>
      </c>
      <c r="BA70" s="81">
        <v>7.4308503230922218</v>
      </c>
      <c r="BB70" s="81">
        <v>7.4984312260347501</v>
      </c>
      <c r="BC70" s="81">
        <v>9.551121721192402</v>
      </c>
      <c r="BD70" s="81">
        <v>10.184117302896452</v>
      </c>
      <c r="BE70" s="81">
        <v>10.175334378009449</v>
      </c>
      <c r="BF70" s="81">
        <v>11.401593704777678</v>
      </c>
      <c r="BG70" s="86">
        <v>12.086696224369303</v>
      </c>
      <c r="BH70" s="163"/>
      <c r="BI70" s="163"/>
    </row>
    <row r="71" spans="1:61" x14ac:dyDescent="0.25">
      <c r="A71" s="85" t="s">
        <v>219</v>
      </c>
      <c r="B71" s="81" t="s">
        <v>220</v>
      </c>
      <c r="C71" s="81" t="s">
        <v>573</v>
      </c>
      <c r="D71" s="81" t="s">
        <v>574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>
        <v>7.3000001907348597</v>
      </c>
      <c r="AK71" s="81">
        <v>7.4000000953674299</v>
      </c>
      <c r="AL71" s="81">
        <v>7.1999998092651403</v>
      </c>
      <c r="AM71" s="81">
        <v>7.0999999046325701</v>
      </c>
      <c r="AN71" s="81">
        <v>7.4000000953674299</v>
      </c>
      <c r="AO71" s="81">
        <v>7.3000001907348597</v>
      </c>
      <c r="AP71" s="81">
        <v>7.4000000953674299</v>
      </c>
      <c r="AQ71" s="81">
        <v>7.5</v>
      </c>
      <c r="AR71" s="81">
        <v>7.5</v>
      </c>
      <c r="AS71" s="81">
        <v>7.6999998092651403</v>
      </c>
      <c r="AT71" s="81">
        <v>7.4000000953674299</v>
      </c>
      <c r="AU71" s="81">
        <v>7.5</v>
      </c>
      <c r="AV71" s="81">
        <v>7.5999999046325701</v>
      </c>
      <c r="AW71" s="81">
        <v>7.5</v>
      </c>
      <c r="AX71" s="81">
        <v>7.5</v>
      </c>
      <c r="AY71" s="173" t="s">
        <v>219</v>
      </c>
      <c r="AZ71" s="81">
        <v>7.5</v>
      </c>
      <c r="BA71" s="81">
        <v>7.4000000953674299</v>
      </c>
      <c r="BB71" s="81">
        <v>7.5</v>
      </c>
      <c r="BC71" s="81">
        <v>7.3000001907348597</v>
      </c>
      <c r="BD71" s="81">
        <v>7.3000001907348597</v>
      </c>
      <c r="BE71" s="81">
        <v>7.1999998092651403</v>
      </c>
      <c r="BF71" s="81">
        <v>7.0999999046325701</v>
      </c>
      <c r="BG71" s="86">
        <v>7.1999998092651403</v>
      </c>
      <c r="BH71" s="163"/>
      <c r="BI71" s="163"/>
    </row>
    <row r="72" spans="1:61" x14ac:dyDescent="0.25">
      <c r="A72" s="85" t="s">
        <v>28</v>
      </c>
      <c r="B72" s="81" t="s">
        <v>221</v>
      </c>
      <c r="C72" s="81" t="s">
        <v>573</v>
      </c>
      <c r="D72" s="81" t="s">
        <v>574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>
        <v>16.399999618530298</v>
      </c>
      <c r="AK72" s="81">
        <v>18.399999618530298</v>
      </c>
      <c r="AL72" s="81">
        <v>22.799999237060501</v>
      </c>
      <c r="AM72" s="81">
        <v>24.299999237060501</v>
      </c>
      <c r="AN72" s="81">
        <v>23.100000381469702</v>
      </c>
      <c r="AO72" s="81">
        <v>22.5</v>
      </c>
      <c r="AP72" s="81">
        <v>21.100000381469702</v>
      </c>
      <c r="AQ72" s="81">
        <v>19</v>
      </c>
      <c r="AR72" s="81">
        <v>15.8999996185303</v>
      </c>
      <c r="AS72" s="81">
        <v>14.199999809265099</v>
      </c>
      <c r="AT72" s="81">
        <v>10.699999809265099</v>
      </c>
      <c r="AU72" s="81">
        <v>11.6000003814697</v>
      </c>
      <c r="AV72" s="81">
        <v>11.5</v>
      </c>
      <c r="AW72" s="81">
        <v>11.199999809265099</v>
      </c>
      <c r="AX72" s="81">
        <v>9.3000001907348597</v>
      </c>
      <c r="AY72" s="173" t="s">
        <v>28</v>
      </c>
      <c r="AZ72" s="81">
        <v>8.6000003814697301</v>
      </c>
      <c r="BA72" s="81">
        <v>8.3999996185302699</v>
      </c>
      <c r="BB72" s="81">
        <v>11.5</v>
      </c>
      <c r="BC72" s="81">
        <v>18.100000381469702</v>
      </c>
      <c r="BD72" s="81">
        <v>20.200000762939499</v>
      </c>
      <c r="BE72" s="81">
        <v>21.700000762939499</v>
      </c>
      <c r="BF72" s="81">
        <v>25.200000762939499</v>
      </c>
      <c r="BG72" s="86">
        <v>26.600000381469702</v>
      </c>
      <c r="BH72" s="163"/>
      <c r="BI72" s="163"/>
    </row>
    <row r="73" spans="1:61" x14ac:dyDescent="0.25">
      <c r="A73" s="85" t="s">
        <v>222</v>
      </c>
      <c r="B73" s="81" t="s">
        <v>223</v>
      </c>
      <c r="C73" s="81" t="s">
        <v>573</v>
      </c>
      <c r="D73" s="81" t="s">
        <v>574</v>
      </c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>
        <v>1.5</v>
      </c>
      <c r="AK73" s="81">
        <v>3.7000000476837198</v>
      </c>
      <c r="AL73" s="81">
        <v>6.5999999046325701</v>
      </c>
      <c r="AM73" s="81">
        <v>7.5999999046325701</v>
      </c>
      <c r="AN73" s="81">
        <v>9.6999998092651403</v>
      </c>
      <c r="AO73" s="81">
        <v>9.8999996185302699</v>
      </c>
      <c r="AP73" s="81">
        <v>10.3999996185303</v>
      </c>
      <c r="AQ73" s="81">
        <v>9.5</v>
      </c>
      <c r="AR73" s="81">
        <v>11.6000003814697</v>
      </c>
      <c r="AS73" s="81">
        <v>13.1000003814697</v>
      </c>
      <c r="AT73" s="81">
        <v>12.3999996185303</v>
      </c>
      <c r="AU73" s="81">
        <v>9.3999996185302699</v>
      </c>
      <c r="AV73" s="81">
        <v>10.699999809265099</v>
      </c>
      <c r="AW73" s="81">
        <v>10</v>
      </c>
      <c r="AX73" s="81">
        <v>7.9000000953674299</v>
      </c>
      <c r="AY73" s="173" t="s">
        <v>222</v>
      </c>
      <c r="AZ73" s="81">
        <v>5.9000000953674299</v>
      </c>
      <c r="BA73" s="81">
        <v>4.6999998092651403</v>
      </c>
      <c r="BB73" s="81">
        <v>5.5</v>
      </c>
      <c r="BC73" s="81">
        <v>13.800000190734901</v>
      </c>
      <c r="BD73" s="81">
        <v>16.899999618530298</v>
      </c>
      <c r="BE73" s="81">
        <v>12.5</v>
      </c>
      <c r="BF73" s="81">
        <v>10.1000003814697</v>
      </c>
      <c r="BG73" s="86">
        <v>8.8000001907348597</v>
      </c>
      <c r="BH73" s="163"/>
      <c r="BI73" s="163"/>
    </row>
    <row r="74" spans="1:61" x14ac:dyDescent="0.25">
      <c r="A74" s="85" t="s">
        <v>224</v>
      </c>
      <c r="B74" s="81" t="s">
        <v>225</v>
      </c>
      <c r="C74" s="81" t="s">
        <v>573</v>
      </c>
      <c r="D74" s="81" t="s">
        <v>574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>
        <v>7</v>
      </c>
      <c r="AK74" s="81">
        <v>7.0999999046325701</v>
      </c>
      <c r="AL74" s="81">
        <v>6.6999998092651403</v>
      </c>
      <c r="AM74" s="81">
        <v>6.9000000953674299</v>
      </c>
      <c r="AN74" s="81">
        <v>8.1000003814697301</v>
      </c>
      <c r="AO74" s="81">
        <v>8.1000003814697301</v>
      </c>
      <c r="AP74" s="81">
        <v>8.1999998092651403</v>
      </c>
      <c r="AQ74" s="81">
        <v>8.1999998092651403</v>
      </c>
      <c r="AR74" s="81">
        <v>8.1999998092651403</v>
      </c>
      <c r="AS74" s="81">
        <v>7.9000000953674299</v>
      </c>
      <c r="AT74" s="81">
        <v>7.5999999046325701</v>
      </c>
      <c r="AU74" s="81">
        <v>7</v>
      </c>
      <c r="AV74" s="81">
        <v>6.4000000953674299</v>
      </c>
      <c r="AW74" s="81">
        <v>5.9000000953674299</v>
      </c>
      <c r="AX74" s="81">
        <v>5.4000000953674299</v>
      </c>
      <c r="AY74" s="173" t="s">
        <v>224</v>
      </c>
      <c r="AZ74" s="81">
        <v>5.4000000953674299</v>
      </c>
      <c r="BA74" s="81">
        <v>5.4000000953674299</v>
      </c>
      <c r="BB74" s="81">
        <v>5.4000000953674299</v>
      </c>
      <c r="BC74" s="81">
        <v>5.4000000953674299</v>
      </c>
      <c r="BD74" s="81">
        <v>5.4000000953674299</v>
      </c>
      <c r="BE74" s="81">
        <v>5.4000000953674299</v>
      </c>
      <c r="BF74" s="81">
        <v>5.4000000953674299</v>
      </c>
      <c r="BG74" s="86">
        <v>5.6999998092651403</v>
      </c>
      <c r="BH74" s="163"/>
      <c r="BI74" s="163"/>
    </row>
    <row r="75" spans="1:61" x14ac:dyDescent="0.25">
      <c r="A75" s="85" t="s">
        <v>226</v>
      </c>
      <c r="B75" s="81" t="s">
        <v>227</v>
      </c>
      <c r="C75" s="81" t="s">
        <v>573</v>
      </c>
      <c r="D75" s="81" t="s">
        <v>574</v>
      </c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>
        <v>8.8449224303249441</v>
      </c>
      <c r="AK75" s="81">
        <v>9.4818040373281072</v>
      </c>
      <c r="AL75" s="81">
        <v>10.920329522788071</v>
      </c>
      <c r="AM75" s="81">
        <v>11.342492759181928</v>
      </c>
      <c r="AN75" s="81">
        <v>10.770496300269743</v>
      </c>
      <c r="AO75" s="81">
        <v>10.692648854930619</v>
      </c>
      <c r="AP75" s="81">
        <v>10.385851766360361</v>
      </c>
      <c r="AQ75" s="81">
        <v>9.8222083404078688</v>
      </c>
      <c r="AR75" s="81">
        <v>9.5696742876231156</v>
      </c>
      <c r="AS75" s="81">
        <v>9.2124746991894337</v>
      </c>
      <c r="AT75" s="81">
        <v>8.6640983852318207</v>
      </c>
      <c r="AU75" s="81">
        <v>9.0450615590226189</v>
      </c>
      <c r="AV75" s="81">
        <v>9.0242383670722308</v>
      </c>
      <c r="AW75" s="81">
        <v>9.1741049974600219</v>
      </c>
      <c r="AX75" s="81">
        <v>8.9356893039341365</v>
      </c>
      <c r="AY75" s="173" t="s">
        <v>226</v>
      </c>
      <c r="AZ75" s="81">
        <v>8.2218337416147911</v>
      </c>
      <c r="BA75" s="81">
        <v>7.1756789251021473</v>
      </c>
      <c r="BB75" s="81">
        <v>6.9722343215140921</v>
      </c>
      <c r="BC75" s="81">
        <v>8.9560248273762468</v>
      </c>
      <c r="BD75" s="81">
        <v>9.6352002609275491</v>
      </c>
      <c r="BE75" s="81">
        <v>9.6114611227874818</v>
      </c>
      <c r="BF75" s="81">
        <v>10.510364010294245</v>
      </c>
      <c r="BG75" s="86">
        <v>10.930216666265949</v>
      </c>
      <c r="BH75" s="163"/>
      <c r="BI75" s="163"/>
    </row>
    <row r="76" spans="1:61" x14ac:dyDescent="0.25">
      <c r="A76" s="85" t="s">
        <v>228</v>
      </c>
      <c r="B76" s="81" t="s">
        <v>229</v>
      </c>
      <c r="C76" s="81" t="s">
        <v>573</v>
      </c>
      <c r="D76" s="81" t="s">
        <v>574</v>
      </c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>
        <v>8.0161752823799546</v>
      </c>
      <c r="AK76" s="81">
        <v>8.1067358325564758</v>
      </c>
      <c r="AL76" s="81">
        <v>7.968694833352445</v>
      </c>
      <c r="AM76" s="81">
        <v>8.00525761522597</v>
      </c>
      <c r="AN76" s="81">
        <v>7.8251395319753456</v>
      </c>
      <c r="AO76" s="81">
        <v>7.9846901321545571</v>
      </c>
      <c r="AP76" s="81">
        <v>8.0374964994379852</v>
      </c>
      <c r="AQ76" s="81">
        <v>8.0156774436351856</v>
      </c>
      <c r="AR76" s="81">
        <v>7.6899126924815517</v>
      </c>
      <c r="AS76" s="81">
        <v>7.8884362564057122</v>
      </c>
      <c r="AT76" s="81">
        <v>8.0054014879061821</v>
      </c>
      <c r="AU76" s="81">
        <v>8.018487113656013</v>
      </c>
      <c r="AV76" s="81">
        <v>8.537188515237645</v>
      </c>
      <c r="AW76" s="81">
        <v>8.3775422565972679</v>
      </c>
      <c r="AX76" s="81">
        <v>8.01157251905863</v>
      </c>
      <c r="AY76" s="173" t="s">
        <v>228</v>
      </c>
      <c r="AZ76" s="81">
        <v>8.088527096935838</v>
      </c>
      <c r="BA76" s="81">
        <v>8.0732835468110462</v>
      </c>
      <c r="BB76" s="81">
        <v>8.1129420997862987</v>
      </c>
      <c r="BC76" s="81">
        <v>8.0251251958747414</v>
      </c>
      <c r="BD76" s="81">
        <v>8.0665693717708642</v>
      </c>
      <c r="BE76" s="81">
        <v>8.1023687846856074</v>
      </c>
      <c r="BF76" s="81">
        <v>8.1333025654008715</v>
      </c>
      <c r="BG76" s="86">
        <v>8.1465491384263586</v>
      </c>
      <c r="BH76" s="163"/>
      <c r="BI76" s="163"/>
    </row>
    <row r="77" spans="1:61" x14ac:dyDescent="0.25">
      <c r="A77" s="85" t="s">
        <v>15</v>
      </c>
      <c r="B77" s="81" t="s">
        <v>230</v>
      </c>
      <c r="C77" s="81" t="s">
        <v>573</v>
      </c>
      <c r="D77" s="81" t="s">
        <v>574</v>
      </c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>
        <v>6.5</v>
      </c>
      <c r="AK77" s="81">
        <v>11.6000003814697</v>
      </c>
      <c r="AL77" s="81">
        <v>16.200000762939499</v>
      </c>
      <c r="AM77" s="81">
        <v>16.399999618530298</v>
      </c>
      <c r="AN77" s="81">
        <v>15.300000190734901</v>
      </c>
      <c r="AO77" s="81">
        <v>14.3999996185303</v>
      </c>
      <c r="AP77" s="81">
        <v>12.6000003814697</v>
      </c>
      <c r="AQ77" s="81">
        <v>11.3999996185303</v>
      </c>
      <c r="AR77" s="81">
        <v>10.1000003814697</v>
      </c>
      <c r="AS77" s="81">
        <v>9.6999998092651403</v>
      </c>
      <c r="AT77" s="81">
        <v>9.1000003814697301</v>
      </c>
      <c r="AU77" s="81">
        <v>9</v>
      </c>
      <c r="AV77" s="81">
        <v>9</v>
      </c>
      <c r="AW77" s="81">
        <v>8.8000001907348597</v>
      </c>
      <c r="AX77" s="81">
        <v>8.3999996185302699</v>
      </c>
      <c r="AY77" s="173" t="s">
        <v>15</v>
      </c>
      <c r="AZ77" s="81">
        <v>7.5999999046325701</v>
      </c>
      <c r="BA77" s="81">
        <v>6.8000001907348597</v>
      </c>
      <c r="BB77" s="81">
        <v>6.3000001907348597</v>
      </c>
      <c r="BC77" s="81">
        <v>8.1999998092651403</v>
      </c>
      <c r="BD77" s="81">
        <v>8.3999996185302699</v>
      </c>
      <c r="BE77" s="81">
        <v>7.6999998092651403</v>
      </c>
      <c r="BF77" s="81">
        <v>7.5999999046325701</v>
      </c>
      <c r="BG77" s="86">
        <v>8.1999998092651403</v>
      </c>
      <c r="BH77" s="163"/>
      <c r="BI77" s="163"/>
    </row>
    <row r="78" spans="1:61" x14ac:dyDescent="0.25">
      <c r="A78" s="85" t="s">
        <v>231</v>
      </c>
      <c r="B78" s="81" t="s">
        <v>232</v>
      </c>
      <c r="C78" s="81" t="s">
        <v>573</v>
      </c>
      <c r="D78" s="81" t="s">
        <v>574</v>
      </c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>
        <v>5.9000000953674299</v>
      </c>
      <c r="AK78" s="81">
        <v>5.4000000953674299</v>
      </c>
      <c r="AL78" s="81">
        <v>5.9000000953674299</v>
      </c>
      <c r="AM78" s="81">
        <v>5.6999998092651403</v>
      </c>
      <c r="AN78" s="81">
        <v>5.4000000953674299</v>
      </c>
      <c r="AO78" s="81">
        <v>5.8000001907348597</v>
      </c>
      <c r="AP78" s="81">
        <v>6.6999998092651403</v>
      </c>
      <c r="AQ78" s="81">
        <v>8.3999996185302699</v>
      </c>
      <c r="AR78" s="81">
        <v>8.1000003814697301</v>
      </c>
      <c r="AS78" s="81">
        <v>7.6999998092651403</v>
      </c>
      <c r="AT78" s="81">
        <v>6.0999999046325701</v>
      </c>
      <c r="AU78" s="81">
        <v>5.8000001907348597</v>
      </c>
      <c r="AV78" s="81">
        <v>8.5</v>
      </c>
      <c r="AW78" s="81">
        <v>4.6999998092651403</v>
      </c>
      <c r="AX78" s="81">
        <v>4.5999999046325701</v>
      </c>
      <c r="AY78" s="173" t="s">
        <v>231</v>
      </c>
      <c r="AZ78" s="81">
        <v>6.5</v>
      </c>
      <c r="BA78" s="81">
        <v>8.6000003814697301</v>
      </c>
      <c r="BB78" s="81">
        <v>9</v>
      </c>
      <c r="BC78" s="81">
        <v>8.6999998092651403</v>
      </c>
      <c r="BD78" s="81">
        <v>8.3999996185302699</v>
      </c>
      <c r="BE78" s="81">
        <v>8.3999996185302699</v>
      </c>
      <c r="BF78" s="81">
        <v>8.5</v>
      </c>
      <c r="BG78" s="86">
        <v>8.1000003814697301</v>
      </c>
      <c r="BH78" s="163"/>
      <c r="BI78" s="163"/>
    </row>
    <row r="79" spans="1:61" x14ac:dyDescent="0.25">
      <c r="A79" s="85" t="s">
        <v>16</v>
      </c>
      <c r="B79" s="81" t="s">
        <v>233</v>
      </c>
      <c r="C79" s="81" t="s">
        <v>573</v>
      </c>
      <c r="D79" s="81" t="s">
        <v>574</v>
      </c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>
        <v>9.1000003814697301</v>
      </c>
      <c r="AK79" s="81">
        <v>10.199999809265099</v>
      </c>
      <c r="AL79" s="81">
        <v>11.300000190734901</v>
      </c>
      <c r="AM79" s="81">
        <v>12.6000003814697</v>
      </c>
      <c r="AN79" s="81">
        <v>11.800000190734901</v>
      </c>
      <c r="AO79" s="81">
        <v>12.3999996185303</v>
      </c>
      <c r="AP79" s="81">
        <v>12.6000003814697</v>
      </c>
      <c r="AQ79" s="81">
        <v>12.1000003814697</v>
      </c>
      <c r="AR79" s="81">
        <v>12</v>
      </c>
      <c r="AS79" s="81">
        <v>10.199999809265099</v>
      </c>
      <c r="AT79" s="81">
        <v>8.6000003814697301</v>
      </c>
      <c r="AU79" s="81">
        <v>8.6999998092651403</v>
      </c>
      <c r="AV79" s="81">
        <v>8.6000003814697301</v>
      </c>
      <c r="AW79" s="81">
        <v>9.1999998092651403</v>
      </c>
      <c r="AX79" s="81">
        <v>8.8999996185302699</v>
      </c>
      <c r="AY79" s="173" t="s">
        <v>16</v>
      </c>
      <c r="AZ79" s="81">
        <v>8.8000001907348597</v>
      </c>
      <c r="BA79" s="81">
        <v>8</v>
      </c>
      <c r="BB79" s="81">
        <v>7.4000000953674299</v>
      </c>
      <c r="BC79" s="81">
        <v>9.1000003814697301</v>
      </c>
      <c r="BD79" s="81">
        <v>9.3000001907348597</v>
      </c>
      <c r="BE79" s="81">
        <v>9.1999998092651403</v>
      </c>
      <c r="BF79" s="81">
        <v>9.8999996185302699</v>
      </c>
      <c r="BG79" s="86">
        <v>10.3999996185303</v>
      </c>
      <c r="BH79" s="163"/>
      <c r="BI79" s="163"/>
    </row>
    <row r="80" spans="1:61" x14ac:dyDescent="0.25">
      <c r="A80" s="85" t="s">
        <v>234</v>
      </c>
      <c r="B80" s="81" t="s">
        <v>235</v>
      </c>
      <c r="C80" s="81" t="s">
        <v>573</v>
      </c>
      <c r="D80" s="81" t="s">
        <v>574</v>
      </c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173" t="s">
        <v>234</v>
      </c>
      <c r="AZ80" s="81"/>
      <c r="BA80" s="81"/>
      <c r="BB80" s="81"/>
      <c r="BC80" s="81"/>
      <c r="BD80" s="81"/>
      <c r="BE80" s="81"/>
      <c r="BF80" s="81"/>
      <c r="BG80" s="86"/>
      <c r="BH80" s="163"/>
      <c r="BI80" s="163"/>
    </row>
    <row r="81" spans="1:61" x14ac:dyDescent="0.25">
      <c r="A81" s="85" t="s">
        <v>236</v>
      </c>
      <c r="B81" s="81" t="s">
        <v>237</v>
      </c>
      <c r="C81" s="81" t="s">
        <v>573</v>
      </c>
      <c r="D81" s="81" t="s">
        <v>574</v>
      </c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173" t="s">
        <v>236</v>
      </c>
      <c r="AZ81" s="81"/>
      <c r="BA81" s="81"/>
      <c r="BB81" s="81"/>
      <c r="BC81" s="81"/>
      <c r="BD81" s="81"/>
      <c r="BE81" s="81"/>
      <c r="BF81" s="81"/>
      <c r="BG81" s="86"/>
      <c r="BH81" s="163"/>
      <c r="BI81" s="163"/>
    </row>
    <row r="82" spans="1:61" x14ac:dyDescent="0.25">
      <c r="A82" s="85" t="s">
        <v>238</v>
      </c>
      <c r="B82" s="81" t="s">
        <v>239</v>
      </c>
      <c r="C82" s="81" t="s">
        <v>573</v>
      </c>
      <c r="D82" s="81" t="s">
        <v>574</v>
      </c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>
        <v>21.700000762939499</v>
      </c>
      <c r="AK82" s="81">
        <v>19.200000762939499</v>
      </c>
      <c r="AL82" s="81">
        <v>17.799999237060501</v>
      </c>
      <c r="AM82" s="81">
        <v>18.299999237060501</v>
      </c>
      <c r="AN82" s="81">
        <v>19</v>
      </c>
      <c r="AO82" s="81">
        <v>19.700000762939499</v>
      </c>
      <c r="AP82" s="81">
        <v>20.5</v>
      </c>
      <c r="AQ82" s="81">
        <v>20.600000381469702</v>
      </c>
      <c r="AR82" s="81">
        <v>20.600000381469702</v>
      </c>
      <c r="AS82" s="81">
        <v>20.700000762939499</v>
      </c>
      <c r="AT82" s="81">
        <v>20.700000762939499</v>
      </c>
      <c r="AU82" s="81">
        <v>20.799999237060501</v>
      </c>
      <c r="AV82" s="81">
        <v>20.799999237060501</v>
      </c>
      <c r="AW82" s="81">
        <v>20.899999618530298</v>
      </c>
      <c r="AX82" s="81">
        <v>21</v>
      </c>
      <c r="AY82" s="173" t="s">
        <v>238</v>
      </c>
      <c r="AZ82" s="81">
        <v>21</v>
      </c>
      <c r="BA82" s="81">
        <v>21.100000381469702</v>
      </c>
      <c r="BB82" s="81">
        <v>21.200000762939499</v>
      </c>
      <c r="BC82" s="81">
        <v>21.299999237060501</v>
      </c>
      <c r="BD82" s="81">
        <v>20.399999618530298</v>
      </c>
      <c r="BE82" s="81">
        <v>20.399999618530298</v>
      </c>
      <c r="BF82" s="81">
        <v>20.299999237060501</v>
      </c>
      <c r="BG82" s="86">
        <v>19.600000381469702</v>
      </c>
      <c r="BH82" s="163"/>
      <c r="BI82" s="163"/>
    </row>
    <row r="83" spans="1:61" x14ac:dyDescent="0.25">
      <c r="A83" s="85" t="s">
        <v>240</v>
      </c>
      <c r="B83" s="81" t="s">
        <v>241</v>
      </c>
      <c r="C83" s="81" t="s">
        <v>573</v>
      </c>
      <c r="D83" s="81" t="s">
        <v>574</v>
      </c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>
        <v>8.5</v>
      </c>
      <c r="AK83" s="81">
        <v>9.8999996185302699</v>
      </c>
      <c r="AL83" s="81">
        <v>10.5</v>
      </c>
      <c r="AM83" s="81">
        <v>9.8000001907348597</v>
      </c>
      <c r="AN83" s="81">
        <v>8.6999998092651403</v>
      </c>
      <c r="AO83" s="81">
        <v>8.3000001907348597</v>
      </c>
      <c r="AP83" s="81">
        <v>7.1999998092651403</v>
      </c>
      <c r="AQ83" s="81">
        <v>6.1999998092651403</v>
      </c>
      <c r="AR83" s="81">
        <v>6</v>
      </c>
      <c r="AS83" s="81">
        <v>5.5999999046325701</v>
      </c>
      <c r="AT83" s="81">
        <v>4.8000001907348597</v>
      </c>
      <c r="AU83" s="81">
        <v>5.1999998092651403</v>
      </c>
      <c r="AV83" s="81">
        <v>4.9000000953674299</v>
      </c>
      <c r="AW83" s="81">
        <v>4.6999998092651403</v>
      </c>
      <c r="AX83" s="81">
        <v>4.8000001907348597</v>
      </c>
      <c r="AY83" s="173" t="s">
        <v>240</v>
      </c>
      <c r="AZ83" s="81">
        <v>5.5</v>
      </c>
      <c r="BA83" s="81">
        <v>5.4000000953674299</v>
      </c>
      <c r="BB83" s="81">
        <v>5.4000000953674299</v>
      </c>
      <c r="BC83" s="81">
        <v>7.8000001907348597</v>
      </c>
      <c r="BD83" s="81">
        <v>7.9000000953674299</v>
      </c>
      <c r="BE83" s="81">
        <v>7.8000001907348597</v>
      </c>
      <c r="BF83" s="81">
        <v>8</v>
      </c>
      <c r="BG83" s="86">
        <v>7.5</v>
      </c>
      <c r="BH83" s="163"/>
      <c r="BI83" s="163"/>
    </row>
    <row r="84" spans="1:61" x14ac:dyDescent="0.25">
      <c r="A84" s="85" t="s">
        <v>242</v>
      </c>
      <c r="B84" s="81" t="s">
        <v>243</v>
      </c>
      <c r="C84" s="81" t="s">
        <v>573</v>
      </c>
      <c r="D84" s="81" t="s">
        <v>574</v>
      </c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>
        <v>13</v>
      </c>
      <c r="AK84" s="81">
        <v>12.8999996185303</v>
      </c>
      <c r="AL84" s="81">
        <v>13</v>
      </c>
      <c r="AM84" s="81">
        <v>12.8999996185303</v>
      </c>
      <c r="AN84" s="81">
        <v>14.300000190734901</v>
      </c>
      <c r="AO84" s="81">
        <v>12.300000190734901</v>
      </c>
      <c r="AP84" s="81">
        <v>12.300000190734901</v>
      </c>
      <c r="AQ84" s="81">
        <v>12.3999996185303</v>
      </c>
      <c r="AR84" s="81">
        <v>13.800000190734901</v>
      </c>
      <c r="AS84" s="81">
        <v>10.800000190734901</v>
      </c>
      <c r="AT84" s="81">
        <v>11.199999809265099</v>
      </c>
      <c r="AU84" s="81">
        <v>12.6000003814697</v>
      </c>
      <c r="AV84" s="81">
        <v>11.5</v>
      </c>
      <c r="AW84" s="81">
        <v>12.6000003814697</v>
      </c>
      <c r="AX84" s="81">
        <v>13.800000190734901</v>
      </c>
      <c r="AY84" s="173" t="s">
        <v>242</v>
      </c>
      <c r="AZ84" s="81">
        <v>13.6000003814697</v>
      </c>
      <c r="BA84" s="81">
        <v>13.300000190734901</v>
      </c>
      <c r="BB84" s="81">
        <v>16.5</v>
      </c>
      <c r="BC84" s="81">
        <v>16.899999618530298</v>
      </c>
      <c r="BD84" s="81">
        <v>16.299999237060501</v>
      </c>
      <c r="BE84" s="81">
        <v>15.1000003814697</v>
      </c>
      <c r="BF84" s="81">
        <v>15</v>
      </c>
      <c r="BG84" s="86">
        <v>14.300000190734901</v>
      </c>
      <c r="BH84" s="163"/>
      <c r="BI84" s="163"/>
    </row>
    <row r="85" spans="1:61" x14ac:dyDescent="0.25">
      <c r="A85" s="85" t="s">
        <v>244</v>
      </c>
      <c r="B85" s="81" t="s">
        <v>245</v>
      </c>
      <c r="C85" s="81" t="s">
        <v>573</v>
      </c>
      <c r="D85" s="81" t="s">
        <v>574</v>
      </c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>
        <v>8.3999996185302699</v>
      </c>
      <c r="AK85" s="81">
        <v>4.6999998092651403</v>
      </c>
      <c r="AL85" s="81">
        <v>9.5</v>
      </c>
      <c r="AM85" s="81">
        <v>9.5</v>
      </c>
      <c r="AN85" s="81">
        <v>9.5</v>
      </c>
      <c r="AO85" s="81">
        <v>9.6000003814697301</v>
      </c>
      <c r="AP85" s="81">
        <v>7.1999998092651403</v>
      </c>
      <c r="AQ85" s="81">
        <v>8.1999998092651403</v>
      </c>
      <c r="AR85" s="81">
        <v>10.1000003814697</v>
      </c>
      <c r="AS85" s="81">
        <v>10.3999996185303</v>
      </c>
      <c r="AT85" s="81">
        <v>10</v>
      </c>
      <c r="AU85" s="81">
        <v>9.8000001907348597</v>
      </c>
      <c r="AV85" s="81">
        <v>8.3999996185302699</v>
      </c>
      <c r="AW85" s="81">
        <v>6.5999999046325701</v>
      </c>
      <c r="AX85" s="81">
        <v>3.7999999523162802</v>
      </c>
      <c r="AY85" s="173" t="s">
        <v>244</v>
      </c>
      <c r="AZ85" s="81">
        <v>3.5999999046325701</v>
      </c>
      <c r="BA85" s="81">
        <v>3.7000000476837198</v>
      </c>
      <c r="BB85" s="81">
        <v>4</v>
      </c>
      <c r="BC85" s="81">
        <v>4.0999999046325701</v>
      </c>
      <c r="BD85" s="81">
        <v>4.1999998092651403</v>
      </c>
      <c r="BE85" s="81">
        <v>4.1999998092651403</v>
      </c>
      <c r="BF85" s="81">
        <v>4.1999998092651403</v>
      </c>
      <c r="BG85" s="86">
        <v>4.5999999046325701</v>
      </c>
      <c r="BH85" s="163"/>
      <c r="BI85" s="163"/>
    </row>
    <row r="86" spans="1:61" x14ac:dyDescent="0.25">
      <c r="A86" s="85" t="s">
        <v>246</v>
      </c>
      <c r="B86" s="81" t="s">
        <v>247</v>
      </c>
      <c r="C86" s="81" t="s">
        <v>573</v>
      </c>
      <c r="D86" s="81" t="s">
        <v>574</v>
      </c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>
        <v>1.8999999761581401</v>
      </c>
      <c r="AK86" s="81">
        <v>1.8999999761581401</v>
      </c>
      <c r="AL86" s="81">
        <v>2.4000000953674299</v>
      </c>
      <c r="AM86" s="81">
        <v>3.0999999046325701</v>
      </c>
      <c r="AN86" s="81">
        <v>2.7999999523162802</v>
      </c>
      <c r="AO86" s="81">
        <v>2.5999999046325701</v>
      </c>
      <c r="AP86" s="81">
        <v>2.4000000953674299</v>
      </c>
      <c r="AQ86" s="81">
        <v>2.2000000476837198</v>
      </c>
      <c r="AR86" s="81">
        <v>2.0999999046325701</v>
      </c>
      <c r="AS86" s="81">
        <v>1.8999999761581401</v>
      </c>
      <c r="AT86" s="81">
        <v>1.8999999761581401</v>
      </c>
      <c r="AU86" s="81">
        <v>1.8999999761581401</v>
      </c>
      <c r="AV86" s="81">
        <v>1.8999999761581401</v>
      </c>
      <c r="AW86" s="81">
        <v>1.8999999761581401</v>
      </c>
      <c r="AX86" s="81">
        <v>1.8999999761581401</v>
      </c>
      <c r="AY86" s="173" t="s">
        <v>246</v>
      </c>
      <c r="AZ86" s="81">
        <v>1.8999999761581401</v>
      </c>
      <c r="BA86" s="81">
        <v>1.8999999761581401</v>
      </c>
      <c r="BB86" s="81">
        <v>1.8999999761581401</v>
      </c>
      <c r="BC86" s="81">
        <v>1.6000000238418599</v>
      </c>
      <c r="BD86" s="81">
        <v>1.6000000238418599</v>
      </c>
      <c r="BE86" s="81">
        <v>1.70000004768372</v>
      </c>
      <c r="BF86" s="81">
        <v>1.70000004768372</v>
      </c>
      <c r="BG86" s="86">
        <v>1.79999995231628</v>
      </c>
      <c r="BH86" s="163"/>
      <c r="BI86" s="163"/>
    </row>
    <row r="87" spans="1:61" x14ac:dyDescent="0.25">
      <c r="A87" s="85" t="s">
        <v>248</v>
      </c>
      <c r="B87" s="81" t="s">
        <v>249</v>
      </c>
      <c r="C87" s="81" t="s">
        <v>573</v>
      </c>
      <c r="D87" s="81" t="s">
        <v>574</v>
      </c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>
        <v>7.1999998092651403</v>
      </c>
      <c r="AK87" s="81">
        <v>7.0999999046325701</v>
      </c>
      <c r="AL87" s="81">
        <v>7.0999999046325701</v>
      </c>
      <c r="AM87" s="81">
        <v>7.0999999046325701</v>
      </c>
      <c r="AN87" s="81">
        <v>7.1999998092651403</v>
      </c>
      <c r="AO87" s="81">
        <v>7.0999999046325701</v>
      </c>
      <c r="AP87" s="81">
        <v>7.0999999046325701</v>
      </c>
      <c r="AQ87" s="81">
        <v>7.0999999046325701</v>
      </c>
      <c r="AR87" s="81">
        <v>7.0999999046325701</v>
      </c>
      <c r="AS87" s="81">
        <v>7.1999998092651403</v>
      </c>
      <c r="AT87" s="81">
        <v>7.1999998092651403</v>
      </c>
      <c r="AU87" s="81">
        <v>7.3000001907348597</v>
      </c>
      <c r="AV87" s="81">
        <v>7.0999999046325701</v>
      </c>
      <c r="AW87" s="81">
        <v>7.0999999046325701</v>
      </c>
      <c r="AX87" s="81">
        <v>7.1999998092651403</v>
      </c>
      <c r="AY87" s="173" t="s">
        <v>248</v>
      </c>
      <c r="AZ87" s="81">
        <v>7.0999999046325701</v>
      </c>
      <c r="BA87" s="81">
        <v>7.0999999046325701</v>
      </c>
      <c r="BB87" s="81">
        <v>7.0999999046325701</v>
      </c>
      <c r="BC87" s="81">
        <v>7</v>
      </c>
      <c r="BD87" s="81">
        <v>7</v>
      </c>
      <c r="BE87" s="81">
        <v>7.1999998092651403</v>
      </c>
      <c r="BF87" s="81">
        <v>7</v>
      </c>
      <c r="BG87" s="86">
        <v>7</v>
      </c>
      <c r="BH87" s="163"/>
      <c r="BI87" s="163"/>
    </row>
    <row r="88" spans="1:61" x14ac:dyDescent="0.25">
      <c r="A88" s="85" t="s">
        <v>250</v>
      </c>
      <c r="B88" s="81" t="s">
        <v>251</v>
      </c>
      <c r="C88" s="81" t="s">
        <v>573</v>
      </c>
      <c r="D88" s="81" t="s">
        <v>574</v>
      </c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>
        <v>6.8000001907348597</v>
      </c>
      <c r="AK88" s="81">
        <v>6.9000000953674299</v>
      </c>
      <c r="AL88" s="81">
        <v>6.9000000953674299</v>
      </c>
      <c r="AM88" s="81">
        <v>7</v>
      </c>
      <c r="AN88" s="81">
        <v>7</v>
      </c>
      <c r="AO88" s="81">
        <v>7</v>
      </c>
      <c r="AP88" s="81">
        <v>6.9000000953674299</v>
      </c>
      <c r="AQ88" s="81">
        <v>7.1999998092651403</v>
      </c>
      <c r="AR88" s="81">
        <v>6.8000001907348597</v>
      </c>
      <c r="AS88" s="81">
        <v>6.8000001907348597</v>
      </c>
      <c r="AT88" s="81">
        <v>6.8000001907348597</v>
      </c>
      <c r="AU88" s="81">
        <v>6.9000000953674299</v>
      </c>
      <c r="AV88" s="81">
        <v>6.9000000953674299</v>
      </c>
      <c r="AW88" s="81">
        <v>6.9000000953674299</v>
      </c>
      <c r="AX88" s="81">
        <v>6.9000000953674299</v>
      </c>
      <c r="AY88" s="173" t="s">
        <v>250</v>
      </c>
      <c r="AZ88" s="81">
        <v>6.9000000953674299</v>
      </c>
      <c r="BA88" s="81">
        <v>6.9000000953674299</v>
      </c>
      <c r="BB88" s="81">
        <v>6.8000001907348597</v>
      </c>
      <c r="BC88" s="81">
        <v>6.8000001907348597</v>
      </c>
      <c r="BD88" s="81">
        <v>6.8000001907348597</v>
      </c>
      <c r="BE88" s="81">
        <v>6.8000001907348597</v>
      </c>
      <c r="BF88" s="81">
        <v>6.9000000953674299</v>
      </c>
      <c r="BG88" s="86">
        <v>7.0999999046325701</v>
      </c>
      <c r="BH88" s="163"/>
      <c r="BI88" s="163"/>
    </row>
    <row r="89" spans="1:61" x14ac:dyDescent="0.25">
      <c r="A89" s="85" t="s">
        <v>252</v>
      </c>
      <c r="B89" s="81" t="s">
        <v>253</v>
      </c>
      <c r="C89" s="81" t="s">
        <v>573</v>
      </c>
      <c r="D89" s="81" t="s">
        <v>574</v>
      </c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>
        <v>6.9000000953674299</v>
      </c>
      <c r="AK89" s="81">
        <v>6.5</v>
      </c>
      <c r="AL89" s="81">
        <v>6.5999999046325701</v>
      </c>
      <c r="AM89" s="81">
        <v>6.5</v>
      </c>
      <c r="AN89" s="81">
        <v>6.5</v>
      </c>
      <c r="AO89" s="81">
        <v>6.1999998092651403</v>
      </c>
      <c r="AP89" s="81">
        <v>6.0999999046325701</v>
      </c>
      <c r="AQ89" s="81">
        <v>6.4000000953674299</v>
      </c>
      <c r="AR89" s="81">
        <v>6.4000000953674299</v>
      </c>
      <c r="AS89" s="81">
        <v>6.5</v>
      </c>
      <c r="AT89" s="81">
        <v>6.3000001907348597</v>
      </c>
      <c r="AU89" s="81">
        <v>6.5999999046325701</v>
      </c>
      <c r="AV89" s="81">
        <v>6.6999998092651403</v>
      </c>
      <c r="AW89" s="81">
        <v>6.5999999046325701</v>
      </c>
      <c r="AX89" s="81">
        <v>6.8000001907348597</v>
      </c>
      <c r="AY89" s="173" t="s">
        <v>252</v>
      </c>
      <c r="AZ89" s="81">
        <v>6.9000000953674299</v>
      </c>
      <c r="BA89" s="81">
        <v>6.8000001907348597</v>
      </c>
      <c r="BB89" s="81">
        <v>6.8000001907348597</v>
      </c>
      <c r="BC89" s="81">
        <v>7</v>
      </c>
      <c r="BD89" s="81">
        <v>7</v>
      </c>
      <c r="BE89" s="81">
        <v>6.9000000953674299</v>
      </c>
      <c r="BF89" s="81">
        <v>6.9000000953674299</v>
      </c>
      <c r="BG89" s="86">
        <v>8</v>
      </c>
      <c r="BH89" s="163"/>
      <c r="BI89" s="163"/>
    </row>
    <row r="90" spans="1:61" x14ac:dyDescent="0.25">
      <c r="A90" s="85" t="s">
        <v>18</v>
      </c>
      <c r="B90" s="81" t="s">
        <v>254</v>
      </c>
      <c r="C90" s="81" t="s">
        <v>573</v>
      </c>
      <c r="D90" s="81" t="s">
        <v>574</v>
      </c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>
        <v>7.6999998092651403</v>
      </c>
      <c r="AK90" s="81">
        <v>7.8000001907348597</v>
      </c>
      <c r="AL90" s="81">
        <v>9</v>
      </c>
      <c r="AM90" s="81">
        <v>8.8999996185302699</v>
      </c>
      <c r="AN90" s="81">
        <v>9.1000003814697301</v>
      </c>
      <c r="AO90" s="81">
        <v>9.6999998092651403</v>
      </c>
      <c r="AP90" s="81">
        <v>9.6000003814697301</v>
      </c>
      <c r="AQ90" s="81">
        <v>10.800000190734901</v>
      </c>
      <c r="AR90" s="81">
        <v>11.699999809265099</v>
      </c>
      <c r="AS90" s="81">
        <v>11.1000003814697</v>
      </c>
      <c r="AT90" s="81">
        <v>10.199999809265099</v>
      </c>
      <c r="AU90" s="81">
        <v>10.300000190734901</v>
      </c>
      <c r="AV90" s="81">
        <v>9.6999998092651403</v>
      </c>
      <c r="AW90" s="81">
        <v>10.5</v>
      </c>
      <c r="AX90" s="81">
        <v>9.8000001907348597</v>
      </c>
      <c r="AY90" s="173" t="s">
        <v>18</v>
      </c>
      <c r="AZ90" s="81">
        <v>8.8999996185302699</v>
      </c>
      <c r="BA90" s="81">
        <v>8.3000001907348597</v>
      </c>
      <c r="BB90" s="81">
        <v>7.6999998092651403</v>
      </c>
      <c r="BC90" s="81">
        <v>9.5</v>
      </c>
      <c r="BD90" s="81">
        <v>12.5</v>
      </c>
      <c r="BE90" s="81">
        <v>17.700000762939499</v>
      </c>
      <c r="BF90" s="81">
        <v>24.200000762939499</v>
      </c>
      <c r="BG90" s="86">
        <v>27.299999237060501</v>
      </c>
      <c r="BH90" s="163"/>
      <c r="BI90" s="163"/>
    </row>
    <row r="91" spans="1:61" x14ac:dyDescent="0.25">
      <c r="A91" s="85" t="s">
        <v>255</v>
      </c>
      <c r="B91" s="81" t="s">
        <v>256</v>
      </c>
      <c r="C91" s="81" t="s">
        <v>573</v>
      </c>
      <c r="D91" s="81" t="s">
        <v>574</v>
      </c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173" t="s">
        <v>255</v>
      </c>
      <c r="AZ91" s="81"/>
      <c r="BA91" s="81"/>
      <c r="BB91" s="81"/>
      <c r="BC91" s="81"/>
      <c r="BD91" s="81"/>
      <c r="BE91" s="81"/>
      <c r="BF91" s="81"/>
      <c r="BG91" s="86"/>
      <c r="BH91" s="163"/>
      <c r="BI91" s="163"/>
    </row>
    <row r="92" spans="1:61" x14ac:dyDescent="0.25">
      <c r="A92" s="85" t="s">
        <v>257</v>
      </c>
      <c r="B92" s="81" t="s">
        <v>258</v>
      </c>
      <c r="C92" s="81" t="s">
        <v>573</v>
      </c>
      <c r="D92" s="81" t="s">
        <v>574</v>
      </c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173" t="s">
        <v>257</v>
      </c>
      <c r="AZ92" s="81"/>
      <c r="BA92" s="81"/>
      <c r="BB92" s="81"/>
      <c r="BC92" s="81"/>
      <c r="BD92" s="81"/>
      <c r="BE92" s="81"/>
      <c r="BF92" s="81"/>
      <c r="BG92" s="86"/>
      <c r="BH92" s="163"/>
      <c r="BI92" s="163"/>
    </row>
    <row r="93" spans="1:61" x14ac:dyDescent="0.25">
      <c r="A93" s="85" t="s">
        <v>259</v>
      </c>
      <c r="B93" s="81" t="s">
        <v>260</v>
      </c>
      <c r="C93" s="81" t="s">
        <v>573</v>
      </c>
      <c r="D93" s="81" t="s">
        <v>574</v>
      </c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>
        <v>3</v>
      </c>
      <c r="AK93" s="81">
        <v>3.0999999046325701</v>
      </c>
      <c r="AL93" s="81">
        <v>2.4000000953674299</v>
      </c>
      <c r="AM93" s="81">
        <v>2.2000000476837198</v>
      </c>
      <c r="AN93" s="81">
        <v>3.7000000476837198</v>
      </c>
      <c r="AO93" s="81">
        <v>3.5999999046325701</v>
      </c>
      <c r="AP93" s="81">
        <v>3.9000000953674299</v>
      </c>
      <c r="AQ93" s="81">
        <v>3.2000000476837198</v>
      </c>
      <c r="AR93" s="81">
        <v>1.8999999761581401</v>
      </c>
      <c r="AS93" s="81">
        <v>1.3999999761581401</v>
      </c>
      <c r="AT93" s="81">
        <v>1.29999995231628</v>
      </c>
      <c r="AU93" s="81">
        <v>3.0999999046325701</v>
      </c>
      <c r="AV93" s="81">
        <v>2.7999999523162802</v>
      </c>
      <c r="AW93" s="81">
        <v>3.0999999046325701</v>
      </c>
      <c r="AX93" s="81">
        <v>2.5</v>
      </c>
      <c r="AY93" s="173" t="s">
        <v>259</v>
      </c>
      <c r="AZ93" s="81">
        <v>1.79999995231628</v>
      </c>
      <c r="BA93" s="81">
        <v>2.5</v>
      </c>
      <c r="BB93" s="81">
        <v>2.7999999523162802</v>
      </c>
      <c r="BC93" s="81">
        <v>3.0999999046325701</v>
      </c>
      <c r="BD93" s="81">
        <v>3.7000000476837198</v>
      </c>
      <c r="BE93" s="81">
        <v>4.0999999046325701</v>
      </c>
      <c r="BF93" s="81">
        <v>2.9000000953674299</v>
      </c>
      <c r="BG93" s="86">
        <v>2.7999999523162802</v>
      </c>
      <c r="BH93" s="163"/>
      <c r="BI93" s="163"/>
    </row>
    <row r="94" spans="1:61" x14ac:dyDescent="0.25">
      <c r="A94" s="85" t="s">
        <v>261</v>
      </c>
      <c r="B94" s="81" t="s">
        <v>262</v>
      </c>
      <c r="C94" s="81" t="s">
        <v>573</v>
      </c>
      <c r="D94" s="81" t="s">
        <v>574</v>
      </c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173" t="s">
        <v>261</v>
      </c>
      <c r="AZ94" s="81"/>
      <c r="BA94" s="81"/>
      <c r="BB94" s="81"/>
      <c r="BC94" s="81"/>
      <c r="BD94" s="81"/>
      <c r="BE94" s="81"/>
      <c r="BF94" s="81"/>
      <c r="BG94" s="86"/>
      <c r="BH94" s="163"/>
      <c r="BI94" s="163"/>
    </row>
    <row r="95" spans="1:61" x14ac:dyDescent="0.25">
      <c r="A95" s="85" t="s">
        <v>263</v>
      </c>
      <c r="B95" s="81" t="s">
        <v>264</v>
      </c>
      <c r="C95" s="81" t="s">
        <v>573</v>
      </c>
      <c r="D95" s="81" t="s">
        <v>574</v>
      </c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>
        <v>12</v>
      </c>
      <c r="AK95" s="81">
        <v>11.8999996185303</v>
      </c>
      <c r="AL95" s="81">
        <v>12</v>
      </c>
      <c r="AM95" s="81">
        <v>11.8999996185303</v>
      </c>
      <c r="AN95" s="81">
        <v>11.800000190734901</v>
      </c>
      <c r="AO95" s="81">
        <v>11.699999809265099</v>
      </c>
      <c r="AP95" s="81">
        <v>11.6000003814697</v>
      </c>
      <c r="AQ95" s="81">
        <v>11.5</v>
      </c>
      <c r="AR95" s="81">
        <v>11.5</v>
      </c>
      <c r="AS95" s="81">
        <v>11.5</v>
      </c>
      <c r="AT95" s="81">
        <v>11.699999809265099</v>
      </c>
      <c r="AU95" s="81">
        <v>11.8999996185303</v>
      </c>
      <c r="AV95" s="81">
        <v>12.300000190734901</v>
      </c>
      <c r="AW95" s="81">
        <v>11.8999996185303</v>
      </c>
      <c r="AX95" s="81">
        <v>12.6000003814697</v>
      </c>
      <c r="AY95" s="173" t="s">
        <v>263</v>
      </c>
      <c r="AZ95" s="81">
        <v>11.199999809265099</v>
      </c>
      <c r="BA95" s="81">
        <v>10.8999996185303</v>
      </c>
      <c r="BB95" s="81">
        <v>11.800000190734901</v>
      </c>
      <c r="BC95" s="81">
        <v>11.6000003814697</v>
      </c>
      <c r="BD95" s="81">
        <v>11.3999996185303</v>
      </c>
      <c r="BE95" s="81">
        <v>11.199999809265099</v>
      </c>
      <c r="BF95" s="81">
        <v>11.300000190734901</v>
      </c>
      <c r="BG95" s="86">
        <v>11.1000003814697</v>
      </c>
      <c r="BH95" s="163"/>
      <c r="BI95" s="163"/>
    </row>
    <row r="96" spans="1:61" x14ac:dyDescent="0.25">
      <c r="A96" s="85" t="s">
        <v>265</v>
      </c>
      <c r="B96" s="81" t="s">
        <v>266</v>
      </c>
      <c r="C96" s="81" t="s">
        <v>573</v>
      </c>
      <c r="D96" s="81" t="s">
        <v>574</v>
      </c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>
        <v>7.6675366276521011</v>
      </c>
      <c r="AK96" s="81">
        <v>7.2244276149914164</v>
      </c>
      <c r="AL96" s="81">
        <v>7.8093084151321523</v>
      </c>
      <c r="AM96" s="81">
        <v>8.0954342201120753</v>
      </c>
      <c r="AN96" s="81">
        <v>8.0845854182687731</v>
      </c>
      <c r="AO96" s="81">
        <v>8.0867134801939287</v>
      </c>
      <c r="AP96" s="81">
        <v>8.0171290727870552</v>
      </c>
      <c r="AQ96" s="81">
        <v>8.061385935723095</v>
      </c>
      <c r="AR96" s="81">
        <v>8.0002472193887577</v>
      </c>
      <c r="AS96" s="81">
        <v>7.3886571011891347</v>
      </c>
      <c r="AT96" s="81">
        <v>7.2477120807586042</v>
      </c>
      <c r="AU96" s="81">
        <v>7.6243709192548046</v>
      </c>
      <c r="AV96" s="81">
        <v>7.7099075980105445</v>
      </c>
      <c r="AW96" s="81">
        <v>7.4001589525239089</v>
      </c>
      <c r="AX96" s="81">
        <v>6.9622580542624934</v>
      </c>
      <c r="AY96" s="173" t="s">
        <v>265</v>
      </c>
      <c r="AZ96" s="81">
        <v>6.4591514247833022</v>
      </c>
      <c r="BA96" s="81">
        <v>5.8092433264304173</v>
      </c>
      <c r="BB96" s="81">
        <v>6.0288501240675796</v>
      </c>
      <c r="BC96" s="81">
        <v>8.1036496543427567</v>
      </c>
      <c r="BD96" s="81">
        <v>8.2259630743564145</v>
      </c>
      <c r="BE96" s="81">
        <v>7.8310296103958841</v>
      </c>
      <c r="BF96" s="81">
        <v>7.8091422565462034</v>
      </c>
      <c r="BG96" s="86">
        <v>7.7308981592293202</v>
      </c>
      <c r="BH96" s="163"/>
      <c r="BI96" s="163"/>
    </row>
    <row r="97" spans="1:61" x14ac:dyDescent="0.25">
      <c r="A97" s="85" t="s">
        <v>267</v>
      </c>
      <c r="B97" s="81" t="s">
        <v>268</v>
      </c>
      <c r="C97" s="81" t="s">
        <v>573</v>
      </c>
      <c r="D97" s="81" t="s">
        <v>574</v>
      </c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>
        <v>1.79999995231628</v>
      </c>
      <c r="AK97" s="81">
        <v>2</v>
      </c>
      <c r="AL97" s="81">
        <v>2</v>
      </c>
      <c r="AM97" s="81">
        <v>1.8999999761581401</v>
      </c>
      <c r="AN97" s="81">
        <v>3.2000000476837198</v>
      </c>
      <c r="AO97" s="81">
        <v>2.7999999523162802</v>
      </c>
      <c r="AP97" s="81">
        <v>2.2000000476837198</v>
      </c>
      <c r="AQ97" s="81">
        <v>4.5999999046325701</v>
      </c>
      <c r="AR97" s="81">
        <v>6.1999998092651403</v>
      </c>
      <c r="AS97" s="81">
        <v>4.9000000953674299</v>
      </c>
      <c r="AT97" s="81">
        <v>5.0999999046325701</v>
      </c>
      <c r="AU97" s="81">
        <v>7.3000001907348597</v>
      </c>
      <c r="AV97" s="81">
        <v>7.9000000953674299</v>
      </c>
      <c r="AW97" s="81">
        <v>6.6999998092651403</v>
      </c>
      <c r="AX97" s="81">
        <v>5.5999999046325701</v>
      </c>
      <c r="AY97" s="173" t="s">
        <v>267</v>
      </c>
      <c r="AZ97" s="81">
        <v>4.8000001907348597</v>
      </c>
      <c r="BA97" s="81">
        <v>4</v>
      </c>
      <c r="BB97" s="81">
        <v>3.5999999046325701</v>
      </c>
      <c r="BC97" s="81">
        <v>5.1999998092651403</v>
      </c>
      <c r="BD97" s="81">
        <v>4.3000001907348597</v>
      </c>
      <c r="BE97" s="81">
        <v>3.4000000953674299</v>
      </c>
      <c r="BF97" s="81">
        <v>3.2999999523162802</v>
      </c>
      <c r="BG97" s="86">
        <v>3.2999999523162802</v>
      </c>
      <c r="BH97" s="163"/>
      <c r="BI97" s="163"/>
    </row>
    <row r="98" spans="1:61" x14ac:dyDescent="0.25">
      <c r="A98" s="85" t="s">
        <v>269</v>
      </c>
      <c r="B98" s="81" t="s">
        <v>270</v>
      </c>
      <c r="C98" s="81" t="s">
        <v>573</v>
      </c>
      <c r="D98" s="81" t="s">
        <v>574</v>
      </c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>
        <v>4.6999998092651403</v>
      </c>
      <c r="AK98" s="81">
        <v>3.2000000476837198</v>
      </c>
      <c r="AL98" s="81">
        <v>3.2000000476837198</v>
      </c>
      <c r="AM98" s="81">
        <v>3.2000000476837198</v>
      </c>
      <c r="AN98" s="81">
        <v>3.2000000476837198</v>
      </c>
      <c r="AO98" s="81">
        <v>4.4000000953674299</v>
      </c>
      <c r="AP98" s="81">
        <v>3.2999999523162802</v>
      </c>
      <c r="AQ98" s="81">
        <v>4</v>
      </c>
      <c r="AR98" s="81">
        <v>3.9000000953674299</v>
      </c>
      <c r="AS98" s="81">
        <v>3.9000000953674299</v>
      </c>
      <c r="AT98" s="81">
        <v>4.0999999046325701</v>
      </c>
      <c r="AU98" s="81">
        <v>3.9000000953674299</v>
      </c>
      <c r="AV98" s="81">
        <v>5.1999998092651403</v>
      </c>
      <c r="AW98" s="81">
        <v>6</v>
      </c>
      <c r="AX98" s="81">
        <v>4.1999998092651403</v>
      </c>
      <c r="AY98" s="173" t="s">
        <v>269</v>
      </c>
      <c r="AZ98" s="81">
        <v>3.0999999046325701</v>
      </c>
      <c r="BA98" s="81">
        <v>2.9000000953674299</v>
      </c>
      <c r="BB98" s="81">
        <v>3.0999999046325701</v>
      </c>
      <c r="BC98" s="81">
        <v>3.2999999523162802</v>
      </c>
      <c r="BD98" s="81">
        <v>4.8000001907348597</v>
      </c>
      <c r="BE98" s="81">
        <v>4.4000000953674299</v>
      </c>
      <c r="BF98" s="81">
        <v>4.4000000953674299</v>
      </c>
      <c r="BG98" s="86">
        <v>4.1999998092651403</v>
      </c>
      <c r="BH98" s="163"/>
      <c r="BI98" s="163"/>
    </row>
    <row r="99" spans="1:61" x14ac:dyDescent="0.25">
      <c r="A99" s="85" t="s">
        <v>271</v>
      </c>
      <c r="B99" s="81" t="s">
        <v>272</v>
      </c>
      <c r="C99" s="81" t="s">
        <v>573</v>
      </c>
      <c r="D99" s="81" t="s">
        <v>574</v>
      </c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>
        <v>6.7241746789494101</v>
      </c>
      <c r="AK99" s="81">
        <v>6.6724855559362117</v>
      </c>
      <c r="AL99" s="81">
        <v>6.8145964022124552</v>
      </c>
      <c r="AM99" s="81">
        <v>6.8759733508754595</v>
      </c>
      <c r="AN99" s="81">
        <v>6.9251798101208664</v>
      </c>
      <c r="AO99" s="81">
        <v>7.0183528100515957</v>
      </c>
      <c r="AP99" s="81">
        <v>6.8608516480340436</v>
      </c>
      <c r="AQ99" s="81">
        <v>6.8242721783426594</v>
      </c>
      <c r="AR99" s="81">
        <v>6.8227602967602001</v>
      </c>
      <c r="AS99" s="81">
        <v>6.8745416763763521</v>
      </c>
      <c r="AT99" s="81">
        <v>6.9119112640248543</v>
      </c>
      <c r="AU99" s="81">
        <v>6.6922632278054053</v>
      </c>
      <c r="AV99" s="81">
        <v>6.5935498217354196</v>
      </c>
      <c r="AW99" s="81">
        <v>6.2635768664747804</v>
      </c>
      <c r="AX99" s="81">
        <v>6.0628142360838106</v>
      </c>
      <c r="AY99" s="173" t="s">
        <v>271</v>
      </c>
      <c r="AZ99" s="81">
        <v>6.2759601917525467</v>
      </c>
      <c r="BA99" s="81">
        <v>6.0817297907050873</v>
      </c>
      <c r="BB99" s="81">
        <v>6.1602427685902219</v>
      </c>
      <c r="BC99" s="81">
        <v>6.2282688927087655</v>
      </c>
      <c r="BD99" s="81">
        <v>6.1630432606523557</v>
      </c>
      <c r="BE99" s="81">
        <v>6.1739508075976364</v>
      </c>
      <c r="BF99" s="81">
        <v>6.179234732187644</v>
      </c>
      <c r="BG99" s="86">
        <v>6.1973514769224378</v>
      </c>
      <c r="BH99" s="163"/>
      <c r="BI99" s="163"/>
    </row>
    <row r="100" spans="1:61" x14ac:dyDescent="0.25">
      <c r="A100" s="85" t="s">
        <v>273</v>
      </c>
      <c r="B100" s="81" t="s">
        <v>274</v>
      </c>
      <c r="C100" s="81" t="s">
        <v>573</v>
      </c>
      <c r="D100" s="81" t="s">
        <v>574</v>
      </c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>
        <v>11.1000003814697</v>
      </c>
      <c r="AK100" s="81">
        <v>10.199999809265099</v>
      </c>
      <c r="AL100" s="81">
        <v>9.8000001907348597</v>
      </c>
      <c r="AM100" s="81">
        <v>10</v>
      </c>
      <c r="AN100" s="81">
        <v>10.1000003814697</v>
      </c>
      <c r="AO100" s="81">
        <v>10</v>
      </c>
      <c r="AP100" s="81">
        <v>9.8999996185302699</v>
      </c>
      <c r="AQ100" s="81">
        <v>11</v>
      </c>
      <c r="AR100" s="81">
        <v>13.5</v>
      </c>
      <c r="AS100" s="81">
        <v>16.100000381469702</v>
      </c>
      <c r="AT100" s="81">
        <v>20.5</v>
      </c>
      <c r="AU100" s="81">
        <v>15.1000003814697</v>
      </c>
      <c r="AV100" s="81">
        <v>13.8999996185303</v>
      </c>
      <c r="AW100" s="81">
        <v>13.699999809265099</v>
      </c>
      <c r="AX100" s="81">
        <v>12.6000003814697</v>
      </c>
      <c r="AY100" s="173" t="s">
        <v>273</v>
      </c>
      <c r="AZ100" s="81">
        <v>11.1000003814697</v>
      </c>
      <c r="BA100" s="81">
        <v>9.6000003814697301</v>
      </c>
      <c r="BB100" s="81">
        <v>8.3999996185302699</v>
      </c>
      <c r="BC100" s="81">
        <v>9.1000003814697301</v>
      </c>
      <c r="BD100" s="81">
        <v>11.800000190734901</v>
      </c>
      <c r="BE100" s="81">
        <v>13.3999996185303</v>
      </c>
      <c r="BF100" s="81">
        <v>15.800000190734901</v>
      </c>
      <c r="BG100" s="86">
        <v>17.700000762939499</v>
      </c>
      <c r="BH100" s="163"/>
      <c r="BI100" s="163"/>
    </row>
    <row r="101" spans="1:61" x14ac:dyDescent="0.25">
      <c r="A101" s="85" t="s">
        <v>275</v>
      </c>
      <c r="B101" s="81" t="s">
        <v>276</v>
      </c>
      <c r="C101" s="81" t="s">
        <v>573</v>
      </c>
      <c r="D101" s="81" t="s">
        <v>574</v>
      </c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>
        <v>11.699999809265099</v>
      </c>
      <c r="AK101" s="81">
        <v>11.8999996185303</v>
      </c>
      <c r="AL101" s="81">
        <v>12.1000003814697</v>
      </c>
      <c r="AM101" s="81">
        <v>12.6000003814697</v>
      </c>
      <c r="AN101" s="81">
        <v>10.800000190734901</v>
      </c>
      <c r="AO101" s="81">
        <v>11.199999809265099</v>
      </c>
      <c r="AP101" s="81">
        <v>11.300000190734901</v>
      </c>
      <c r="AQ101" s="81">
        <v>11.300000190734901</v>
      </c>
      <c r="AR101" s="81">
        <v>7.1999998092651403</v>
      </c>
      <c r="AS101" s="81">
        <v>7.4000000953674299</v>
      </c>
      <c r="AT101" s="81">
        <v>7.5999999046325701</v>
      </c>
      <c r="AU101" s="81">
        <v>7.5999999046325701</v>
      </c>
      <c r="AV101" s="81">
        <v>7.5</v>
      </c>
      <c r="AW101" s="81">
        <v>8</v>
      </c>
      <c r="AX101" s="81">
        <v>7.4000000953674299</v>
      </c>
      <c r="AY101" s="173" t="s">
        <v>275</v>
      </c>
      <c r="AZ101" s="81">
        <v>7.3000001907348597</v>
      </c>
      <c r="BA101" s="81">
        <v>7.1999998092651403</v>
      </c>
      <c r="BB101" s="81">
        <v>7.4000000953674299</v>
      </c>
      <c r="BC101" s="81">
        <v>7.0999999046325701</v>
      </c>
      <c r="BD101" s="81">
        <v>8</v>
      </c>
      <c r="BE101" s="81">
        <v>6.8000001907348597</v>
      </c>
      <c r="BF101" s="81">
        <v>7</v>
      </c>
      <c r="BG101" s="86">
        <v>7</v>
      </c>
      <c r="BH101" s="163"/>
      <c r="BI101" s="163"/>
    </row>
    <row r="102" spans="1:61" x14ac:dyDescent="0.25">
      <c r="A102" s="85" t="s">
        <v>277</v>
      </c>
      <c r="B102" s="81" t="s">
        <v>278</v>
      </c>
      <c r="C102" s="81" t="s">
        <v>573</v>
      </c>
      <c r="D102" s="81" t="s">
        <v>574</v>
      </c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>
        <v>11.6000003814697</v>
      </c>
      <c r="AK102" s="81">
        <v>9.8999996185302699</v>
      </c>
      <c r="AL102" s="81">
        <v>12.1000003814697</v>
      </c>
      <c r="AM102" s="81">
        <v>10.800000190734901</v>
      </c>
      <c r="AN102" s="81">
        <v>10.199999809265099</v>
      </c>
      <c r="AO102" s="81">
        <v>9.8999996185302699</v>
      </c>
      <c r="AP102" s="81">
        <v>8.6999998092651403</v>
      </c>
      <c r="AQ102" s="81">
        <v>7.8000001907348597</v>
      </c>
      <c r="AR102" s="81">
        <v>7</v>
      </c>
      <c r="AS102" s="81">
        <v>6.4000000953674299</v>
      </c>
      <c r="AT102" s="81">
        <v>5.6999998092651403</v>
      </c>
      <c r="AU102" s="81">
        <v>5.8000001907348597</v>
      </c>
      <c r="AV102" s="81">
        <v>5.9000000953674299</v>
      </c>
      <c r="AW102" s="81">
        <v>6.0999999046325701</v>
      </c>
      <c r="AX102" s="81">
        <v>7.1999998092651403</v>
      </c>
      <c r="AY102" s="173" t="s">
        <v>277</v>
      </c>
      <c r="AZ102" s="81">
        <v>7.5</v>
      </c>
      <c r="BA102" s="81">
        <v>7.4000000953674299</v>
      </c>
      <c r="BB102" s="81">
        <v>7.8000001907348597</v>
      </c>
      <c r="BC102" s="81">
        <v>10</v>
      </c>
      <c r="BD102" s="81">
        <v>11.199999809265099</v>
      </c>
      <c r="BE102" s="81">
        <v>10.8999996185303</v>
      </c>
      <c r="BF102" s="81">
        <v>10.8999996185303</v>
      </c>
      <c r="BG102" s="86">
        <v>10.199999809265099</v>
      </c>
      <c r="BH102" s="163"/>
      <c r="BI102" s="163"/>
    </row>
    <row r="103" spans="1:61" x14ac:dyDescent="0.25">
      <c r="A103" s="85" t="s">
        <v>279</v>
      </c>
      <c r="B103" s="81" t="s">
        <v>280</v>
      </c>
      <c r="C103" s="81" t="s">
        <v>573</v>
      </c>
      <c r="D103" s="81" t="s">
        <v>574</v>
      </c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>
        <v>6.1999998092651403</v>
      </c>
      <c r="AK103" s="81">
        <v>2.7999999523162802</v>
      </c>
      <c r="AL103" s="81">
        <v>4.3000001907348597</v>
      </c>
      <c r="AM103" s="81">
        <v>5</v>
      </c>
      <c r="AN103" s="81">
        <v>3.9000000953674299</v>
      </c>
      <c r="AO103" s="81">
        <v>4.4000000953674299</v>
      </c>
      <c r="AP103" s="81">
        <v>4.6999998092651403</v>
      </c>
      <c r="AQ103" s="81">
        <v>5.5</v>
      </c>
      <c r="AR103" s="81">
        <v>6.3000001907348597</v>
      </c>
      <c r="AS103" s="81">
        <v>6.0999999046325701</v>
      </c>
      <c r="AT103" s="81">
        <v>8.1000003814697301</v>
      </c>
      <c r="AU103" s="81">
        <v>9.1000003814697301</v>
      </c>
      <c r="AV103" s="81">
        <v>9.5</v>
      </c>
      <c r="AW103" s="81">
        <v>9.8999996185302699</v>
      </c>
      <c r="AX103" s="81">
        <v>11.199999809265099</v>
      </c>
      <c r="AY103" s="173" t="s">
        <v>279</v>
      </c>
      <c r="AZ103" s="81">
        <v>10.300000190734901</v>
      </c>
      <c r="BA103" s="81">
        <v>9.1000003814697301</v>
      </c>
      <c r="BB103" s="81">
        <v>8.3999996185302699</v>
      </c>
      <c r="BC103" s="81">
        <v>7.9000000953674299</v>
      </c>
      <c r="BD103" s="81">
        <v>7.0999999046325701</v>
      </c>
      <c r="BE103" s="81">
        <v>6.5999999046325701</v>
      </c>
      <c r="BF103" s="81">
        <v>6.0999999046325701</v>
      </c>
      <c r="BG103" s="86">
        <v>6.3000001907348597</v>
      </c>
      <c r="BH103" s="163"/>
      <c r="BI103" s="163"/>
    </row>
    <row r="104" spans="1:61" x14ac:dyDescent="0.25">
      <c r="A104" s="85" t="s">
        <v>281</v>
      </c>
      <c r="B104" s="81" t="s">
        <v>282</v>
      </c>
      <c r="C104" s="81" t="s">
        <v>573</v>
      </c>
      <c r="D104" s="81" t="s">
        <v>574</v>
      </c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173" t="s">
        <v>281</v>
      </c>
      <c r="AZ104" s="81"/>
      <c r="BA104" s="81"/>
      <c r="BB104" s="81"/>
      <c r="BC104" s="81"/>
      <c r="BD104" s="81"/>
      <c r="BE104" s="81"/>
      <c r="BF104" s="81"/>
      <c r="BG104" s="86"/>
      <c r="BH104" s="163"/>
      <c r="BI104" s="163"/>
    </row>
    <row r="105" spans="1:61" x14ac:dyDescent="0.25">
      <c r="A105" s="85" t="s">
        <v>283</v>
      </c>
      <c r="B105" s="81" t="s">
        <v>284</v>
      </c>
      <c r="C105" s="81" t="s">
        <v>573</v>
      </c>
      <c r="D105" s="81" t="s">
        <v>574</v>
      </c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>
        <v>4.3000001907348597</v>
      </c>
      <c r="AK105" s="81">
        <v>4.1999998092651403</v>
      </c>
      <c r="AL105" s="81">
        <v>4.3000001907348597</v>
      </c>
      <c r="AM105" s="81">
        <v>3.7000000476837198</v>
      </c>
      <c r="AN105" s="81">
        <v>4</v>
      </c>
      <c r="AO105" s="81">
        <v>4</v>
      </c>
      <c r="AP105" s="81">
        <v>4.1999998092651403</v>
      </c>
      <c r="AQ105" s="81">
        <v>4.0999999046325701</v>
      </c>
      <c r="AR105" s="81">
        <v>4.4000000953674299</v>
      </c>
      <c r="AS105" s="81">
        <v>4.3000001907348597</v>
      </c>
      <c r="AT105" s="81">
        <v>4</v>
      </c>
      <c r="AU105" s="81">
        <v>4.3000001907348597</v>
      </c>
      <c r="AV105" s="81">
        <v>3.9000000953674299</v>
      </c>
      <c r="AW105" s="81">
        <v>3.9000000953674299</v>
      </c>
      <c r="AX105" s="81">
        <v>4.4000000953674299</v>
      </c>
      <c r="AY105" s="173" t="s">
        <v>283</v>
      </c>
      <c r="AZ105" s="81">
        <v>4.3000001907348597</v>
      </c>
      <c r="BA105" s="81">
        <v>3.7000000476837198</v>
      </c>
      <c r="BB105" s="81">
        <v>4.0999999046325701</v>
      </c>
      <c r="BC105" s="81">
        <v>3.9000000953674299</v>
      </c>
      <c r="BD105" s="81">
        <v>3.5</v>
      </c>
      <c r="BE105" s="81">
        <v>3.5</v>
      </c>
      <c r="BF105" s="81">
        <v>3.5999999046325701</v>
      </c>
      <c r="BG105" s="86">
        <v>3.5999999046325701</v>
      </c>
      <c r="BH105" s="163"/>
      <c r="BI105" s="163"/>
    </row>
    <row r="106" spans="1:61" x14ac:dyDescent="0.25">
      <c r="A106" s="85" t="s">
        <v>285</v>
      </c>
      <c r="B106" s="81" t="s">
        <v>286</v>
      </c>
      <c r="C106" s="81" t="s">
        <v>573</v>
      </c>
      <c r="D106" s="81" t="s">
        <v>574</v>
      </c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173" t="s">
        <v>285</v>
      </c>
      <c r="AZ106" s="81"/>
      <c r="BA106" s="81"/>
      <c r="BB106" s="81"/>
      <c r="BC106" s="81"/>
      <c r="BD106" s="81"/>
      <c r="BE106" s="81"/>
      <c r="BF106" s="81"/>
      <c r="BG106" s="86"/>
      <c r="BH106" s="163"/>
      <c r="BI106" s="163"/>
    </row>
    <row r="107" spans="1:61" x14ac:dyDescent="0.25">
      <c r="A107" s="85" t="s">
        <v>19</v>
      </c>
      <c r="B107" s="81" t="s">
        <v>287</v>
      </c>
      <c r="C107" s="81" t="s">
        <v>573</v>
      </c>
      <c r="D107" s="81" t="s">
        <v>574</v>
      </c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>
        <v>15.800000190734901</v>
      </c>
      <c r="AK107" s="81">
        <v>15</v>
      </c>
      <c r="AL107" s="81">
        <v>15.6000003814697</v>
      </c>
      <c r="AM107" s="81">
        <v>14.6000003814697</v>
      </c>
      <c r="AN107" s="81">
        <v>12</v>
      </c>
      <c r="AO107" s="81">
        <v>11.699999809265099</v>
      </c>
      <c r="AP107" s="81">
        <v>10.199999809265099</v>
      </c>
      <c r="AQ107" s="81">
        <v>7.6999998092651403</v>
      </c>
      <c r="AR107" s="81">
        <v>5.8000001907348597</v>
      </c>
      <c r="AS107" s="81">
        <v>4.3000001907348597</v>
      </c>
      <c r="AT107" s="81">
        <v>3.7000000476837198</v>
      </c>
      <c r="AU107" s="81">
        <v>4.1999998092651403</v>
      </c>
      <c r="AV107" s="81">
        <v>4.5</v>
      </c>
      <c r="AW107" s="81">
        <v>4.5</v>
      </c>
      <c r="AX107" s="81">
        <v>4.3000001907348597</v>
      </c>
      <c r="AY107" s="173" t="s">
        <v>19</v>
      </c>
      <c r="AZ107" s="81">
        <v>4.4000000953674299</v>
      </c>
      <c r="BA107" s="81">
        <v>4.5999999046325701</v>
      </c>
      <c r="BB107" s="81">
        <v>6</v>
      </c>
      <c r="BC107" s="81">
        <v>12</v>
      </c>
      <c r="BD107" s="81">
        <v>13.8999996185303</v>
      </c>
      <c r="BE107" s="81">
        <v>14.6000003814697</v>
      </c>
      <c r="BF107" s="81">
        <v>14.699999809265099</v>
      </c>
      <c r="BG107" s="86">
        <v>13.1000003814697</v>
      </c>
      <c r="BH107" s="163"/>
      <c r="BI107" s="163"/>
    </row>
    <row r="108" spans="1:61" x14ac:dyDescent="0.25">
      <c r="A108" s="85" t="s">
        <v>288</v>
      </c>
      <c r="B108" s="81" t="s">
        <v>289</v>
      </c>
      <c r="C108" s="81" t="s">
        <v>573</v>
      </c>
      <c r="D108" s="81" t="s">
        <v>574</v>
      </c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>
        <v>11.1000003814697</v>
      </c>
      <c r="AK108" s="81">
        <v>12</v>
      </c>
      <c r="AL108" s="81">
        <v>11.6000003814697</v>
      </c>
      <c r="AM108" s="81">
        <v>11.300000190734901</v>
      </c>
      <c r="AN108" s="81">
        <v>11</v>
      </c>
      <c r="AO108" s="81">
        <v>10.8999996185303</v>
      </c>
      <c r="AP108" s="81">
        <v>11.199999809265099</v>
      </c>
      <c r="AQ108" s="81">
        <v>11.199999809265099</v>
      </c>
      <c r="AR108" s="81">
        <v>11.199999809265099</v>
      </c>
      <c r="AS108" s="81">
        <v>13</v>
      </c>
      <c r="AT108" s="81">
        <v>12.199999809265099</v>
      </c>
      <c r="AU108" s="81">
        <v>12.800000190734901</v>
      </c>
      <c r="AV108" s="81">
        <v>12.199999809265099</v>
      </c>
      <c r="AW108" s="81">
        <v>10.300000190734901</v>
      </c>
      <c r="AX108" s="81">
        <v>12.1000003814697</v>
      </c>
      <c r="AY108" s="173" t="s">
        <v>288</v>
      </c>
      <c r="AZ108" s="81">
        <v>11.6000003814697</v>
      </c>
      <c r="BA108" s="81">
        <v>10.6000003814697</v>
      </c>
      <c r="BB108" s="81">
        <v>10.5</v>
      </c>
      <c r="BC108" s="81">
        <v>12</v>
      </c>
      <c r="BD108" s="81">
        <v>13.5</v>
      </c>
      <c r="BE108" s="81">
        <v>13.300000190734901</v>
      </c>
      <c r="BF108" s="81">
        <v>13.1000003814697</v>
      </c>
      <c r="BG108" s="86">
        <v>13.199999809265099</v>
      </c>
      <c r="BH108" s="163"/>
      <c r="BI108" s="163"/>
    </row>
    <row r="109" spans="1:61" x14ac:dyDescent="0.25">
      <c r="A109" s="85" t="s">
        <v>290</v>
      </c>
      <c r="B109" s="81" t="s">
        <v>291</v>
      </c>
      <c r="C109" s="81" t="s">
        <v>573</v>
      </c>
      <c r="D109" s="81" t="s">
        <v>574</v>
      </c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>
        <v>19.899999618530298</v>
      </c>
      <c r="AK109" s="81">
        <v>19.600000381469702</v>
      </c>
      <c r="AL109" s="81">
        <v>19.600000381469702</v>
      </c>
      <c r="AM109" s="81">
        <v>19.5</v>
      </c>
      <c r="AN109" s="81">
        <v>19.399999618530298</v>
      </c>
      <c r="AO109" s="81">
        <v>19.399999618530298</v>
      </c>
      <c r="AP109" s="81">
        <v>18.399999618530298</v>
      </c>
      <c r="AQ109" s="81">
        <v>19.299999237060501</v>
      </c>
      <c r="AR109" s="81">
        <v>18.200000762939499</v>
      </c>
      <c r="AS109" s="81">
        <v>18.299999237060501</v>
      </c>
      <c r="AT109" s="81">
        <v>18.399999618530298</v>
      </c>
      <c r="AU109" s="81">
        <v>18.600000381469702</v>
      </c>
      <c r="AV109" s="81">
        <v>29.899999618530298</v>
      </c>
      <c r="AW109" s="81">
        <v>28.700000762939499</v>
      </c>
      <c r="AX109" s="81">
        <v>18</v>
      </c>
      <c r="AY109" s="173" t="s">
        <v>290</v>
      </c>
      <c r="AZ109" s="81">
        <v>17.5</v>
      </c>
      <c r="BA109" s="81">
        <v>16.899999618530298</v>
      </c>
      <c r="BB109" s="81">
        <v>15.300000190734901</v>
      </c>
      <c r="BC109" s="81">
        <v>15.199999809265099</v>
      </c>
      <c r="BD109" s="81">
        <v>15.199999809265099</v>
      </c>
      <c r="BE109" s="81">
        <v>15.199999809265099</v>
      </c>
      <c r="BF109" s="81">
        <v>15.1000003814697</v>
      </c>
      <c r="BG109" s="86">
        <v>16</v>
      </c>
      <c r="BH109" s="163"/>
      <c r="BI109" s="163"/>
    </row>
    <row r="110" spans="1:61" x14ac:dyDescent="0.25">
      <c r="A110" s="85" t="s">
        <v>292</v>
      </c>
      <c r="B110" s="81" t="s">
        <v>293</v>
      </c>
      <c r="C110" s="81" t="s">
        <v>573</v>
      </c>
      <c r="D110" s="81" t="s">
        <v>574</v>
      </c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>
        <v>2.5</v>
      </c>
      <c r="AK110" s="81">
        <v>4.3000001907348597</v>
      </c>
      <c r="AL110" s="81">
        <v>5.3000001907348597</v>
      </c>
      <c r="AM110" s="81">
        <v>5.3000001907348597</v>
      </c>
      <c r="AN110" s="81">
        <v>4.9000000953674299</v>
      </c>
      <c r="AO110" s="81">
        <v>3.7000000476837198</v>
      </c>
      <c r="AP110" s="81">
        <v>3.9000000953674299</v>
      </c>
      <c r="AQ110" s="81">
        <v>2.7000000476837198</v>
      </c>
      <c r="AR110" s="81">
        <v>2</v>
      </c>
      <c r="AS110" s="81">
        <v>2.2999999523162802</v>
      </c>
      <c r="AT110" s="81">
        <v>2.2999999523162802</v>
      </c>
      <c r="AU110" s="81">
        <v>3.2999999523162802</v>
      </c>
      <c r="AV110" s="81">
        <v>3.4000000953674299</v>
      </c>
      <c r="AW110" s="81">
        <v>3.0999999046325701</v>
      </c>
      <c r="AX110" s="81">
        <v>2.5999999046325701</v>
      </c>
      <c r="AY110" s="173" t="s">
        <v>292</v>
      </c>
      <c r="AZ110" s="81">
        <v>3</v>
      </c>
      <c r="BA110" s="81">
        <v>2.2999999523162802</v>
      </c>
      <c r="BB110" s="81">
        <v>3</v>
      </c>
      <c r="BC110" s="81">
        <v>7.1999998092651403</v>
      </c>
      <c r="BD110" s="81">
        <v>7.5999999046325701</v>
      </c>
      <c r="BE110" s="81">
        <v>7.0999999046325701</v>
      </c>
      <c r="BF110" s="81">
        <v>6</v>
      </c>
      <c r="BG110" s="86">
        <v>5.5999999046325701</v>
      </c>
      <c r="BH110" s="163"/>
      <c r="BI110" s="163"/>
    </row>
    <row r="111" spans="1:61" x14ac:dyDescent="0.25">
      <c r="A111" s="85" t="s">
        <v>294</v>
      </c>
      <c r="B111" s="81" t="s">
        <v>295</v>
      </c>
      <c r="C111" s="81" t="s">
        <v>573</v>
      </c>
      <c r="D111" s="81" t="s">
        <v>574</v>
      </c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>
        <v>10.6000003814697</v>
      </c>
      <c r="AK111" s="81">
        <v>11.199999809265099</v>
      </c>
      <c r="AL111" s="81">
        <v>10</v>
      </c>
      <c r="AM111" s="81">
        <v>7.8000001907348597</v>
      </c>
      <c r="AN111" s="81">
        <v>6.9000000953674299</v>
      </c>
      <c r="AO111" s="81">
        <v>6.6999998092651403</v>
      </c>
      <c r="AP111" s="81">
        <v>7.6999998092651403</v>
      </c>
      <c r="AQ111" s="81">
        <v>8.5</v>
      </c>
      <c r="AR111" s="81">
        <v>8.8999996185302699</v>
      </c>
      <c r="AS111" s="81">
        <v>8.8000001907348597</v>
      </c>
      <c r="AT111" s="81">
        <v>9.3000001907348597</v>
      </c>
      <c r="AU111" s="81">
        <v>10.300000190734901</v>
      </c>
      <c r="AV111" s="81">
        <v>10.699999809265099</v>
      </c>
      <c r="AW111" s="81">
        <v>10.3999996185303</v>
      </c>
      <c r="AX111" s="81">
        <v>9</v>
      </c>
      <c r="AY111" s="173" t="s">
        <v>294</v>
      </c>
      <c r="AZ111" s="81">
        <v>8.3999996185302699</v>
      </c>
      <c r="BA111" s="81">
        <v>7.3000001907348597</v>
      </c>
      <c r="BB111" s="81">
        <v>6.0999999046325701</v>
      </c>
      <c r="BC111" s="81">
        <v>7.5</v>
      </c>
      <c r="BD111" s="81">
        <v>6.5999999046325701</v>
      </c>
      <c r="BE111" s="81">
        <v>5.5999999046325701</v>
      </c>
      <c r="BF111" s="81">
        <v>6.9000000953674299</v>
      </c>
      <c r="BG111" s="86">
        <v>6.3000001907348597</v>
      </c>
      <c r="BH111" s="163"/>
      <c r="BI111" s="163"/>
    </row>
    <row r="112" spans="1:61" x14ac:dyDescent="0.25">
      <c r="A112" s="85" t="s">
        <v>20</v>
      </c>
      <c r="B112" s="81" t="s">
        <v>296</v>
      </c>
      <c r="C112" s="81" t="s">
        <v>573</v>
      </c>
      <c r="D112" s="81" t="s">
        <v>574</v>
      </c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>
        <v>10.1000003814697</v>
      </c>
      <c r="AK112" s="81">
        <v>9.3000001907348597</v>
      </c>
      <c r="AL112" s="81">
        <v>10.199999809265099</v>
      </c>
      <c r="AM112" s="81">
        <v>11.1000003814697</v>
      </c>
      <c r="AN112" s="81">
        <v>11.699999809265099</v>
      </c>
      <c r="AO112" s="81">
        <v>11.8999996185303</v>
      </c>
      <c r="AP112" s="81">
        <v>12</v>
      </c>
      <c r="AQ112" s="81">
        <v>12.1000003814697</v>
      </c>
      <c r="AR112" s="81">
        <v>11.699999809265099</v>
      </c>
      <c r="AS112" s="81">
        <v>10.800000190734901</v>
      </c>
      <c r="AT112" s="81">
        <v>9.6000003814697301</v>
      </c>
      <c r="AU112" s="81">
        <v>9.1999998092651403</v>
      </c>
      <c r="AV112" s="81">
        <v>8.8999996185302699</v>
      </c>
      <c r="AW112" s="81">
        <v>7.9000000953674299</v>
      </c>
      <c r="AX112" s="81">
        <v>7.6999998092651403</v>
      </c>
      <c r="AY112" s="173" t="s">
        <v>20</v>
      </c>
      <c r="AZ112" s="81">
        <v>6.8000001907348597</v>
      </c>
      <c r="BA112" s="81">
        <v>6.0999999046325701</v>
      </c>
      <c r="BB112" s="81">
        <v>6.6999998092651403</v>
      </c>
      <c r="BC112" s="81">
        <v>7.8000001907348597</v>
      </c>
      <c r="BD112" s="81">
        <v>8.3999996185302699</v>
      </c>
      <c r="BE112" s="81">
        <v>8.3999996185302699</v>
      </c>
      <c r="BF112" s="81">
        <v>10.699999809265099</v>
      </c>
      <c r="BG112" s="86">
        <v>12.199999809265099</v>
      </c>
      <c r="BH112" s="163"/>
      <c r="BI112" s="163"/>
    </row>
    <row r="113" spans="1:61" x14ac:dyDescent="0.25">
      <c r="A113" s="85" t="s">
        <v>297</v>
      </c>
      <c r="B113" s="81" t="s">
        <v>298</v>
      </c>
      <c r="C113" s="81" t="s">
        <v>573</v>
      </c>
      <c r="D113" s="81" t="s">
        <v>574</v>
      </c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>
        <v>15.699999809265099</v>
      </c>
      <c r="AK113" s="81">
        <v>15.3999996185303</v>
      </c>
      <c r="AL113" s="81">
        <v>16.299999237060501</v>
      </c>
      <c r="AM113" s="81">
        <v>15.3999996185303</v>
      </c>
      <c r="AN113" s="81">
        <v>16.200000762939499</v>
      </c>
      <c r="AO113" s="81">
        <v>16</v>
      </c>
      <c r="AP113" s="81">
        <v>16.5</v>
      </c>
      <c r="AQ113" s="81">
        <v>15.5</v>
      </c>
      <c r="AR113" s="81">
        <v>15.699999809265099</v>
      </c>
      <c r="AS113" s="81">
        <v>15.5</v>
      </c>
      <c r="AT113" s="81">
        <v>15</v>
      </c>
      <c r="AU113" s="81">
        <v>14.300000190734901</v>
      </c>
      <c r="AV113" s="81">
        <v>11.699999809265099</v>
      </c>
      <c r="AW113" s="81">
        <v>11.3999996185303</v>
      </c>
      <c r="AX113" s="81">
        <v>10.8999996185303</v>
      </c>
      <c r="AY113" s="173" t="s">
        <v>297</v>
      </c>
      <c r="AZ113" s="81">
        <v>9.6000003814697301</v>
      </c>
      <c r="BA113" s="81">
        <v>9.3999996185302699</v>
      </c>
      <c r="BB113" s="81">
        <v>10.6000003814697</v>
      </c>
      <c r="BC113" s="81">
        <v>11.3999996185303</v>
      </c>
      <c r="BD113" s="81">
        <v>12.3999996185303</v>
      </c>
      <c r="BE113" s="81">
        <v>12.699999809265099</v>
      </c>
      <c r="BF113" s="81">
        <v>13.699999809265099</v>
      </c>
      <c r="BG113" s="86">
        <v>15</v>
      </c>
      <c r="BH113" s="163"/>
      <c r="BI113" s="163"/>
    </row>
    <row r="114" spans="1:61" x14ac:dyDescent="0.25">
      <c r="A114" s="85" t="s">
        <v>299</v>
      </c>
      <c r="B114" s="81" t="s">
        <v>300</v>
      </c>
      <c r="C114" s="81" t="s">
        <v>573</v>
      </c>
      <c r="D114" s="81" t="s">
        <v>574</v>
      </c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>
        <v>15.3999996185303</v>
      </c>
      <c r="AK114" s="81">
        <v>17.5</v>
      </c>
      <c r="AL114" s="81">
        <v>19.700000762939499</v>
      </c>
      <c r="AM114" s="81">
        <v>18.299999237060501</v>
      </c>
      <c r="AN114" s="81">
        <v>14.6000003814697</v>
      </c>
      <c r="AO114" s="81">
        <v>13.699999809265099</v>
      </c>
      <c r="AP114" s="81">
        <v>12.8999996185303</v>
      </c>
      <c r="AQ114" s="81">
        <v>13.699999809265099</v>
      </c>
      <c r="AR114" s="81">
        <v>12.8999996185303</v>
      </c>
      <c r="AS114" s="81">
        <v>13.699999809265099</v>
      </c>
      <c r="AT114" s="81">
        <v>15.800000190734901</v>
      </c>
      <c r="AU114" s="81">
        <v>16.200000762939499</v>
      </c>
      <c r="AV114" s="81">
        <v>15.3999996185303</v>
      </c>
      <c r="AW114" s="81">
        <v>12.3999996185303</v>
      </c>
      <c r="AX114" s="81">
        <v>14.8999996185303</v>
      </c>
      <c r="AY114" s="173" t="s">
        <v>299</v>
      </c>
      <c r="AZ114" s="81">
        <v>14</v>
      </c>
      <c r="BA114" s="81">
        <v>13.1000003814697</v>
      </c>
      <c r="BB114" s="81">
        <v>12.699999809265099</v>
      </c>
      <c r="BC114" s="81">
        <v>12.8999996185303</v>
      </c>
      <c r="BD114" s="81">
        <v>12.5</v>
      </c>
      <c r="BE114" s="81">
        <v>12.8999996185303</v>
      </c>
      <c r="BF114" s="81">
        <v>12.199999809265099</v>
      </c>
      <c r="BG114" s="86">
        <v>12.6000003814697</v>
      </c>
      <c r="BH114" s="163"/>
      <c r="BI114" s="163"/>
    </row>
    <row r="115" spans="1:61" x14ac:dyDescent="0.25">
      <c r="A115" s="85" t="s">
        <v>301</v>
      </c>
      <c r="B115" s="81" t="s">
        <v>302</v>
      </c>
      <c r="C115" s="81" t="s">
        <v>573</v>
      </c>
      <c r="D115" s="81" t="s">
        <v>574</v>
      </c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>
        <v>2.0999999046325701</v>
      </c>
      <c r="AK115" s="81">
        <v>2.2000000476837198</v>
      </c>
      <c r="AL115" s="81">
        <v>2.5</v>
      </c>
      <c r="AM115" s="81">
        <v>2.9000000953674299</v>
      </c>
      <c r="AN115" s="81">
        <v>3.2000000476837198</v>
      </c>
      <c r="AO115" s="81">
        <v>3.4000000953674299</v>
      </c>
      <c r="AP115" s="81">
        <v>3.4000000953674299</v>
      </c>
      <c r="AQ115" s="81">
        <v>4.0999999046325701</v>
      </c>
      <c r="AR115" s="81">
        <v>4.6999998092651403</v>
      </c>
      <c r="AS115" s="81">
        <v>4.8000001907348597</v>
      </c>
      <c r="AT115" s="81">
        <v>5</v>
      </c>
      <c r="AU115" s="81">
        <v>5.4000000953674299</v>
      </c>
      <c r="AV115" s="81">
        <v>5.1999998092651403</v>
      </c>
      <c r="AW115" s="81">
        <v>4.6999998092651403</v>
      </c>
      <c r="AX115" s="81">
        <v>4.4000000953674299</v>
      </c>
      <c r="AY115" s="173" t="s">
        <v>301</v>
      </c>
      <c r="AZ115" s="81">
        <v>4.0999999046325701</v>
      </c>
      <c r="BA115" s="81">
        <v>3.9000000953674299</v>
      </c>
      <c r="BB115" s="81">
        <v>4</v>
      </c>
      <c r="BC115" s="81">
        <v>5</v>
      </c>
      <c r="BD115" s="81">
        <v>5</v>
      </c>
      <c r="BE115" s="81">
        <v>4.5</v>
      </c>
      <c r="BF115" s="81">
        <v>4.3000001907348597</v>
      </c>
      <c r="BG115" s="86">
        <v>4</v>
      </c>
      <c r="BH115" s="163"/>
      <c r="BI115" s="163"/>
    </row>
    <row r="116" spans="1:61" x14ac:dyDescent="0.25">
      <c r="A116" s="85" t="s">
        <v>303</v>
      </c>
      <c r="B116" s="81" t="s">
        <v>304</v>
      </c>
      <c r="C116" s="81" t="s">
        <v>573</v>
      </c>
      <c r="D116" s="81" t="s">
        <v>574</v>
      </c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>
        <v>9.5</v>
      </c>
      <c r="AK116" s="81">
        <v>11.3999996185303</v>
      </c>
      <c r="AL116" s="81">
        <v>10.1000003814697</v>
      </c>
      <c r="AM116" s="81">
        <v>7.5</v>
      </c>
      <c r="AN116" s="81">
        <v>11</v>
      </c>
      <c r="AO116" s="81">
        <v>13</v>
      </c>
      <c r="AP116" s="81">
        <v>13</v>
      </c>
      <c r="AQ116" s="81">
        <v>13.1000003814697</v>
      </c>
      <c r="AR116" s="81">
        <v>13.5</v>
      </c>
      <c r="AS116" s="81">
        <v>12.800000190734901</v>
      </c>
      <c r="AT116" s="81">
        <v>10.3999996185303</v>
      </c>
      <c r="AU116" s="81">
        <v>9.3000001907348597</v>
      </c>
      <c r="AV116" s="81">
        <v>8.8000001907348597</v>
      </c>
      <c r="AW116" s="81">
        <v>8.3999996185302699</v>
      </c>
      <c r="AX116" s="81">
        <v>8.1000003814697301</v>
      </c>
      <c r="AY116" s="173" t="s">
        <v>303</v>
      </c>
      <c r="AZ116" s="81">
        <v>7.8000001907348597</v>
      </c>
      <c r="BA116" s="81">
        <v>7.3000001907348597</v>
      </c>
      <c r="BB116" s="81">
        <v>6.5999999046325701</v>
      </c>
      <c r="BC116" s="81">
        <v>6.5999999046325701</v>
      </c>
      <c r="BD116" s="81">
        <v>5.8000001907348597</v>
      </c>
      <c r="BE116" s="81">
        <v>5.4000000953674299</v>
      </c>
      <c r="BF116" s="81">
        <v>5.3000001907348597</v>
      </c>
      <c r="BG116" s="86">
        <v>5.1999998092651403</v>
      </c>
      <c r="BH116" s="163"/>
      <c r="BI116" s="163"/>
    </row>
    <row r="117" spans="1:61" x14ac:dyDescent="0.25">
      <c r="A117" s="85" t="s">
        <v>305</v>
      </c>
      <c r="B117" s="81" t="s">
        <v>306</v>
      </c>
      <c r="C117" s="81" t="s">
        <v>573</v>
      </c>
      <c r="D117" s="81" t="s">
        <v>574</v>
      </c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>
        <v>10.1000003814697</v>
      </c>
      <c r="AK117" s="81">
        <v>10.1000003814697</v>
      </c>
      <c r="AL117" s="81">
        <v>10.1000003814697</v>
      </c>
      <c r="AM117" s="81">
        <v>10</v>
      </c>
      <c r="AN117" s="81">
        <v>9.8999996185302699</v>
      </c>
      <c r="AO117" s="81">
        <v>9.8999996185302699</v>
      </c>
      <c r="AP117" s="81">
        <v>9.8999996185302699</v>
      </c>
      <c r="AQ117" s="81">
        <v>9.8000001907348597</v>
      </c>
      <c r="AR117" s="81">
        <v>9.8000001907348597</v>
      </c>
      <c r="AS117" s="81">
        <v>9.8000001907348597</v>
      </c>
      <c r="AT117" s="81">
        <v>9.6999998092651403</v>
      </c>
      <c r="AU117" s="81">
        <v>9.6999998092651403</v>
      </c>
      <c r="AV117" s="81">
        <v>9.6000003814697301</v>
      </c>
      <c r="AW117" s="81">
        <v>9.6000003814697301</v>
      </c>
      <c r="AX117" s="81">
        <v>9.5</v>
      </c>
      <c r="AY117" s="173" t="s">
        <v>305</v>
      </c>
      <c r="AZ117" s="81">
        <v>9.5</v>
      </c>
      <c r="BA117" s="81">
        <v>9.5</v>
      </c>
      <c r="BB117" s="81">
        <v>9.3999996185302699</v>
      </c>
      <c r="BC117" s="81">
        <v>9.3999996185302699</v>
      </c>
      <c r="BD117" s="81">
        <v>9.3000001907348597</v>
      </c>
      <c r="BE117" s="81">
        <v>9.3000001907348597</v>
      </c>
      <c r="BF117" s="81">
        <v>9.1999998092651403</v>
      </c>
      <c r="BG117" s="86">
        <v>9.1999998092651403</v>
      </c>
      <c r="BH117" s="163"/>
      <c r="BI117" s="163"/>
    </row>
    <row r="118" spans="1:61" x14ac:dyDescent="0.25">
      <c r="A118" s="85" t="s">
        <v>307</v>
      </c>
      <c r="B118" s="81" t="s">
        <v>308</v>
      </c>
      <c r="C118" s="81" t="s">
        <v>573</v>
      </c>
      <c r="D118" s="81" t="s">
        <v>574</v>
      </c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>
        <v>8.3999996185302699</v>
      </c>
      <c r="AK118" s="81">
        <v>8.3000001907348597</v>
      </c>
      <c r="AL118" s="81">
        <v>8.3999996185302699</v>
      </c>
      <c r="AM118" s="81">
        <v>8.1999998092651403</v>
      </c>
      <c r="AN118" s="81">
        <v>8.3999996185302699</v>
      </c>
      <c r="AO118" s="81">
        <v>8.6999998092651403</v>
      </c>
      <c r="AP118" s="81">
        <v>8.1999998092651403</v>
      </c>
      <c r="AQ118" s="81">
        <v>9.6999998092651403</v>
      </c>
      <c r="AR118" s="81">
        <v>8.1999998092651403</v>
      </c>
      <c r="AS118" s="81">
        <v>7.5</v>
      </c>
      <c r="AT118" s="81">
        <v>7.8000001907348597</v>
      </c>
      <c r="AU118" s="81">
        <v>12.5</v>
      </c>
      <c r="AV118" s="81">
        <v>9.8999996185302699</v>
      </c>
      <c r="AW118" s="81">
        <v>8.5</v>
      </c>
      <c r="AX118" s="81">
        <v>8.1000003814697301</v>
      </c>
      <c r="AY118" s="173" t="s">
        <v>307</v>
      </c>
      <c r="AZ118" s="81">
        <v>8.3000001907348597</v>
      </c>
      <c r="BA118" s="81">
        <v>8.1999998092651403</v>
      </c>
      <c r="BB118" s="81">
        <v>8.1999998092651403</v>
      </c>
      <c r="BC118" s="81">
        <v>8.3999996185302699</v>
      </c>
      <c r="BD118" s="81">
        <v>8.6000003814697301</v>
      </c>
      <c r="BE118" s="81">
        <v>8.5</v>
      </c>
      <c r="BF118" s="81">
        <v>8.3999996185302699</v>
      </c>
      <c r="BG118" s="86">
        <v>8</v>
      </c>
      <c r="BH118" s="163"/>
      <c r="BI118" s="163"/>
    </row>
    <row r="119" spans="1:61" x14ac:dyDescent="0.25">
      <c r="A119" s="85" t="s">
        <v>309</v>
      </c>
      <c r="B119" s="81" t="s">
        <v>310</v>
      </c>
      <c r="C119" s="81" t="s">
        <v>573</v>
      </c>
      <c r="D119" s="81" t="s">
        <v>574</v>
      </c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>
        <v>0.5</v>
      </c>
      <c r="AK119" s="81">
        <v>0.20000000298023199</v>
      </c>
      <c r="AL119" s="81">
        <v>0.69999998807907104</v>
      </c>
      <c r="AM119" s="81">
        <v>1.5</v>
      </c>
      <c r="AN119" s="81">
        <v>1.6000000238418599</v>
      </c>
      <c r="AO119" s="81">
        <v>1.70000004768372</v>
      </c>
      <c r="AP119" s="81">
        <v>1.8999999761581401</v>
      </c>
      <c r="AQ119" s="81">
        <v>2.0999999046325701</v>
      </c>
      <c r="AR119" s="81">
        <v>2.2999999523162802</v>
      </c>
      <c r="AS119" s="81">
        <v>2.5</v>
      </c>
      <c r="AT119" s="81">
        <v>1.70000004768372</v>
      </c>
      <c r="AU119" s="81">
        <v>2.0999999046325701</v>
      </c>
      <c r="AV119" s="81">
        <v>2.5</v>
      </c>
      <c r="AW119" s="81">
        <v>1.8999999761581401</v>
      </c>
      <c r="AX119" s="81">
        <v>1.29999995231628</v>
      </c>
      <c r="AY119" s="173" t="s">
        <v>309</v>
      </c>
      <c r="AZ119" s="81">
        <v>0.80000001192092896</v>
      </c>
      <c r="BA119" s="81">
        <v>0.5</v>
      </c>
      <c r="BB119" s="81">
        <v>0.20000000298023199</v>
      </c>
      <c r="BC119" s="81">
        <v>0</v>
      </c>
      <c r="BD119" s="81">
        <v>0.40000000596046398</v>
      </c>
      <c r="BE119" s="81">
        <v>0.30000001192092901</v>
      </c>
      <c r="BF119" s="81">
        <v>0.20000000298023199</v>
      </c>
      <c r="BG119" s="86">
        <v>0.30000001192092901</v>
      </c>
      <c r="BH119" s="163"/>
      <c r="BI119" s="163"/>
    </row>
    <row r="120" spans="1:61" x14ac:dyDescent="0.25">
      <c r="A120" s="85" t="s">
        <v>311</v>
      </c>
      <c r="B120" s="81" t="s">
        <v>312</v>
      </c>
      <c r="C120" s="81" t="s">
        <v>573</v>
      </c>
      <c r="D120" s="81" t="s">
        <v>574</v>
      </c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173" t="s">
        <v>311</v>
      </c>
      <c r="AZ120" s="81"/>
      <c r="BA120" s="81"/>
      <c r="BB120" s="81"/>
      <c r="BC120" s="81"/>
      <c r="BD120" s="81"/>
      <c r="BE120" s="81"/>
      <c r="BF120" s="81"/>
      <c r="BG120" s="86"/>
      <c r="BH120" s="163"/>
      <c r="BI120" s="163"/>
    </row>
    <row r="121" spans="1:61" x14ac:dyDescent="0.25">
      <c r="A121" s="85" t="s">
        <v>313</v>
      </c>
      <c r="B121" s="81" t="s">
        <v>314</v>
      </c>
      <c r="C121" s="81" t="s">
        <v>573</v>
      </c>
      <c r="D121" s="81" t="s">
        <v>574</v>
      </c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173" t="s">
        <v>313</v>
      </c>
      <c r="AZ121" s="81"/>
      <c r="BA121" s="81"/>
      <c r="BB121" s="81"/>
      <c r="BC121" s="81"/>
      <c r="BD121" s="81"/>
      <c r="BE121" s="81"/>
      <c r="BF121" s="81"/>
      <c r="BG121" s="86"/>
      <c r="BH121" s="163"/>
      <c r="BI121" s="163"/>
    </row>
    <row r="122" spans="1:61" x14ac:dyDescent="0.25">
      <c r="A122" s="85" t="s">
        <v>315</v>
      </c>
      <c r="B122" s="81" t="s">
        <v>316</v>
      </c>
      <c r="C122" s="81" t="s">
        <v>573</v>
      </c>
      <c r="D122" s="81" t="s">
        <v>574</v>
      </c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>
        <v>2.4000000953674299</v>
      </c>
      <c r="AK122" s="81">
        <v>2.5</v>
      </c>
      <c r="AL122" s="81">
        <v>2.9000000953674299</v>
      </c>
      <c r="AM122" s="81">
        <v>2.5</v>
      </c>
      <c r="AN122" s="81">
        <v>2.0999999046325701</v>
      </c>
      <c r="AO122" s="81">
        <v>2</v>
      </c>
      <c r="AP122" s="81">
        <v>2.5999999046325701</v>
      </c>
      <c r="AQ122" s="81">
        <v>7</v>
      </c>
      <c r="AR122" s="81">
        <v>6.3000001907348597</v>
      </c>
      <c r="AS122" s="81">
        <v>4.4000000953674299</v>
      </c>
      <c r="AT122" s="81">
        <v>4</v>
      </c>
      <c r="AU122" s="81">
        <v>3.2999999523162802</v>
      </c>
      <c r="AV122" s="81">
        <v>3.5999999046325701</v>
      </c>
      <c r="AW122" s="81">
        <v>3.7000000476837198</v>
      </c>
      <c r="AX122" s="81">
        <v>3.7000000476837198</v>
      </c>
      <c r="AY122" s="173" t="s">
        <v>315</v>
      </c>
      <c r="AZ122" s="81">
        <v>3.4000000953674299</v>
      </c>
      <c r="BA122" s="81">
        <v>3.2000000476837198</v>
      </c>
      <c r="BB122" s="81">
        <v>3.2000000476837198</v>
      </c>
      <c r="BC122" s="81">
        <v>3.5999999046325701</v>
      </c>
      <c r="BD122" s="81">
        <v>3.7000000476837198</v>
      </c>
      <c r="BE122" s="81">
        <v>3.4000000953674299</v>
      </c>
      <c r="BF122" s="81">
        <v>3.2000000476837198</v>
      </c>
      <c r="BG122" s="86">
        <v>3.0999999046325701</v>
      </c>
      <c r="BH122" s="163"/>
      <c r="BI122" s="163"/>
    </row>
    <row r="123" spans="1:61" x14ac:dyDescent="0.25">
      <c r="A123" s="85" t="s">
        <v>317</v>
      </c>
      <c r="B123" s="81" t="s">
        <v>318</v>
      </c>
      <c r="C123" s="81" t="s">
        <v>573</v>
      </c>
      <c r="D123" s="81" t="s">
        <v>574</v>
      </c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173" t="s">
        <v>317</v>
      </c>
      <c r="AZ123" s="81"/>
      <c r="BA123" s="81"/>
      <c r="BB123" s="81"/>
      <c r="BC123" s="81"/>
      <c r="BD123" s="81"/>
      <c r="BE123" s="81"/>
      <c r="BF123" s="81"/>
      <c r="BG123" s="86"/>
      <c r="BH123" s="163"/>
      <c r="BI123" s="163"/>
    </row>
    <row r="124" spans="1:61" x14ac:dyDescent="0.25">
      <c r="A124" s="85" t="s">
        <v>319</v>
      </c>
      <c r="B124" s="81" t="s">
        <v>320</v>
      </c>
      <c r="C124" s="81" t="s">
        <v>573</v>
      </c>
      <c r="D124" s="81" t="s">
        <v>574</v>
      </c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>
        <v>1.20000004768372</v>
      </c>
      <c r="AK124" s="81">
        <v>1</v>
      </c>
      <c r="AL124" s="81">
        <v>0.80000001192092896</v>
      </c>
      <c r="AM124" s="81">
        <v>0.69999998807907104</v>
      </c>
      <c r="AN124" s="81">
        <v>0.69999998807907104</v>
      </c>
      <c r="AO124" s="81">
        <v>0.69999998807907104</v>
      </c>
      <c r="AP124" s="81">
        <v>0.69999998807907104</v>
      </c>
      <c r="AQ124" s="81">
        <v>0.69999998807907104</v>
      </c>
      <c r="AR124" s="81">
        <v>0.69999998807907104</v>
      </c>
      <c r="AS124" s="81">
        <v>0.80000001192092896</v>
      </c>
      <c r="AT124" s="81">
        <v>0.80000001192092896</v>
      </c>
      <c r="AU124" s="81">
        <v>1.1000000238418599</v>
      </c>
      <c r="AV124" s="81">
        <v>1.29999995231628</v>
      </c>
      <c r="AW124" s="81">
        <v>1.70000004768372</v>
      </c>
      <c r="AX124" s="81">
        <v>2</v>
      </c>
      <c r="AY124" s="173" t="s">
        <v>319</v>
      </c>
      <c r="AZ124" s="81">
        <v>1.29999995231628</v>
      </c>
      <c r="BA124" s="81">
        <v>1.5</v>
      </c>
      <c r="BB124" s="81">
        <v>1.79999995231628</v>
      </c>
      <c r="BC124" s="81">
        <v>1.6000000238418599</v>
      </c>
      <c r="BD124" s="81">
        <v>1.79999995231628</v>
      </c>
      <c r="BE124" s="81">
        <v>3.5999999046325701</v>
      </c>
      <c r="BF124" s="81">
        <v>3.4000000953674299</v>
      </c>
      <c r="BG124" s="86">
        <v>3.0999999046325701</v>
      </c>
      <c r="BH124" s="163"/>
      <c r="BI124" s="163"/>
    </row>
    <row r="125" spans="1:61" x14ac:dyDescent="0.25">
      <c r="A125" s="85" t="s">
        <v>321</v>
      </c>
      <c r="B125" s="81" t="s">
        <v>322</v>
      </c>
      <c r="C125" s="81" t="s">
        <v>573</v>
      </c>
      <c r="D125" s="81" t="s">
        <v>574</v>
      </c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>
        <v>6.6605330986086422</v>
      </c>
      <c r="AK125" s="81">
        <v>6.2283722337458585</v>
      </c>
      <c r="AL125" s="81">
        <v>6.3219638419405495</v>
      </c>
      <c r="AM125" s="81">
        <v>6.3294044862088388</v>
      </c>
      <c r="AN125" s="81">
        <v>7.0330675941322731</v>
      </c>
      <c r="AO125" s="81">
        <v>7.2236280375362032</v>
      </c>
      <c r="AP125" s="81">
        <v>7.0640041497088353</v>
      </c>
      <c r="AQ125" s="81">
        <v>7.5328018045291447</v>
      </c>
      <c r="AR125" s="81">
        <v>7.7703550055838084</v>
      </c>
      <c r="AS125" s="81">
        <v>8.0224917284367194</v>
      </c>
      <c r="AT125" s="81">
        <v>7.7640735323462291</v>
      </c>
      <c r="AU125" s="81">
        <v>7.9642404712129258</v>
      </c>
      <c r="AV125" s="81">
        <v>8.1513986200367334</v>
      </c>
      <c r="AW125" s="81">
        <v>7.7661811628433215</v>
      </c>
      <c r="AX125" s="81">
        <v>7.6063389715500032</v>
      </c>
      <c r="AY125" s="173" t="s">
        <v>321</v>
      </c>
      <c r="AZ125" s="81">
        <v>6.9512921088489694</v>
      </c>
      <c r="BA125" s="81">
        <v>6.6903793636471409</v>
      </c>
      <c r="BB125" s="81">
        <v>6.240206257551697</v>
      </c>
      <c r="BC125" s="81">
        <v>7.3030359425062112</v>
      </c>
      <c r="BD125" s="81">
        <v>7.0892359930007478</v>
      </c>
      <c r="BE125" s="81">
        <v>6.4786426444972971</v>
      </c>
      <c r="BF125" s="81">
        <v>6.038707452790443</v>
      </c>
      <c r="BG125" s="86">
        <v>5.9659791457479248</v>
      </c>
      <c r="BH125" s="163"/>
      <c r="BI125" s="163"/>
    </row>
    <row r="126" spans="1:61" x14ac:dyDescent="0.25">
      <c r="A126" s="85" t="s">
        <v>323</v>
      </c>
      <c r="B126" s="81" t="s">
        <v>324</v>
      </c>
      <c r="C126" s="81" t="s">
        <v>573</v>
      </c>
      <c r="D126" s="81" t="s">
        <v>574</v>
      </c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>
        <v>2.2000000476837198</v>
      </c>
      <c r="AK126" s="81">
        <v>2.4000000953674299</v>
      </c>
      <c r="AL126" s="81">
        <v>2.5</v>
      </c>
      <c r="AM126" s="81">
        <v>2.5</v>
      </c>
      <c r="AN126" s="81">
        <v>2.5999999046325701</v>
      </c>
      <c r="AO126" s="81">
        <v>1.8999999761581401</v>
      </c>
      <c r="AP126" s="81">
        <v>2</v>
      </c>
      <c r="AQ126" s="81">
        <v>2</v>
      </c>
      <c r="AR126" s="81">
        <v>1.8999999761581401</v>
      </c>
      <c r="AS126" s="81">
        <v>1.8999999761581401</v>
      </c>
      <c r="AT126" s="81">
        <v>1.8999999761581401</v>
      </c>
      <c r="AU126" s="81">
        <v>1.79999995231628</v>
      </c>
      <c r="AV126" s="81">
        <v>2.0999999046325701</v>
      </c>
      <c r="AW126" s="81">
        <v>2.4000000953674299</v>
      </c>
      <c r="AX126" s="81">
        <v>1.3999999761581401</v>
      </c>
      <c r="AY126" s="173" t="s">
        <v>323</v>
      </c>
      <c r="AZ126" s="81">
        <v>1.3999999761581401</v>
      </c>
      <c r="BA126" s="81">
        <v>1.3999999761581401</v>
      </c>
      <c r="BB126" s="81">
        <v>1.3999999761581401</v>
      </c>
      <c r="BC126" s="81">
        <v>1.3999999761581401</v>
      </c>
      <c r="BD126" s="81">
        <v>1.3999999761581401</v>
      </c>
      <c r="BE126" s="81">
        <v>1.3999999761581401</v>
      </c>
      <c r="BF126" s="81">
        <v>1.3999999761581401</v>
      </c>
      <c r="BG126" s="86">
        <v>1.3999999761581401</v>
      </c>
      <c r="BH126" s="163"/>
      <c r="BI126" s="163"/>
    </row>
    <row r="127" spans="1:61" x14ac:dyDescent="0.25">
      <c r="A127" s="85" t="s">
        <v>325</v>
      </c>
      <c r="B127" s="81" t="s">
        <v>326</v>
      </c>
      <c r="C127" s="81" t="s">
        <v>573</v>
      </c>
      <c r="D127" s="81" t="s">
        <v>574</v>
      </c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>
        <v>8.3999996185302699</v>
      </c>
      <c r="AK127" s="81">
        <v>8.3999996185302699</v>
      </c>
      <c r="AL127" s="81">
        <v>8</v>
      </c>
      <c r="AM127" s="81">
        <v>7.9000000953674299</v>
      </c>
      <c r="AN127" s="81">
        <v>8.1000003814697301</v>
      </c>
      <c r="AO127" s="81">
        <v>8.3999996185302699</v>
      </c>
      <c r="AP127" s="81">
        <v>6.1999998092651403</v>
      </c>
      <c r="AQ127" s="81">
        <v>8.3000001907348597</v>
      </c>
      <c r="AR127" s="81">
        <v>8.6000003814697301</v>
      </c>
      <c r="AS127" s="81">
        <v>8.8999996185302699</v>
      </c>
      <c r="AT127" s="81">
        <v>8.1999998092651403</v>
      </c>
      <c r="AU127" s="81">
        <v>8.1999998092651403</v>
      </c>
      <c r="AV127" s="81">
        <v>8.5</v>
      </c>
      <c r="AW127" s="81">
        <v>7.9000000953674299</v>
      </c>
      <c r="AX127" s="81">
        <v>8.1999998092651403</v>
      </c>
      <c r="AY127" s="173" t="s">
        <v>325</v>
      </c>
      <c r="AZ127" s="81">
        <v>8.3999996185302699</v>
      </c>
      <c r="BA127" s="81">
        <v>9</v>
      </c>
      <c r="BB127" s="81">
        <v>7.1999998092651403</v>
      </c>
      <c r="BC127" s="81">
        <v>6.1999998092651403</v>
      </c>
      <c r="BD127" s="81">
        <v>6.1999998092651403</v>
      </c>
      <c r="BE127" s="81">
        <v>6.1999998092651403</v>
      </c>
      <c r="BF127" s="81">
        <v>6.1999998092651403</v>
      </c>
      <c r="BG127" s="86">
        <v>6.5</v>
      </c>
      <c r="BH127" s="163"/>
      <c r="BI127" s="163"/>
    </row>
    <row r="128" spans="1:61" x14ac:dyDescent="0.25">
      <c r="A128" s="85" t="s">
        <v>327</v>
      </c>
      <c r="B128" s="81" t="s">
        <v>328</v>
      </c>
      <c r="C128" s="81" t="s">
        <v>573</v>
      </c>
      <c r="D128" s="81" t="s">
        <v>574</v>
      </c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>
        <v>3.9000000953674299</v>
      </c>
      <c r="AK128" s="81">
        <v>3.7999999523162802</v>
      </c>
      <c r="AL128" s="81">
        <v>3.7000000476837198</v>
      </c>
      <c r="AM128" s="81">
        <v>3.7999999523162802</v>
      </c>
      <c r="AN128" s="81">
        <v>3.9000000953674299</v>
      </c>
      <c r="AO128" s="81">
        <v>4.0999999046325701</v>
      </c>
      <c r="AP128" s="81">
        <v>4.0999999046325701</v>
      </c>
      <c r="AQ128" s="81">
        <v>4.0999999046325701</v>
      </c>
      <c r="AR128" s="81">
        <v>4.1999998092651403</v>
      </c>
      <c r="AS128" s="81">
        <v>3.9000000953674299</v>
      </c>
      <c r="AT128" s="81">
        <v>3.7000000476837198</v>
      </c>
      <c r="AU128" s="81">
        <v>4.3000001907348597</v>
      </c>
      <c r="AV128" s="81">
        <v>4.1999998092651403</v>
      </c>
      <c r="AW128" s="81">
        <v>4.0999999046325701</v>
      </c>
      <c r="AX128" s="81">
        <v>5</v>
      </c>
      <c r="AY128" s="173" t="s">
        <v>327</v>
      </c>
      <c r="AZ128" s="81">
        <v>4.1999998092651403</v>
      </c>
      <c r="BA128" s="81">
        <v>5.5999999046325701</v>
      </c>
      <c r="BB128" s="81">
        <v>5.0999999046325701</v>
      </c>
      <c r="BC128" s="81">
        <v>4.5999999046325701</v>
      </c>
      <c r="BD128" s="81">
        <v>3.7000000476837198</v>
      </c>
      <c r="BE128" s="81">
        <v>3.7000000476837198</v>
      </c>
      <c r="BF128" s="81">
        <v>3.7000000476837198</v>
      </c>
      <c r="BG128" s="86">
        <v>3.7000000476837198</v>
      </c>
      <c r="BH128" s="163"/>
      <c r="BI128" s="163"/>
    </row>
    <row r="129" spans="1:61" x14ac:dyDescent="0.25">
      <c r="A129" s="85" t="s">
        <v>329</v>
      </c>
      <c r="B129" s="81" t="s">
        <v>330</v>
      </c>
      <c r="C129" s="81" t="s">
        <v>573</v>
      </c>
      <c r="D129" s="81" t="s">
        <v>574</v>
      </c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>
        <v>19.100000381469702</v>
      </c>
      <c r="AK129" s="81">
        <v>19.200000762939499</v>
      </c>
      <c r="AL129" s="81">
        <v>19.299999237060501</v>
      </c>
      <c r="AM129" s="81">
        <v>19.399999618530298</v>
      </c>
      <c r="AN129" s="81">
        <v>19.399999618530298</v>
      </c>
      <c r="AO129" s="81">
        <v>19.700000762939499</v>
      </c>
      <c r="AP129" s="81">
        <v>19.799999237060501</v>
      </c>
      <c r="AQ129" s="81">
        <v>19.899999618530298</v>
      </c>
      <c r="AR129" s="81">
        <v>20</v>
      </c>
      <c r="AS129" s="81">
        <v>20.100000381469702</v>
      </c>
      <c r="AT129" s="81">
        <v>20</v>
      </c>
      <c r="AU129" s="81">
        <v>20</v>
      </c>
      <c r="AV129" s="81">
        <v>20</v>
      </c>
      <c r="AW129" s="81">
        <v>19.899999618530298</v>
      </c>
      <c r="AX129" s="81">
        <v>19.799999237060501</v>
      </c>
      <c r="AY129" s="173" t="s">
        <v>329</v>
      </c>
      <c r="AZ129" s="81">
        <v>19.600000381469702</v>
      </c>
      <c r="BA129" s="81">
        <v>19.399999618530298</v>
      </c>
      <c r="BB129" s="81">
        <v>19.100000381469702</v>
      </c>
      <c r="BC129" s="81">
        <v>18.899999618530298</v>
      </c>
      <c r="BD129" s="81">
        <v>18.799999237060501</v>
      </c>
      <c r="BE129" s="81">
        <v>18.200000762939499</v>
      </c>
      <c r="BF129" s="81">
        <v>19.600000381469702</v>
      </c>
      <c r="BG129" s="86">
        <v>19.600000381469702</v>
      </c>
      <c r="BH129" s="163"/>
      <c r="BI129" s="163"/>
    </row>
    <row r="130" spans="1:61" x14ac:dyDescent="0.25">
      <c r="A130" s="85" t="s">
        <v>331</v>
      </c>
      <c r="B130" s="81" t="s">
        <v>332</v>
      </c>
      <c r="C130" s="81" t="s">
        <v>573</v>
      </c>
      <c r="D130" s="81" t="s">
        <v>574</v>
      </c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173" t="s">
        <v>331</v>
      </c>
      <c r="AZ130" s="81"/>
      <c r="BA130" s="81"/>
      <c r="BB130" s="81"/>
      <c r="BC130" s="81"/>
      <c r="BD130" s="81"/>
      <c r="BE130" s="81"/>
      <c r="BF130" s="81"/>
      <c r="BG130" s="86"/>
      <c r="BH130" s="163"/>
      <c r="BI130" s="163"/>
    </row>
    <row r="131" spans="1:61" x14ac:dyDescent="0.25">
      <c r="A131" s="85" t="s">
        <v>333</v>
      </c>
      <c r="B131" s="81" t="s">
        <v>334</v>
      </c>
      <c r="C131" s="81" t="s">
        <v>573</v>
      </c>
      <c r="D131" s="81" t="s">
        <v>574</v>
      </c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>
        <v>6.8796486247686515</v>
      </c>
      <c r="AK131" s="81">
        <v>6.524918686501298</v>
      </c>
      <c r="AL131" s="81">
        <v>6.8112315395132157</v>
      </c>
      <c r="AM131" s="81">
        <v>7.0182930097626182</v>
      </c>
      <c r="AN131" s="81">
        <v>8.1210445952542543</v>
      </c>
      <c r="AO131" s="81">
        <v>8.241717273157402</v>
      </c>
      <c r="AP131" s="81">
        <v>7.8186148363933219</v>
      </c>
      <c r="AQ131" s="81">
        <v>8.0805935831890388</v>
      </c>
      <c r="AR131" s="81">
        <v>8.6311554504466592</v>
      </c>
      <c r="AS131" s="81">
        <v>8.8047864315629081</v>
      </c>
      <c r="AT131" s="81">
        <v>8.7903894192427199</v>
      </c>
      <c r="AU131" s="81">
        <v>9.0898701837925113</v>
      </c>
      <c r="AV131" s="81">
        <v>9.1395974050951576</v>
      </c>
      <c r="AW131" s="81">
        <v>8.4906214456155915</v>
      </c>
      <c r="AX131" s="81">
        <v>8.0371056662415459</v>
      </c>
      <c r="AY131" s="173" t="s">
        <v>333</v>
      </c>
      <c r="AZ131" s="81">
        <v>7.3429866025842694</v>
      </c>
      <c r="BA131" s="81">
        <v>6.8989189523178052</v>
      </c>
      <c r="BB131" s="81">
        <v>6.4530353077048455</v>
      </c>
      <c r="BC131" s="81">
        <v>7.5174241622487896</v>
      </c>
      <c r="BD131" s="81">
        <v>7.2744480902475415</v>
      </c>
      <c r="BE131" s="81">
        <v>6.6712298787787629</v>
      </c>
      <c r="BF131" s="81">
        <v>6.2646268754490544</v>
      </c>
      <c r="BG131" s="86">
        <v>6.1828743291791879</v>
      </c>
      <c r="BH131" s="163"/>
      <c r="BI131" s="163"/>
    </row>
    <row r="132" spans="1:61" x14ac:dyDescent="0.25">
      <c r="A132" s="85" t="s">
        <v>335</v>
      </c>
      <c r="B132" s="81" t="s">
        <v>336</v>
      </c>
      <c r="C132" s="81" t="s">
        <v>573</v>
      </c>
      <c r="D132" s="81" t="s">
        <v>574</v>
      </c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>
        <v>5.6376198694942827</v>
      </c>
      <c r="AK132" s="81">
        <v>5.5860490468493555</v>
      </c>
      <c r="AL132" s="81">
        <v>5.5689524768938119</v>
      </c>
      <c r="AM132" s="81">
        <v>5.639189274483293</v>
      </c>
      <c r="AN132" s="81">
        <v>5.7168931244434154</v>
      </c>
      <c r="AO132" s="81">
        <v>5.6428917185229208</v>
      </c>
      <c r="AP132" s="81">
        <v>5.7516981640622422</v>
      </c>
      <c r="AQ132" s="81">
        <v>5.6265210897951103</v>
      </c>
      <c r="AR132" s="81">
        <v>5.5604494679577483</v>
      </c>
      <c r="AS132" s="81">
        <v>5.7490928304712083</v>
      </c>
      <c r="AT132" s="81">
        <v>5.7808320486983167</v>
      </c>
      <c r="AU132" s="81">
        <v>5.6285499158257881</v>
      </c>
      <c r="AV132" s="81">
        <v>5.7670019261714067</v>
      </c>
      <c r="AW132" s="81">
        <v>5.6602568481967444</v>
      </c>
      <c r="AX132" s="81">
        <v>5.5968468944818213</v>
      </c>
      <c r="AY132" s="173" t="s">
        <v>335</v>
      </c>
      <c r="AZ132" s="81">
        <v>5.7401132519520637</v>
      </c>
      <c r="BA132" s="81">
        <v>5.6045008233071805</v>
      </c>
      <c r="BB132" s="81">
        <v>5.6949719222505157</v>
      </c>
      <c r="BC132" s="81">
        <v>5.8438443882928279</v>
      </c>
      <c r="BD132" s="81">
        <v>5.7635640750069452</v>
      </c>
      <c r="BE132" s="81">
        <v>5.7851587072944062</v>
      </c>
      <c r="BF132" s="81">
        <v>5.7805202618284701</v>
      </c>
      <c r="BG132" s="86">
        <v>5.7619801364006058</v>
      </c>
      <c r="BH132" s="163"/>
      <c r="BI132" s="163"/>
    </row>
    <row r="133" spans="1:61" x14ac:dyDescent="0.25">
      <c r="A133" s="85" t="s">
        <v>337</v>
      </c>
      <c r="B133" s="81" t="s">
        <v>338</v>
      </c>
      <c r="C133" s="81" t="s">
        <v>573</v>
      </c>
      <c r="D133" s="81" t="s">
        <v>574</v>
      </c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>
        <v>5.1450391012001697</v>
      </c>
      <c r="AK133" s="81">
        <v>5.1576934660577214</v>
      </c>
      <c r="AL133" s="81">
        <v>5.1390510205540645</v>
      </c>
      <c r="AM133" s="81">
        <v>5.2494522791582439</v>
      </c>
      <c r="AN133" s="81">
        <v>5.4539689460194545</v>
      </c>
      <c r="AO133" s="81">
        <v>5.7762707596224407</v>
      </c>
      <c r="AP133" s="81">
        <v>5.7290629864644931</v>
      </c>
      <c r="AQ133" s="81">
        <v>5.7009841887281638</v>
      </c>
      <c r="AR133" s="81">
        <v>5.4843095620264277</v>
      </c>
      <c r="AS133" s="81">
        <v>5.5930683960576495</v>
      </c>
      <c r="AT133" s="81">
        <v>5.5651168068200745</v>
      </c>
      <c r="AU133" s="81">
        <v>5.3664362078416552</v>
      </c>
      <c r="AV133" s="81">
        <v>5.2277413970113527</v>
      </c>
      <c r="AW133" s="81">
        <v>4.9854028690929386</v>
      </c>
      <c r="AX133" s="81">
        <v>4.9233452951198684</v>
      </c>
      <c r="AY133" s="173" t="s">
        <v>337</v>
      </c>
      <c r="AZ133" s="81">
        <v>5.2116928201070349</v>
      </c>
      <c r="BA133" s="81">
        <v>4.994118900990669</v>
      </c>
      <c r="BB133" s="81">
        <v>5.1093996433450952</v>
      </c>
      <c r="BC133" s="81">
        <v>5.1888877416774388</v>
      </c>
      <c r="BD133" s="81">
        <v>5.1368038456398724</v>
      </c>
      <c r="BE133" s="81">
        <v>5.1634260204407543</v>
      </c>
      <c r="BF133" s="81">
        <v>5.1747219696105669</v>
      </c>
      <c r="BG133" s="86">
        <v>5.173479530495956</v>
      </c>
      <c r="BH133" s="163"/>
      <c r="BI133" s="163"/>
    </row>
    <row r="134" spans="1:61" x14ac:dyDescent="0.25">
      <c r="A134" s="85" t="s">
        <v>339</v>
      </c>
      <c r="B134" s="81" t="s">
        <v>340</v>
      </c>
      <c r="C134" s="81" t="s">
        <v>573</v>
      </c>
      <c r="D134" s="81" t="s">
        <v>574</v>
      </c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173" t="s">
        <v>339</v>
      </c>
      <c r="AZ134" s="81"/>
      <c r="BA134" s="81"/>
      <c r="BB134" s="81"/>
      <c r="BC134" s="81"/>
      <c r="BD134" s="81"/>
      <c r="BE134" s="81"/>
      <c r="BF134" s="81"/>
      <c r="BG134" s="86"/>
      <c r="BH134" s="163"/>
      <c r="BI134" s="163"/>
    </row>
    <row r="135" spans="1:61" x14ac:dyDescent="0.25">
      <c r="A135" s="85" t="s">
        <v>341</v>
      </c>
      <c r="B135" s="81" t="s">
        <v>342</v>
      </c>
      <c r="C135" s="81" t="s">
        <v>573</v>
      </c>
      <c r="D135" s="81" t="s">
        <v>574</v>
      </c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>
        <v>14.699999809265099</v>
      </c>
      <c r="AK135" s="81">
        <v>14.199999809265099</v>
      </c>
      <c r="AL135" s="81">
        <v>13.699999809265099</v>
      </c>
      <c r="AM135" s="81">
        <v>13</v>
      </c>
      <c r="AN135" s="81">
        <v>12.199999809265099</v>
      </c>
      <c r="AO135" s="81">
        <v>11.300000190734901</v>
      </c>
      <c r="AP135" s="81">
        <v>10.6000003814697</v>
      </c>
      <c r="AQ135" s="81">
        <v>9.1000003814697301</v>
      </c>
      <c r="AR135" s="81">
        <v>8.8999996185302699</v>
      </c>
      <c r="AS135" s="81">
        <v>7.6999998092651403</v>
      </c>
      <c r="AT135" s="81">
        <v>7.9000000953674299</v>
      </c>
      <c r="AU135" s="81">
        <v>8.8000001907348597</v>
      </c>
      <c r="AV135" s="81">
        <v>8.1999998092651403</v>
      </c>
      <c r="AW135" s="81">
        <v>8.3999996185302699</v>
      </c>
      <c r="AX135" s="81">
        <v>7.6999998092651403</v>
      </c>
      <c r="AY135" s="173" t="s">
        <v>341</v>
      </c>
      <c r="AZ135" s="81">
        <v>6.5</v>
      </c>
      <c r="BA135" s="81">
        <v>6</v>
      </c>
      <c r="BB135" s="81">
        <v>5.1999998092651403</v>
      </c>
      <c r="BC135" s="81">
        <v>5.9000000953674299</v>
      </c>
      <c r="BD135" s="81">
        <v>4.9000000953674299</v>
      </c>
      <c r="BE135" s="81">
        <v>4.1999998092651403</v>
      </c>
      <c r="BF135" s="81">
        <v>4</v>
      </c>
      <c r="BG135" s="86">
        <v>4.1999998092651403</v>
      </c>
      <c r="BH135" s="163"/>
      <c r="BI135" s="163"/>
    </row>
    <row r="136" spans="1:61" x14ac:dyDescent="0.25">
      <c r="A136" s="85" t="s">
        <v>343</v>
      </c>
      <c r="B136" s="81" t="s">
        <v>344</v>
      </c>
      <c r="C136" s="81" t="s">
        <v>573</v>
      </c>
      <c r="D136" s="81" t="s">
        <v>574</v>
      </c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>
        <v>5.6855970928625714</v>
      </c>
      <c r="AK136" s="81">
        <v>5.2238695136130593</v>
      </c>
      <c r="AL136" s="81">
        <v>5.5027648186570586</v>
      </c>
      <c r="AM136" s="81">
        <v>5.171695738553896</v>
      </c>
      <c r="AN136" s="81">
        <v>5.1464079310473956</v>
      </c>
      <c r="AO136" s="81">
        <v>5.1596418567192943</v>
      </c>
      <c r="AP136" s="81">
        <v>5.4045047343008532</v>
      </c>
      <c r="AQ136" s="81">
        <v>5.4618997683684496</v>
      </c>
      <c r="AR136" s="81">
        <v>5.7748012814944758</v>
      </c>
      <c r="AS136" s="81">
        <v>5.8551350285187009</v>
      </c>
      <c r="AT136" s="81">
        <v>5.997145953948265</v>
      </c>
      <c r="AU136" s="81">
        <v>6.2023158998239261</v>
      </c>
      <c r="AV136" s="81">
        <v>6.0889334586727237</v>
      </c>
      <c r="AW136" s="81">
        <v>6.1037028245751719</v>
      </c>
      <c r="AX136" s="81">
        <v>6.2261892116404098</v>
      </c>
      <c r="AY136" s="173" t="s">
        <v>343</v>
      </c>
      <c r="AZ136" s="81">
        <v>5.9895219955724643</v>
      </c>
      <c r="BA136" s="81">
        <v>5.4856279197323365</v>
      </c>
      <c r="BB136" s="81">
        <v>5.6039176908074868</v>
      </c>
      <c r="BC136" s="81">
        <v>5.5942722611824847</v>
      </c>
      <c r="BD136" s="81">
        <v>5.2950976852237082</v>
      </c>
      <c r="BE136" s="81">
        <v>5.2849358231779391</v>
      </c>
      <c r="BF136" s="81">
        <v>5.2653029679362282</v>
      </c>
      <c r="BG136" s="86">
        <v>5.3039785988881674</v>
      </c>
      <c r="BH136" s="163"/>
      <c r="BI136" s="163"/>
    </row>
    <row r="137" spans="1:61" x14ac:dyDescent="0.25">
      <c r="A137" s="85" t="s">
        <v>345</v>
      </c>
      <c r="B137" s="81" t="s">
        <v>346</v>
      </c>
      <c r="C137" s="81" t="s">
        <v>573</v>
      </c>
      <c r="D137" s="81" t="s">
        <v>574</v>
      </c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>
        <v>5.8096217684195333</v>
      </c>
      <c r="AK137" s="81">
        <v>5.4161127675987517</v>
      </c>
      <c r="AL137" s="81">
        <v>5.542760327796084</v>
      </c>
      <c r="AM137" s="81">
        <v>5.3674001468971362</v>
      </c>
      <c r="AN137" s="81">
        <v>5.4764069458662554</v>
      </c>
      <c r="AO137" s="81">
        <v>5.5684936696561946</v>
      </c>
      <c r="AP137" s="81">
        <v>5.6568721890535434</v>
      </c>
      <c r="AQ137" s="81">
        <v>5.8340902216063482</v>
      </c>
      <c r="AR137" s="81">
        <v>5.9829946010895352</v>
      </c>
      <c r="AS137" s="81">
        <v>6.0167334882984731</v>
      </c>
      <c r="AT137" s="81">
        <v>6.0571809011809075</v>
      </c>
      <c r="AU137" s="81">
        <v>6.128893749622371</v>
      </c>
      <c r="AV137" s="81">
        <v>6.0526677199259673</v>
      </c>
      <c r="AW137" s="81">
        <v>5.954176638656393</v>
      </c>
      <c r="AX137" s="81">
        <v>5.8903496289137198</v>
      </c>
      <c r="AY137" s="173" t="s">
        <v>345</v>
      </c>
      <c r="AZ137" s="81">
        <v>5.6943917694017054</v>
      </c>
      <c r="BA137" s="81">
        <v>5.3518008820681926</v>
      </c>
      <c r="BB137" s="81">
        <v>5.5493615877960787</v>
      </c>
      <c r="BC137" s="81">
        <v>5.7120535081993911</v>
      </c>
      <c r="BD137" s="81">
        <v>5.4920987543303639</v>
      </c>
      <c r="BE137" s="81">
        <v>5.4501269921276281</v>
      </c>
      <c r="BF137" s="81">
        <v>5.4619505236899863</v>
      </c>
      <c r="BG137" s="86">
        <v>5.5130663476732327</v>
      </c>
      <c r="BH137" s="163"/>
      <c r="BI137" s="163"/>
    </row>
    <row r="138" spans="1:61" x14ac:dyDescent="0.25">
      <c r="A138" s="85" t="s">
        <v>347</v>
      </c>
      <c r="B138" s="81" t="s">
        <v>348</v>
      </c>
      <c r="C138" s="81" t="s">
        <v>573</v>
      </c>
      <c r="D138" s="81" t="s">
        <v>574</v>
      </c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>
        <v>34.900001525878899</v>
      </c>
      <c r="AK138" s="81">
        <v>36.700000762939503</v>
      </c>
      <c r="AL138" s="81">
        <v>38.599998474121101</v>
      </c>
      <c r="AM138" s="81">
        <v>37.299999237060497</v>
      </c>
      <c r="AN138" s="81">
        <v>32.599998474121101</v>
      </c>
      <c r="AO138" s="81">
        <v>28.600000381469702</v>
      </c>
      <c r="AP138" s="81">
        <v>39.299999237060497</v>
      </c>
      <c r="AQ138" s="81">
        <v>33.400001525878899</v>
      </c>
      <c r="AR138" s="81">
        <v>27.299999237060501</v>
      </c>
      <c r="AS138" s="81">
        <v>36.900001525878899</v>
      </c>
      <c r="AT138" s="81">
        <v>36.900001525878899</v>
      </c>
      <c r="AU138" s="81">
        <v>33</v>
      </c>
      <c r="AV138" s="81">
        <v>38.599998474121101</v>
      </c>
      <c r="AW138" s="81">
        <v>36</v>
      </c>
      <c r="AX138" s="81">
        <v>36.400001525878899</v>
      </c>
      <c r="AY138" s="173" t="s">
        <v>347</v>
      </c>
      <c r="AZ138" s="81">
        <v>32.5</v>
      </c>
      <c r="BA138" s="81">
        <v>26.399999618530298</v>
      </c>
      <c r="BB138" s="81">
        <v>25.299999237060501</v>
      </c>
      <c r="BC138" s="81">
        <v>26</v>
      </c>
      <c r="BD138" s="81">
        <v>24.700000762939499</v>
      </c>
      <c r="BE138" s="81">
        <v>26.200000762939499</v>
      </c>
      <c r="BF138" s="81">
        <v>24.100000381469702</v>
      </c>
      <c r="BG138" s="86">
        <v>24.700000762939499</v>
      </c>
      <c r="BH138" s="163"/>
      <c r="BI138" s="163"/>
    </row>
    <row r="139" spans="1:61" x14ac:dyDescent="0.25">
      <c r="A139" s="85" t="s">
        <v>21</v>
      </c>
      <c r="B139" s="81" t="s">
        <v>349</v>
      </c>
      <c r="C139" s="81" t="s">
        <v>573</v>
      </c>
      <c r="D139" s="81" t="s">
        <v>574</v>
      </c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>
        <v>15.699999809265099</v>
      </c>
      <c r="AK139" s="81">
        <v>9.8000001907348597</v>
      </c>
      <c r="AL139" s="81">
        <v>12.699999809265099</v>
      </c>
      <c r="AM139" s="81">
        <v>17.399999618530298</v>
      </c>
      <c r="AN139" s="81">
        <v>17.100000381469702</v>
      </c>
      <c r="AO139" s="81">
        <v>15.6000003814697</v>
      </c>
      <c r="AP139" s="81">
        <v>14.1000003814697</v>
      </c>
      <c r="AQ139" s="81">
        <v>13.699999809265099</v>
      </c>
      <c r="AR139" s="81">
        <v>13.3999996185303</v>
      </c>
      <c r="AS139" s="81">
        <v>15.8999996185303</v>
      </c>
      <c r="AT139" s="81">
        <v>16.799999237060501</v>
      </c>
      <c r="AU139" s="81">
        <v>13</v>
      </c>
      <c r="AV139" s="81">
        <v>12.8999996185303</v>
      </c>
      <c r="AW139" s="81">
        <v>11.300000190734901</v>
      </c>
      <c r="AX139" s="81">
        <v>8.3000001907348597</v>
      </c>
      <c r="AY139" s="173" t="s">
        <v>21</v>
      </c>
      <c r="AZ139" s="81">
        <v>5.5999999046325701</v>
      </c>
      <c r="BA139" s="81">
        <v>4.3000001907348597</v>
      </c>
      <c r="BB139" s="81">
        <v>5.8000001907348597</v>
      </c>
      <c r="BC139" s="81">
        <v>13.699999809265099</v>
      </c>
      <c r="BD139" s="81">
        <v>17.799999237060501</v>
      </c>
      <c r="BE139" s="81">
        <v>15.300000190734901</v>
      </c>
      <c r="BF139" s="81">
        <v>13.199999809265099</v>
      </c>
      <c r="BG139" s="86">
        <v>11.800000190734901</v>
      </c>
      <c r="BH139" s="163"/>
      <c r="BI139" s="163"/>
    </row>
    <row r="140" spans="1:61" x14ac:dyDescent="0.25">
      <c r="A140" s="85" t="s">
        <v>22</v>
      </c>
      <c r="B140" s="81" t="s">
        <v>350</v>
      </c>
      <c r="C140" s="81" t="s">
        <v>573</v>
      </c>
      <c r="D140" s="81" t="s">
        <v>574</v>
      </c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>
        <v>1.5</v>
      </c>
      <c r="AK140" s="81">
        <v>2</v>
      </c>
      <c r="AL140" s="81">
        <v>2.2999999523162802</v>
      </c>
      <c r="AM140" s="81">
        <v>3.5</v>
      </c>
      <c r="AN140" s="81">
        <v>2.9000000953674299</v>
      </c>
      <c r="AO140" s="81">
        <v>3.2999999523162802</v>
      </c>
      <c r="AP140" s="81">
        <v>2.5</v>
      </c>
      <c r="AQ140" s="81">
        <v>2.7999999523162802</v>
      </c>
      <c r="AR140" s="81">
        <v>2.4000000953674299</v>
      </c>
      <c r="AS140" s="81">
        <v>2.2999999523162802</v>
      </c>
      <c r="AT140" s="81">
        <v>1.79999995231628</v>
      </c>
      <c r="AU140" s="81">
        <v>2.5999999046325701</v>
      </c>
      <c r="AV140" s="81">
        <v>3.7000000476837198</v>
      </c>
      <c r="AW140" s="81">
        <v>5.0999999046325701</v>
      </c>
      <c r="AX140" s="81">
        <v>4.5</v>
      </c>
      <c r="AY140" s="173" t="s">
        <v>22</v>
      </c>
      <c r="AZ140" s="81">
        <v>4.6999998092651403</v>
      </c>
      <c r="BA140" s="81">
        <v>4.0999999046325701</v>
      </c>
      <c r="BB140" s="81">
        <v>5.0999999046325701</v>
      </c>
      <c r="BC140" s="81">
        <v>5.0999999046325701</v>
      </c>
      <c r="BD140" s="81">
        <v>4.4000000953674299</v>
      </c>
      <c r="BE140" s="81">
        <v>4.9000000953674299</v>
      </c>
      <c r="BF140" s="81">
        <v>5.0999999046325701</v>
      </c>
      <c r="BG140" s="86">
        <v>5.9000000953674299</v>
      </c>
      <c r="BH140" s="163"/>
      <c r="BI140" s="163"/>
    </row>
    <row r="141" spans="1:61" x14ac:dyDescent="0.25">
      <c r="A141" s="85" t="s">
        <v>30</v>
      </c>
      <c r="B141" s="81" t="s">
        <v>351</v>
      </c>
      <c r="C141" s="81" t="s">
        <v>573</v>
      </c>
      <c r="D141" s="81" t="s">
        <v>574</v>
      </c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>
        <v>13.300000190734901</v>
      </c>
      <c r="AK141" s="81">
        <v>13</v>
      </c>
      <c r="AL141" s="81">
        <v>12.800000190734901</v>
      </c>
      <c r="AM141" s="81">
        <v>14.6000003814697</v>
      </c>
      <c r="AN141" s="81">
        <v>12.5</v>
      </c>
      <c r="AO141" s="81">
        <v>12.3999996185303</v>
      </c>
      <c r="AP141" s="81">
        <v>14.699999809265099</v>
      </c>
      <c r="AQ141" s="81">
        <v>14.5</v>
      </c>
      <c r="AR141" s="81">
        <v>13.800000190734901</v>
      </c>
      <c r="AS141" s="81">
        <v>14.199999809265099</v>
      </c>
      <c r="AT141" s="81">
        <v>13.1000003814697</v>
      </c>
      <c r="AU141" s="81">
        <v>13.199999809265099</v>
      </c>
      <c r="AV141" s="81">
        <v>10.6000003814697</v>
      </c>
      <c r="AW141" s="81">
        <v>9.8999996185302699</v>
      </c>
      <c r="AX141" s="81">
        <v>8.8999996185302699</v>
      </c>
      <c r="AY141" s="173" t="s">
        <v>30</v>
      </c>
      <c r="AZ141" s="81">
        <v>6.8000001907348597</v>
      </c>
      <c r="BA141" s="81">
        <v>6</v>
      </c>
      <c r="BB141" s="81">
        <v>7.4000000953674299</v>
      </c>
      <c r="BC141" s="81">
        <v>17.100000381469702</v>
      </c>
      <c r="BD141" s="81">
        <v>18.700000762939499</v>
      </c>
      <c r="BE141" s="81">
        <v>16.200000762939499</v>
      </c>
      <c r="BF141" s="81">
        <v>14.8999996185303</v>
      </c>
      <c r="BG141" s="86">
        <v>11.1000003814697</v>
      </c>
      <c r="BH141" s="163"/>
      <c r="BI141" s="163"/>
    </row>
    <row r="142" spans="1:61" x14ac:dyDescent="0.25">
      <c r="A142" s="85" t="s">
        <v>352</v>
      </c>
      <c r="B142" s="81" t="s">
        <v>353</v>
      </c>
      <c r="C142" s="81" t="s">
        <v>573</v>
      </c>
      <c r="D142" s="81" t="s">
        <v>574</v>
      </c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>
        <v>3</v>
      </c>
      <c r="AK142" s="81">
        <v>2.2999999523162802</v>
      </c>
      <c r="AL142" s="81">
        <v>2</v>
      </c>
      <c r="AM142" s="81">
        <v>2.4000000953674299</v>
      </c>
      <c r="AN142" s="81">
        <v>3.5999999046325701</v>
      </c>
      <c r="AO142" s="81">
        <v>4.1999998092651403</v>
      </c>
      <c r="AP142" s="81">
        <v>3.0999999046325701</v>
      </c>
      <c r="AQ142" s="81">
        <v>4.5</v>
      </c>
      <c r="AR142" s="81">
        <v>6.3000001907348597</v>
      </c>
      <c r="AS142" s="81">
        <v>6.6999998092651403</v>
      </c>
      <c r="AT142" s="81">
        <v>6.5</v>
      </c>
      <c r="AU142" s="81">
        <v>6.4000000953674299</v>
      </c>
      <c r="AV142" s="81">
        <v>6.0999999046325701</v>
      </c>
      <c r="AW142" s="81">
        <v>4.9000000953674299</v>
      </c>
      <c r="AX142" s="81">
        <v>4.1999998092651403</v>
      </c>
      <c r="AY142" s="173" t="s">
        <v>352</v>
      </c>
      <c r="AZ142" s="81">
        <v>3.7000000476837198</v>
      </c>
      <c r="BA142" s="81">
        <v>3</v>
      </c>
      <c r="BB142" s="81">
        <v>3</v>
      </c>
      <c r="BC142" s="81">
        <v>3.5</v>
      </c>
      <c r="BD142" s="81">
        <v>2.7999999523162802</v>
      </c>
      <c r="BE142" s="81">
        <v>2.5999999046325701</v>
      </c>
      <c r="BF142" s="81">
        <v>2</v>
      </c>
      <c r="BG142" s="86">
        <v>1.79999995231628</v>
      </c>
      <c r="BH142" s="163"/>
      <c r="BI142" s="163"/>
    </row>
    <row r="143" spans="1:61" x14ac:dyDescent="0.25">
      <c r="A143" s="85" t="s">
        <v>354</v>
      </c>
      <c r="B143" s="81" t="s">
        <v>355</v>
      </c>
      <c r="C143" s="81" t="s">
        <v>573</v>
      </c>
      <c r="D143" s="81" t="s">
        <v>574</v>
      </c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173" t="s">
        <v>354</v>
      </c>
      <c r="AZ143" s="81"/>
      <c r="BA143" s="81"/>
      <c r="BB143" s="81"/>
      <c r="BC143" s="81"/>
      <c r="BD143" s="81"/>
      <c r="BE143" s="81"/>
      <c r="BF143" s="81"/>
      <c r="BG143" s="86"/>
      <c r="BH143" s="163"/>
      <c r="BI143" s="163"/>
    </row>
    <row r="144" spans="1:61" x14ac:dyDescent="0.25">
      <c r="A144" s="85" t="s">
        <v>356</v>
      </c>
      <c r="B144" s="81" t="s">
        <v>357</v>
      </c>
      <c r="C144" s="81" t="s">
        <v>573</v>
      </c>
      <c r="D144" s="81" t="s">
        <v>574</v>
      </c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>
        <v>12.5</v>
      </c>
      <c r="AK144" s="81">
        <v>12.300000190734901</v>
      </c>
      <c r="AL144" s="81">
        <v>12</v>
      </c>
      <c r="AM144" s="81">
        <v>11.800000190734901</v>
      </c>
      <c r="AN144" s="81">
        <v>11.6000003814697</v>
      </c>
      <c r="AO144" s="81">
        <v>11.300000190734901</v>
      </c>
      <c r="AP144" s="81">
        <v>11.199999809265099</v>
      </c>
      <c r="AQ144" s="81">
        <v>10.8999996185303</v>
      </c>
      <c r="AR144" s="81">
        <v>13.8999996185303</v>
      </c>
      <c r="AS144" s="81">
        <v>13.6000003814697</v>
      </c>
      <c r="AT144" s="81">
        <v>12.5</v>
      </c>
      <c r="AU144" s="81">
        <v>11.6000003814697</v>
      </c>
      <c r="AV144" s="81">
        <v>11.8999996185303</v>
      </c>
      <c r="AW144" s="81">
        <v>10.800000190734901</v>
      </c>
      <c r="AX144" s="81">
        <v>11</v>
      </c>
      <c r="AY144" s="173" t="s">
        <v>356</v>
      </c>
      <c r="AZ144" s="81">
        <v>9.6999998092651403</v>
      </c>
      <c r="BA144" s="81">
        <v>9.8000001907348597</v>
      </c>
      <c r="BB144" s="81">
        <v>9.6000003814697301</v>
      </c>
      <c r="BC144" s="81">
        <v>9.1000003814697301</v>
      </c>
      <c r="BD144" s="81">
        <v>9.1000003814697301</v>
      </c>
      <c r="BE144" s="81">
        <v>8.8999996185302699</v>
      </c>
      <c r="BF144" s="81">
        <v>9</v>
      </c>
      <c r="BG144" s="86">
        <v>9.1999998092651403</v>
      </c>
      <c r="BH144" s="163"/>
      <c r="BI144" s="163"/>
    </row>
    <row r="145" spans="1:61" x14ac:dyDescent="0.25">
      <c r="A145" s="85" t="s">
        <v>358</v>
      </c>
      <c r="B145" s="81" t="s">
        <v>359</v>
      </c>
      <c r="C145" s="81" t="s">
        <v>573</v>
      </c>
      <c r="D145" s="81" t="s">
        <v>574</v>
      </c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173" t="s">
        <v>358</v>
      </c>
      <c r="AZ145" s="81"/>
      <c r="BA145" s="81"/>
      <c r="BB145" s="81"/>
      <c r="BC145" s="81"/>
      <c r="BD145" s="81"/>
      <c r="BE145" s="81"/>
      <c r="BF145" s="81"/>
      <c r="BG145" s="86"/>
      <c r="BH145" s="163"/>
      <c r="BI145" s="163"/>
    </row>
    <row r="146" spans="1:61" x14ac:dyDescent="0.25">
      <c r="A146" s="85" t="s">
        <v>360</v>
      </c>
      <c r="B146" s="81" t="s">
        <v>361</v>
      </c>
      <c r="C146" s="81" t="s">
        <v>573</v>
      </c>
      <c r="D146" s="81" t="s">
        <v>574</v>
      </c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>
        <v>7.5999999046325701</v>
      </c>
      <c r="AK146" s="81">
        <v>6.9000000953674299</v>
      </c>
      <c r="AL146" s="81">
        <v>6.3000001907348597</v>
      </c>
      <c r="AM146" s="81">
        <v>6.5</v>
      </c>
      <c r="AN146" s="81">
        <v>6.5999999046325701</v>
      </c>
      <c r="AO146" s="81">
        <v>6.5</v>
      </c>
      <c r="AP146" s="81">
        <v>8</v>
      </c>
      <c r="AQ146" s="81">
        <v>5.5999999046325701</v>
      </c>
      <c r="AR146" s="81">
        <v>11.1000003814697</v>
      </c>
      <c r="AS146" s="81">
        <v>8.5</v>
      </c>
      <c r="AT146" s="81">
        <v>7.3000001907348597</v>
      </c>
      <c r="AU146" s="81">
        <v>6.8000001907348597</v>
      </c>
      <c r="AV146" s="81">
        <v>7.9000000953674299</v>
      </c>
      <c r="AW146" s="81">
        <v>8.1000003814697301</v>
      </c>
      <c r="AX146" s="81">
        <v>7.3000001907348597</v>
      </c>
      <c r="AY146" s="173" t="s">
        <v>360</v>
      </c>
      <c r="AZ146" s="81">
        <v>7.4000000953674299</v>
      </c>
      <c r="BA146" s="81">
        <v>5.0999999046325701</v>
      </c>
      <c r="BB146" s="81">
        <v>4</v>
      </c>
      <c r="BC146" s="81">
        <v>6.4000000953674299</v>
      </c>
      <c r="BD146" s="81">
        <v>7.4000000953674299</v>
      </c>
      <c r="BE146" s="81">
        <v>6.6999998092651403</v>
      </c>
      <c r="BF146" s="81">
        <v>5.5999999046325701</v>
      </c>
      <c r="BG146" s="86">
        <v>5.0999999046325701</v>
      </c>
      <c r="BH146" s="163"/>
      <c r="BI146" s="163"/>
    </row>
    <row r="147" spans="1:61" x14ac:dyDescent="0.25">
      <c r="A147" s="85" t="s">
        <v>362</v>
      </c>
      <c r="B147" s="81" t="s">
        <v>363</v>
      </c>
      <c r="C147" s="81" t="s">
        <v>573</v>
      </c>
      <c r="D147" s="81" t="s">
        <v>574</v>
      </c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>
        <v>2.9000000953674299</v>
      </c>
      <c r="AK147" s="81">
        <v>3.2000000476837198</v>
      </c>
      <c r="AL147" s="81">
        <v>3</v>
      </c>
      <c r="AM147" s="81">
        <v>3.5999999046325701</v>
      </c>
      <c r="AN147" s="81">
        <v>3.0999999046325701</v>
      </c>
      <c r="AO147" s="81">
        <v>3</v>
      </c>
      <c r="AP147" s="81">
        <v>2.7000000476837198</v>
      </c>
      <c r="AQ147" s="81">
        <v>2.5999999046325701</v>
      </c>
      <c r="AR147" s="81">
        <v>2.5999999046325701</v>
      </c>
      <c r="AS147" s="81">
        <v>2.5999999046325701</v>
      </c>
      <c r="AT147" s="81">
        <v>4</v>
      </c>
      <c r="AU147" s="81">
        <v>4.4000000953674299</v>
      </c>
      <c r="AV147" s="81">
        <v>5</v>
      </c>
      <c r="AW147" s="81">
        <v>3.7999999523162802</v>
      </c>
      <c r="AX147" s="81">
        <v>2.5999999046325701</v>
      </c>
      <c r="AY147" s="173" t="s">
        <v>362</v>
      </c>
      <c r="AZ147" s="81">
        <v>3.9000000953674299</v>
      </c>
      <c r="BA147" s="81">
        <v>4.0999999046325701</v>
      </c>
      <c r="BB147" s="81">
        <v>4.3000001907348597</v>
      </c>
      <c r="BC147" s="81">
        <v>4.8000001907348597</v>
      </c>
      <c r="BD147" s="81">
        <v>3.5999999046325701</v>
      </c>
      <c r="BE147" s="81">
        <v>3.5999999046325701</v>
      </c>
      <c r="BF147" s="81">
        <v>3.5999999046325701</v>
      </c>
      <c r="BG147" s="86">
        <v>3.5999999046325701</v>
      </c>
      <c r="BH147" s="163"/>
      <c r="BI147" s="163"/>
    </row>
    <row r="148" spans="1:61" x14ac:dyDescent="0.25">
      <c r="A148" s="85" t="s">
        <v>364</v>
      </c>
      <c r="B148" s="81" t="s">
        <v>365</v>
      </c>
      <c r="C148" s="81" t="s">
        <v>573</v>
      </c>
      <c r="D148" s="81" t="s">
        <v>574</v>
      </c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>
        <v>9.8000001907348597</v>
      </c>
      <c r="AK148" s="81">
        <v>9.8000001907348597</v>
      </c>
      <c r="AL148" s="81">
        <v>9.8000001907348597</v>
      </c>
      <c r="AM148" s="81">
        <v>9.6999998092651403</v>
      </c>
      <c r="AN148" s="81">
        <v>9.8000001907348597</v>
      </c>
      <c r="AO148" s="81">
        <v>10.1000003814697</v>
      </c>
      <c r="AP148" s="81">
        <v>10.3999996185303</v>
      </c>
      <c r="AQ148" s="81">
        <v>10.5</v>
      </c>
      <c r="AR148" s="81">
        <v>10.300000190734901</v>
      </c>
      <c r="AS148" s="81">
        <v>10.800000190734901</v>
      </c>
      <c r="AT148" s="81">
        <v>11.300000190734901</v>
      </c>
      <c r="AU148" s="81">
        <v>11.8999996185303</v>
      </c>
      <c r="AV148" s="81">
        <v>12.6000003814697</v>
      </c>
      <c r="AW148" s="81">
        <v>12.5</v>
      </c>
      <c r="AX148" s="81">
        <v>13.3999996185303</v>
      </c>
      <c r="AY148" s="173" t="s">
        <v>364</v>
      </c>
      <c r="AZ148" s="81">
        <v>14.3999996185303</v>
      </c>
      <c r="BA148" s="81">
        <v>12.6000003814697</v>
      </c>
      <c r="BB148" s="81">
        <v>12.800000190734901</v>
      </c>
      <c r="BC148" s="81">
        <v>12.199999809265099</v>
      </c>
      <c r="BD148" s="81">
        <v>11.699999809265099</v>
      </c>
      <c r="BE148" s="81">
        <v>11.5</v>
      </c>
      <c r="BF148" s="81">
        <v>11.1000003814697</v>
      </c>
      <c r="BG148" s="86">
        <v>11.6000003814697</v>
      </c>
      <c r="BH148" s="163"/>
      <c r="BI148" s="163"/>
    </row>
    <row r="149" spans="1:61" x14ac:dyDescent="0.25">
      <c r="A149" s="85" t="s">
        <v>366</v>
      </c>
      <c r="B149" s="81" t="s">
        <v>367</v>
      </c>
      <c r="C149" s="81" t="s">
        <v>573</v>
      </c>
      <c r="D149" s="81" t="s">
        <v>574</v>
      </c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>
        <v>11.975867939793442</v>
      </c>
      <c r="AK149" s="81">
        <v>12.384604578098767</v>
      </c>
      <c r="AL149" s="81">
        <v>12.536547910645403</v>
      </c>
      <c r="AM149" s="81">
        <v>12.492159191635992</v>
      </c>
      <c r="AN149" s="81">
        <v>12.637395949477856</v>
      </c>
      <c r="AO149" s="81">
        <v>12.394925339626068</v>
      </c>
      <c r="AP149" s="81">
        <v>11.987466576776791</v>
      </c>
      <c r="AQ149" s="81">
        <v>12.010907786734339</v>
      </c>
      <c r="AR149" s="81">
        <v>11.99960212458676</v>
      </c>
      <c r="AS149" s="81">
        <v>13.162108036123476</v>
      </c>
      <c r="AT149" s="81">
        <v>12.835417853346502</v>
      </c>
      <c r="AU149" s="81">
        <v>13.021397150110769</v>
      </c>
      <c r="AV149" s="81">
        <v>13.335419590027648</v>
      </c>
      <c r="AW149" s="81">
        <v>12.325608102712268</v>
      </c>
      <c r="AX149" s="81">
        <v>11.813236174847782</v>
      </c>
      <c r="AY149" s="173" t="s">
        <v>366</v>
      </c>
      <c r="AZ149" s="81">
        <v>10.972570556368369</v>
      </c>
      <c r="BA149" s="81">
        <v>10.355543848835355</v>
      </c>
      <c r="BB149" s="81">
        <v>9.9559759049289429</v>
      </c>
      <c r="BC149" s="81">
        <v>10.126873379181784</v>
      </c>
      <c r="BD149" s="81">
        <v>10.414349830040051</v>
      </c>
      <c r="BE149" s="81">
        <v>11.256584029777464</v>
      </c>
      <c r="BF149" s="81">
        <v>11.332176820280619</v>
      </c>
      <c r="BG149" s="86">
        <v>11.219161814360387</v>
      </c>
      <c r="BH149" s="163"/>
      <c r="BI149" s="163"/>
    </row>
    <row r="150" spans="1:61" x14ac:dyDescent="0.25">
      <c r="A150" s="85" t="s">
        <v>368</v>
      </c>
      <c r="B150" s="81" t="s">
        <v>369</v>
      </c>
      <c r="C150" s="81" t="s">
        <v>573</v>
      </c>
      <c r="D150" s="81" t="s">
        <v>574</v>
      </c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>
        <v>3</v>
      </c>
      <c r="AK150" s="81">
        <v>3.0999999046325701</v>
      </c>
      <c r="AL150" s="81">
        <v>3.2000000476837198</v>
      </c>
      <c r="AM150" s="81">
        <v>4.1999998092651403</v>
      </c>
      <c r="AN150" s="81">
        <v>6.9000000953674299</v>
      </c>
      <c r="AO150" s="81">
        <v>5.1999998092651403</v>
      </c>
      <c r="AP150" s="81">
        <v>4.0999999046325701</v>
      </c>
      <c r="AQ150" s="81">
        <v>3.5999999046325701</v>
      </c>
      <c r="AR150" s="81">
        <v>2.5</v>
      </c>
      <c r="AS150" s="81">
        <v>2.5999999046325701</v>
      </c>
      <c r="AT150" s="81">
        <v>2.5</v>
      </c>
      <c r="AU150" s="81">
        <v>2.9000000953674299</v>
      </c>
      <c r="AV150" s="81">
        <v>3</v>
      </c>
      <c r="AW150" s="81">
        <v>3.7000000476837198</v>
      </c>
      <c r="AX150" s="81">
        <v>3.5</v>
      </c>
      <c r="AY150" s="173" t="s">
        <v>368</v>
      </c>
      <c r="AZ150" s="81">
        <v>3.2000000476837198</v>
      </c>
      <c r="BA150" s="81">
        <v>3.4000000953674299</v>
      </c>
      <c r="BB150" s="81">
        <v>3.5</v>
      </c>
      <c r="BC150" s="81">
        <v>5.1999998092651403</v>
      </c>
      <c r="BD150" s="81">
        <v>5.1999998092651403</v>
      </c>
      <c r="BE150" s="81">
        <v>5.3000001907348597</v>
      </c>
      <c r="BF150" s="81">
        <v>4.9000000953674299</v>
      </c>
      <c r="BG150" s="86">
        <v>4.9000000953674299</v>
      </c>
      <c r="BH150" s="163"/>
      <c r="BI150" s="163"/>
    </row>
    <row r="151" spans="1:61" x14ac:dyDescent="0.25">
      <c r="A151" s="85" t="s">
        <v>370</v>
      </c>
      <c r="B151" s="81" t="s">
        <v>371</v>
      </c>
      <c r="C151" s="81" t="s">
        <v>573</v>
      </c>
      <c r="D151" s="81" t="s">
        <v>574</v>
      </c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173" t="s">
        <v>370</v>
      </c>
      <c r="AZ151" s="81"/>
      <c r="BA151" s="81"/>
      <c r="BB151" s="81"/>
      <c r="BC151" s="81"/>
      <c r="BD151" s="81"/>
      <c r="BE151" s="81"/>
      <c r="BF151" s="81"/>
      <c r="BG151" s="86"/>
      <c r="BH151" s="163"/>
      <c r="BI151" s="163"/>
    </row>
    <row r="152" spans="1:61" x14ac:dyDescent="0.25">
      <c r="A152" s="85" t="s">
        <v>372</v>
      </c>
      <c r="B152" s="81" t="s">
        <v>373</v>
      </c>
      <c r="C152" s="81" t="s">
        <v>573</v>
      </c>
      <c r="D152" s="81" t="s">
        <v>574</v>
      </c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>
        <v>5.864917271939369</v>
      </c>
      <c r="AK152" s="81">
        <v>5.4377825226231398</v>
      </c>
      <c r="AL152" s="81">
        <v>5.5769119739793824</v>
      </c>
      <c r="AM152" s="81">
        <v>5.3774597199515082</v>
      </c>
      <c r="AN152" s="81">
        <v>5.478339831269909</v>
      </c>
      <c r="AO152" s="81">
        <v>5.5504977822568318</v>
      </c>
      <c r="AP152" s="81">
        <v>5.6505719872175089</v>
      </c>
      <c r="AQ152" s="81">
        <v>5.8458254211545775</v>
      </c>
      <c r="AR152" s="81">
        <v>6.027299782211526</v>
      </c>
      <c r="AS152" s="81">
        <v>6.0548989284296439</v>
      </c>
      <c r="AT152" s="81">
        <v>6.1020288758317394</v>
      </c>
      <c r="AU152" s="81">
        <v>6.1993350634346305</v>
      </c>
      <c r="AV152" s="81">
        <v>6.1298179660226557</v>
      </c>
      <c r="AW152" s="81">
        <v>6.0458486113165559</v>
      </c>
      <c r="AX152" s="81">
        <v>5.9828859924959552</v>
      </c>
      <c r="AY152" s="173" t="s">
        <v>372</v>
      </c>
      <c r="AZ152" s="81">
        <v>5.7413959750321721</v>
      </c>
      <c r="BA152" s="81">
        <v>5.3872545460703236</v>
      </c>
      <c r="BB152" s="81">
        <v>5.5937865471789197</v>
      </c>
      <c r="BC152" s="81">
        <v>5.7658844586010938</v>
      </c>
      <c r="BD152" s="81">
        <v>5.5294091897970494</v>
      </c>
      <c r="BE152" s="81">
        <v>5.4806779421459391</v>
      </c>
      <c r="BF152" s="81">
        <v>5.493091526103461</v>
      </c>
      <c r="BG152" s="86">
        <v>5.5504336103030596</v>
      </c>
      <c r="BH152" s="163"/>
      <c r="BI152" s="163"/>
    </row>
    <row r="153" spans="1:61" x14ac:dyDescent="0.25">
      <c r="A153" s="85" t="s">
        <v>374</v>
      </c>
      <c r="B153" s="81" t="s">
        <v>375</v>
      </c>
      <c r="C153" s="81" t="s">
        <v>573</v>
      </c>
      <c r="D153" s="81" t="s">
        <v>574</v>
      </c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>
        <v>30.100000381469702</v>
      </c>
      <c r="AK153" s="81">
        <v>29.899999618530298</v>
      </c>
      <c r="AL153" s="81">
        <v>29.299999237060501</v>
      </c>
      <c r="AM153" s="81">
        <v>31.600000381469702</v>
      </c>
      <c r="AN153" s="81">
        <v>32</v>
      </c>
      <c r="AO153" s="81">
        <v>34</v>
      </c>
      <c r="AP153" s="81">
        <v>36</v>
      </c>
      <c r="AQ153" s="81">
        <v>34.5</v>
      </c>
      <c r="AR153" s="81">
        <v>32.400001525878899</v>
      </c>
      <c r="AS153" s="81">
        <v>32.200000762939503</v>
      </c>
      <c r="AT153" s="81">
        <v>30.5</v>
      </c>
      <c r="AU153" s="81">
        <v>31.899999618530298</v>
      </c>
      <c r="AV153" s="81">
        <v>36.700000762939503</v>
      </c>
      <c r="AW153" s="81">
        <v>37.200000762939503</v>
      </c>
      <c r="AX153" s="81">
        <v>37.299999237060497</v>
      </c>
      <c r="AY153" s="173" t="s">
        <v>374</v>
      </c>
      <c r="AZ153" s="81">
        <v>36</v>
      </c>
      <c r="BA153" s="81">
        <v>34.900001525878899</v>
      </c>
      <c r="BB153" s="81">
        <v>33.799999237060497</v>
      </c>
      <c r="BC153" s="81">
        <v>32.200000762939503</v>
      </c>
      <c r="BD153" s="81">
        <v>32</v>
      </c>
      <c r="BE153" s="81">
        <v>31.399999618530298</v>
      </c>
      <c r="BF153" s="81">
        <v>31</v>
      </c>
      <c r="BG153" s="86">
        <v>29</v>
      </c>
      <c r="BH153" s="163"/>
      <c r="BI153" s="163"/>
    </row>
    <row r="154" spans="1:61" x14ac:dyDescent="0.25">
      <c r="A154" s="85" t="s">
        <v>376</v>
      </c>
      <c r="B154" s="81" t="s">
        <v>377</v>
      </c>
      <c r="C154" s="81" t="s">
        <v>573</v>
      </c>
      <c r="D154" s="81" t="s">
        <v>574</v>
      </c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>
        <v>8.3999996185302699</v>
      </c>
      <c r="AK154" s="81">
        <v>8.6000003814697301</v>
      </c>
      <c r="AL154" s="81">
        <v>8.6000003814697301</v>
      </c>
      <c r="AM154" s="81">
        <v>8.6999998092651403</v>
      </c>
      <c r="AN154" s="81">
        <v>8.8999996185302699</v>
      </c>
      <c r="AO154" s="81">
        <v>8.6000003814697301</v>
      </c>
      <c r="AP154" s="81">
        <v>8.3000001907348597</v>
      </c>
      <c r="AQ154" s="81">
        <v>8.5</v>
      </c>
      <c r="AR154" s="81">
        <v>8.1999998092651403</v>
      </c>
      <c r="AS154" s="81">
        <v>8.3000001907348597</v>
      </c>
      <c r="AT154" s="81">
        <v>8.3000001907348597</v>
      </c>
      <c r="AU154" s="81">
        <v>8.3999996185302699</v>
      </c>
      <c r="AV154" s="81">
        <v>8.6000003814697301</v>
      </c>
      <c r="AW154" s="81">
        <v>8.8000001907348597</v>
      </c>
      <c r="AX154" s="81">
        <v>8.5</v>
      </c>
      <c r="AY154" s="173" t="s">
        <v>376</v>
      </c>
      <c r="AZ154" s="81">
        <v>8.3000001907348597</v>
      </c>
      <c r="BA154" s="81">
        <v>8.5</v>
      </c>
      <c r="BB154" s="81">
        <v>8.3999996185302699</v>
      </c>
      <c r="BC154" s="81">
        <v>8.5</v>
      </c>
      <c r="BD154" s="81">
        <v>8.1000003814697301</v>
      </c>
      <c r="BE154" s="81">
        <v>8.1000003814697301</v>
      </c>
      <c r="BF154" s="81">
        <v>8.1000003814697301</v>
      </c>
      <c r="BG154" s="86">
        <v>8.1999998092651403</v>
      </c>
      <c r="BH154" s="163"/>
      <c r="BI154" s="163"/>
    </row>
    <row r="155" spans="1:61" x14ac:dyDescent="0.25">
      <c r="A155" s="85" t="s">
        <v>23</v>
      </c>
      <c r="B155" s="81" t="s">
        <v>378</v>
      </c>
      <c r="C155" s="81" t="s">
        <v>573</v>
      </c>
      <c r="D155" s="81" t="s">
        <v>574</v>
      </c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>
        <v>6.8000001907348597</v>
      </c>
      <c r="AK155" s="81">
        <v>6.6999998092651403</v>
      </c>
      <c r="AL155" s="81">
        <v>7</v>
      </c>
      <c r="AM155" s="81">
        <v>7.0999999046325701</v>
      </c>
      <c r="AN155" s="81">
        <v>7.1999998092651403</v>
      </c>
      <c r="AO155" s="81">
        <v>7.0999999046325701</v>
      </c>
      <c r="AP155" s="81">
        <v>6.9000000953674299</v>
      </c>
      <c r="AQ155" s="81">
        <v>6.3000001907348597</v>
      </c>
      <c r="AR155" s="81">
        <v>6.9000000953674299</v>
      </c>
      <c r="AS155" s="81">
        <v>6.3000001907348597</v>
      </c>
      <c r="AT155" s="81">
        <v>7.0999999046325701</v>
      </c>
      <c r="AU155" s="81">
        <v>6.9000000953674299</v>
      </c>
      <c r="AV155" s="81">
        <v>7.5</v>
      </c>
      <c r="AW155" s="81">
        <v>7.3000001907348597</v>
      </c>
      <c r="AX155" s="81">
        <v>7.3000001907348597</v>
      </c>
      <c r="AY155" s="173" t="s">
        <v>23</v>
      </c>
      <c r="AZ155" s="81">
        <v>6.9000000953674299</v>
      </c>
      <c r="BA155" s="81">
        <v>6.5</v>
      </c>
      <c r="BB155" s="81">
        <v>6</v>
      </c>
      <c r="BC155" s="81">
        <v>6.9000000953674299</v>
      </c>
      <c r="BD155" s="81">
        <v>6.9000000953674299</v>
      </c>
      <c r="BE155" s="81">
        <v>6.5</v>
      </c>
      <c r="BF155" s="81">
        <v>6.4000000953674299</v>
      </c>
      <c r="BG155" s="86">
        <v>6.5</v>
      </c>
      <c r="BH155" s="163"/>
      <c r="BI155" s="163"/>
    </row>
    <row r="156" spans="1:61" x14ac:dyDescent="0.25">
      <c r="A156" s="85" t="s">
        <v>379</v>
      </c>
      <c r="B156" s="81" t="s">
        <v>380</v>
      </c>
      <c r="C156" s="81" t="s">
        <v>573</v>
      </c>
      <c r="D156" s="81" t="s">
        <v>574</v>
      </c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>
        <v>3.9000000953674299</v>
      </c>
      <c r="AK156" s="81">
        <v>3.9000000953674299</v>
      </c>
      <c r="AL156" s="81">
        <v>3.9000000953674299</v>
      </c>
      <c r="AM156" s="81">
        <v>3.7999999523162802</v>
      </c>
      <c r="AN156" s="81">
        <v>3.7999999523162802</v>
      </c>
      <c r="AO156" s="81">
        <v>3.7999999523162802</v>
      </c>
      <c r="AP156" s="81">
        <v>3.9000000953674299</v>
      </c>
      <c r="AQ156" s="81">
        <v>4.0999999046325701</v>
      </c>
      <c r="AR156" s="81">
        <v>3.5999999046325701</v>
      </c>
      <c r="AS156" s="81">
        <v>3.5</v>
      </c>
      <c r="AT156" s="81">
        <v>3.5999999046325701</v>
      </c>
      <c r="AU156" s="81">
        <v>3.5</v>
      </c>
      <c r="AV156" s="81">
        <v>3.4000000953674299</v>
      </c>
      <c r="AW156" s="81">
        <v>3.4000000953674299</v>
      </c>
      <c r="AX156" s="81">
        <v>3.4000000953674299</v>
      </c>
      <c r="AY156" s="173" t="s">
        <v>379</v>
      </c>
      <c r="AZ156" s="81">
        <v>3.4000000953674299</v>
      </c>
      <c r="BA156" s="81">
        <v>3.4000000953674299</v>
      </c>
      <c r="BB156" s="81">
        <v>3.5999999046325701</v>
      </c>
      <c r="BC156" s="81">
        <v>3.5</v>
      </c>
      <c r="BD156" s="81">
        <v>3.5</v>
      </c>
      <c r="BE156" s="81">
        <v>3.4000000953674299</v>
      </c>
      <c r="BF156" s="81">
        <v>3.2999999523162802</v>
      </c>
      <c r="BG156" s="86">
        <v>3.4000000953674299</v>
      </c>
      <c r="BH156" s="163"/>
      <c r="BI156" s="163"/>
    </row>
    <row r="157" spans="1:61" x14ac:dyDescent="0.25">
      <c r="A157" s="85" t="s">
        <v>381</v>
      </c>
      <c r="B157" s="81" t="s">
        <v>382</v>
      </c>
      <c r="C157" s="81" t="s">
        <v>573</v>
      </c>
      <c r="D157" s="81" t="s">
        <v>574</v>
      </c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>
        <v>12.899749072986404</v>
      </c>
      <c r="AK157" s="81">
        <v>13.276102991254257</v>
      </c>
      <c r="AL157" s="81">
        <v>13.498930084546357</v>
      </c>
      <c r="AM157" s="81">
        <v>13.619199462539518</v>
      </c>
      <c r="AN157" s="81">
        <v>13.906825209914034</v>
      </c>
      <c r="AO157" s="81">
        <v>13.56741397938576</v>
      </c>
      <c r="AP157" s="81">
        <v>13.039709181096237</v>
      </c>
      <c r="AQ157" s="81">
        <v>13.007366706312125</v>
      </c>
      <c r="AR157" s="81">
        <v>13.128825944881559</v>
      </c>
      <c r="AS157" s="81">
        <v>14.495389685715356</v>
      </c>
      <c r="AT157" s="81">
        <v>14.100265876907079</v>
      </c>
      <c r="AU157" s="81">
        <v>14.256378387270829</v>
      </c>
      <c r="AV157" s="81">
        <v>14.577670791944781</v>
      </c>
      <c r="AW157" s="81">
        <v>13.412697277960961</v>
      </c>
      <c r="AX157" s="81">
        <v>12.890829806715365</v>
      </c>
      <c r="AY157" s="173" t="s">
        <v>381</v>
      </c>
      <c r="AZ157" s="81">
        <v>11.962988687718351</v>
      </c>
      <c r="BA157" s="81">
        <v>11.379454435874734</v>
      </c>
      <c r="BB157" s="81">
        <v>11.03905974973091</v>
      </c>
      <c r="BC157" s="81">
        <v>11.226141248985593</v>
      </c>
      <c r="BD157" s="81">
        <v>11.651935546651361</v>
      </c>
      <c r="BE157" s="81">
        <v>12.689553105061085</v>
      </c>
      <c r="BF157" s="81">
        <v>12.818457833747198</v>
      </c>
      <c r="BG157" s="86">
        <v>12.746449639486331</v>
      </c>
      <c r="BH157" s="163"/>
      <c r="BI157" s="163"/>
    </row>
    <row r="158" spans="1:61" x14ac:dyDescent="0.25">
      <c r="A158" s="85" t="s">
        <v>383</v>
      </c>
      <c r="B158" s="81" t="s">
        <v>384</v>
      </c>
      <c r="C158" s="81" t="s">
        <v>573</v>
      </c>
      <c r="D158" s="81" t="s">
        <v>574</v>
      </c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>
        <v>18.600000381469702</v>
      </c>
      <c r="AK158" s="81">
        <v>19.299999237060501</v>
      </c>
      <c r="AL158" s="81">
        <v>20.100000381469702</v>
      </c>
      <c r="AM158" s="81">
        <v>21.5</v>
      </c>
      <c r="AN158" s="81">
        <v>19.5</v>
      </c>
      <c r="AO158" s="81">
        <v>19.899999618530298</v>
      </c>
      <c r="AP158" s="81">
        <v>21</v>
      </c>
      <c r="AQ158" s="81">
        <v>20.299999237060501</v>
      </c>
      <c r="AR158" s="81">
        <v>21.200000762939499</v>
      </c>
      <c r="AS158" s="81">
        <v>19.700000762939499</v>
      </c>
      <c r="AT158" s="81">
        <v>21</v>
      </c>
      <c r="AU158" s="81">
        <v>21</v>
      </c>
      <c r="AV158" s="81">
        <v>21.100000381469702</v>
      </c>
      <c r="AW158" s="81">
        <v>19.299999237060501</v>
      </c>
      <c r="AX158" s="81">
        <v>19.399999618530298</v>
      </c>
      <c r="AY158" s="173" t="s">
        <v>383</v>
      </c>
      <c r="AZ158" s="81">
        <v>18.200000762939499</v>
      </c>
      <c r="BA158" s="81">
        <v>19.399999618530298</v>
      </c>
      <c r="BB158" s="81">
        <v>16.799999237060501</v>
      </c>
      <c r="BC158" s="81">
        <v>19.100000381469702</v>
      </c>
      <c r="BD158" s="81">
        <v>19.700000762939499</v>
      </c>
      <c r="BE158" s="81">
        <v>19.700000762939499</v>
      </c>
      <c r="BF158" s="81">
        <v>19.600000381469702</v>
      </c>
      <c r="BG158" s="86">
        <v>19.799999237060501</v>
      </c>
      <c r="BH158" s="163"/>
      <c r="BI158" s="163"/>
    </row>
    <row r="159" spans="1:61" x14ac:dyDescent="0.25">
      <c r="A159" s="85" t="s">
        <v>385</v>
      </c>
      <c r="B159" s="81" t="s">
        <v>386</v>
      </c>
      <c r="C159" s="81" t="s">
        <v>573</v>
      </c>
      <c r="D159" s="81" t="s">
        <v>574</v>
      </c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>
        <v>5.9000000953674299</v>
      </c>
      <c r="AK159" s="81">
        <v>5.9000000953674299</v>
      </c>
      <c r="AL159" s="81">
        <v>6.0999999046325701</v>
      </c>
      <c r="AM159" s="81">
        <v>6.3000001907348597</v>
      </c>
      <c r="AN159" s="81">
        <v>7.3000001907348597</v>
      </c>
      <c r="AO159" s="81">
        <v>6.1999998092651403</v>
      </c>
      <c r="AP159" s="81">
        <v>6.3000001907348597</v>
      </c>
      <c r="AQ159" s="81">
        <v>6.1999998092651403</v>
      </c>
      <c r="AR159" s="81">
        <v>6.1999998092651403</v>
      </c>
      <c r="AS159" s="81">
        <v>6.0999999046325701</v>
      </c>
      <c r="AT159" s="81">
        <v>6.0999999046325701</v>
      </c>
      <c r="AU159" s="81">
        <v>6.1999998092651403</v>
      </c>
      <c r="AV159" s="81">
        <v>6.8000001907348597</v>
      </c>
      <c r="AW159" s="81">
        <v>7.0999999046325701</v>
      </c>
      <c r="AX159" s="81">
        <v>6.9000000953674299</v>
      </c>
      <c r="AY159" s="173" t="s">
        <v>385</v>
      </c>
      <c r="AZ159" s="81">
        <v>5.9000000953674299</v>
      </c>
      <c r="BA159" s="81">
        <v>7.1999998092651403</v>
      </c>
      <c r="BB159" s="81">
        <v>5.5999999046325701</v>
      </c>
      <c r="BC159" s="81">
        <v>5.9000000953674299</v>
      </c>
      <c r="BD159" s="81">
        <v>6.5</v>
      </c>
      <c r="BE159" s="81">
        <v>4.8000001907348597</v>
      </c>
      <c r="BF159" s="81">
        <v>5.1999998092651403</v>
      </c>
      <c r="BG159" s="86">
        <v>4.9000000953674299</v>
      </c>
      <c r="BH159" s="163"/>
      <c r="BI159" s="163"/>
    </row>
    <row r="160" spans="1:61" x14ac:dyDescent="0.25">
      <c r="A160" s="85" t="s">
        <v>387</v>
      </c>
      <c r="B160" s="81" t="s">
        <v>388</v>
      </c>
      <c r="C160" s="81" t="s">
        <v>573</v>
      </c>
      <c r="D160" s="81" t="s">
        <v>574</v>
      </c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173" t="s">
        <v>387</v>
      </c>
      <c r="AZ160" s="81"/>
      <c r="BA160" s="81"/>
      <c r="BB160" s="81"/>
      <c r="BC160" s="81"/>
      <c r="BD160" s="81"/>
      <c r="BE160" s="81"/>
      <c r="BF160" s="81"/>
      <c r="BG160" s="86"/>
      <c r="BH160" s="163"/>
      <c r="BI160" s="163"/>
    </row>
    <row r="161" spans="1:61" x14ac:dyDescent="0.25">
      <c r="A161" s="85" t="s">
        <v>389</v>
      </c>
      <c r="B161" s="81" t="s">
        <v>390</v>
      </c>
      <c r="C161" s="81" t="s">
        <v>573</v>
      </c>
      <c r="D161" s="81" t="s">
        <v>574</v>
      </c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>
        <v>8.8999996185302699</v>
      </c>
      <c r="AK161" s="81">
        <v>9.1000003814697301</v>
      </c>
      <c r="AL161" s="81">
        <v>8.8000001907348597</v>
      </c>
      <c r="AM161" s="81">
        <v>8.8000001907348597</v>
      </c>
      <c r="AN161" s="81">
        <v>8.8000001907348597</v>
      </c>
      <c r="AO161" s="81">
        <v>8.6999998092651403</v>
      </c>
      <c r="AP161" s="81">
        <v>8.6999998092651403</v>
      </c>
      <c r="AQ161" s="81">
        <v>8.6000003814697301</v>
      </c>
      <c r="AR161" s="81">
        <v>8.6000003814697301</v>
      </c>
      <c r="AS161" s="81">
        <v>8.6000003814697301</v>
      </c>
      <c r="AT161" s="81">
        <v>8.3999996185302699</v>
      </c>
      <c r="AU161" s="81">
        <v>8.3999996185302699</v>
      </c>
      <c r="AV161" s="81">
        <v>8.3999996185302699</v>
      </c>
      <c r="AW161" s="81">
        <v>8.3999996185302699</v>
      </c>
      <c r="AX161" s="81">
        <v>8.3000001907348597</v>
      </c>
      <c r="AY161" s="173" t="s">
        <v>389</v>
      </c>
      <c r="AZ161" s="81">
        <v>8.3000001907348597</v>
      </c>
      <c r="BA161" s="81">
        <v>8.3000001907348597</v>
      </c>
      <c r="BB161" s="81">
        <v>8.3000001907348597</v>
      </c>
      <c r="BC161" s="81">
        <v>8.3000001907348597</v>
      </c>
      <c r="BD161" s="81">
        <v>8.3000001907348597</v>
      </c>
      <c r="BE161" s="81">
        <v>8.3000001907348597</v>
      </c>
      <c r="BF161" s="81">
        <v>8.3000001907348597</v>
      </c>
      <c r="BG161" s="86">
        <v>8.3000001907348597</v>
      </c>
      <c r="BH161" s="163"/>
      <c r="BI161" s="163"/>
    </row>
    <row r="162" spans="1:61" x14ac:dyDescent="0.25">
      <c r="A162" s="85" t="s">
        <v>391</v>
      </c>
      <c r="B162" s="81" t="s">
        <v>392</v>
      </c>
      <c r="C162" s="81" t="s">
        <v>573</v>
      </c>
      <c r="D162" s="81" t="s">
        <v>574</v>
      </c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>
        <v>31.899999618530298</v>
      </c>
      <c r="AK162" s="81">
        <v>31.899999618530298</v>
      </c>
      <c r="AL162" s="81">
        <v>32</v>
      </c>
      <c r="AM162" s="81">
        <v>32</v>
      </c>
      <c r="AN162" s="81">
        <v>32.099998474121101</v>
      </c>
      <c r="AO162" s="81">
        <v>32.200000762939503</v>
      </c>
      <c r="AP162" s="81">
        <v>32.200000762939503</v>
      </c>
      <c r="AQ162" s="81">
        <v>32.299999237060497</v>
      </c>
      <c r="AR162" s="81">
        <v>32.299999237060497</v>
      </c>
      <c r="AS162" s="81">
        <v>32.400001525878899</v>
      </c>
      <c r="AT162" s="81">
        <v>32.400001525878899</v>
      </c>
      <c r="AU162" s="81">
        <v>32.400001525878899</v>
      </c>
      <c r="AV162" s="81">
        <v>32.5</v>
      </c>
      <c r="AW162" s="81">
        <v>32.5</v>
      </c>
      <c r="AX162" s="81">
        <v>32.099998474121101</v>
      </c>
      <c r="AY162" s="173" t="s">
        <v>391</v>
      </c>
      <c r="AZ162" s="81">
        <v>31.799999237060501</v>
      </c>
      <c r="BA162" s="81">
        <v>31.399999618530298</v>
      </c>
      <c r="BB162" s="81">
        <v>31.200000762939499</v>
      </c>
      <c r="BC162" s="81">
        <v>31.100000381469702</v>
      </c>
      <c r="BD162" s="81">
        <v>31.100000381469702</v>
      </c>
      <c r="BE162" s="81">
        <v>31.100000381469702</v>
      </c>
      <c r="BF162" s="81">
        <v>31.100000381469702</v>
      </c>
      <c r="BG162" s="86">
        <v>31</v>
      </c>
      <c r="BH162" s="163"/>
      <c r="BI162" s="163"/>
    </row>
    <row r="163" spans="1:61" x14ac:dyDescent="0.25">
      <c r="A163" s="85" t="s">
        <v>393</v>
      </c>
      <c r="B163" s="81" t="s">
        <v>394</v>
      </c>
      <c r="C163" s="81" t="s">
        <v>573</v>
      </c>
      <c r="D163" s="81" t="s">
        <v>574</v>
      </c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>
        <v>9.3999996185302699</v>
      </c>
      <c r="AK163" s="81">
        <v>9.3000001907348597</v>
      </c>
      <c r="AL163" s="81">
        <v>9.1999998092651403</v>
      </c>
      <c r="AM163" s="81">
        <v>9.1000003814697301</v>
      </c>
      <c r="AN163" s="81">
        <v>9.3999996185302699</v>
      </c>
      <c r="AO163" s="81">
        <v>8.8999996185302699</v>
      </c>
      <c r="AP163" s="81">
        <v>8.3999996185302699</v>
      </c>
      <c r="AQ163" s="81">
        <v>8.6999998092651403</v>
      </c>
      <c r="AR163" s="81">
        <v>9</v>
      </c>
      <c r="AS163" s="81">
        <v>7.8000001907348597</v>
      </c>
      <c r="AT163" s="81">
        <v>6.8000001907348597</v>
      </c>
      <c r="AU163" s="81">
        <v>7.1999998092651403</v>
      </c>
      <c r="AV163" s="81">
        <v>7.6999998092651403</v>
      </c>
      <c r="AW163" s="81">
        <v>8.5</v>
      </c>
      <c r="AX163" s="81">
        <v>9.6000003814697301</v>
      </c>
      <c r="AY163" s="173" t="s">
        <v>393</v>
      </c>
      <c r="AZ163" s="81">
        <v>9.1000003814697301</v>
      </c>
      <c r="BA163" s="81">
        <v>8.5</v>
      </c>
      <c r="BB163" s="81">
        <v>7.1999998092651403</v>
      </c>
      <c r="BC163" s="81">
        <v>7.3000001907348597</v>
      </c>
      <c r="BD163" s="81">
        <v>7.6999998092651403</v>
      </c>
      <c r="BE163" s="81">
        <v>7.9000000953674299</v>
      </c>
      <c r="BF163" s="81">
        <v>8.6999998092651403</v>
      </c>
      <c r="BG163" s="86">
        <v>8.3000001907348597</v>
      </c>
      <c r="BH163" s="163"/>
      <c r="BI163" s="163"/>
    </row>
    <row r="164" spans="1:61" x14ac:dyDescent="0.25">
      <c r="A164" s="85" t="s">
        <v>395</v>
      </c>
      <c r="B164" s="81" t="s">
        <v>396</v>
      </c>
      <c r="C164" s="81" t="s">
        <v>573</v>
      </c>
      <c r="D164" s="81" t="s">
        <v>574</v>
      </c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>
        <v>7.3000001907348597</v>
      </c>
      <c r="AK164" s="81">
        <v>7.5</v>
      </c>
      <c r="AL164" s="81">
        <v>7.3000001907348597</v>
      </c>
      <c r="AM164" s="81">
        <v>7.5999999046325701</v>
      </c>
      <c r="AN164" s="81">
        <v>7.1999998092651403</v>
      </c>
      <c r="AO164" s="81">
        <v>7.3000001907348597</v>
      </c>
      <c r="AP164" s="81">
        <v>7.3000001907348597</v>
      </c>
      <c r="AQ164" s="81">
        <v>7.4000000953674299</v>
      </c>
      <c r="AR164" s="81">
        <v>7.5</v>
      </c>
      <c r="AS164" s="81">
        <v>7.5999999046325701</v>
      </c>
      <c r="AT164" s="81">
        <v>7.6999998092651403</v>
      </c>
      <c r="AU164" s="81">
        <v>7.6999998092651403</v>
      </c>
      <c r="AV164" s="81">
        <v>7.6999998092651403</v>
      </c>
      <c r="AW164" s="81">
        <v>7.8000001907348597</v>
      </c>
      <c r="AX164" s="81">
        <v>7.9000000953674299</v>
      </c>
      <c r="AY164" s="173" t="s">
        <v>395</v>
      </c>
      <c r="AZ164" s="81">
        <v>7.8000001907348597</v>
      </c>
      <c r="BA164" s="81">
        <v>7.5999999046325701</v>
      </c>
      <c r="BB164" s="81">
        <v>7.5</v>
      </c>
      <c r="BC164" s="81">
        <v>7.5</v>
      </c>
      <c r="BD164" s="81">
        <v>7.5</v>
      </c>
      <c r="BE164" s="81">
        <v>7.5999999046325701</v>
      </c>
      <c r="BF164" s="81">
        <v>7.5999999046325701</v>
      </c>
      <c r="BG164" s="86">
        <v>7.5999999046325701</v>
      </c>
      <c r="BH164" s="163"/>
      <c r="BI164" s="163"/>
    </row>
    <row r="165" spans="1:61" x14ac:dyDescent="0.25">
      <c r="A165" s="85" t="s">
        <v>397</v>
      </c>
      <c r="B165" s="81" t="s">
        <v>398</v>
      </c>
      <c r="C165" s="81" t="s">
        <v>573</v>
      </c>
      <c r="D165" s="81" t="s">
        <v>574</v>
      </c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>
        <v>3.2999999523162802</v>
      </c>
      <c r="AK165" s="81">
        <v>3.7000000476837198</v>
      </c>
      <c r="AL165" s="81">
        <v>4.0999999046325701</v>
      </c>
      <c r="AM165" s="81">
        <v>3.7999999523162802</v>
      </c>
      <c r="AN165" s="81">
        <v>3.0999999046325701</v>
      </c>
      <c r="AO165" s="81">
        <v>2.5</v>
      </c>
      <c r="AP165" s="81">
        <v>2.4000000953674299</v>
      </c>
      <c r="AQ165" s="81">
        <v>3.2000000476837198</v>
      </c>
      <c r="AR165" s="81">
        <v>3.4000000953674299</v>
      </c>
      <c r="AS165" s="81">
        <v>3</v>
      </c>
      <c r="AT165" s="81">
        <v>3.5</v>
      </c>
      <c r="AU165" s="81">
        <v>3.5</v>
      </c>
      <c r="AV165" s="81">
        <v>3.5999999046325701</v>
      </c>
      <c r="AW165" s="81">
        <v>3.5</v>
      </c>
      <c r="AX165" s="81">
        <v>3.5</v>
      </c>
      <c r="AY165" s="173" t="s">
        <v>397</v>
      </c>
      <c r="AZ165" s="81">
        <v>3.2999999523162802</v>
      </c>
      <c r="BA165" s="81">
        <v>3.2000000476837198</v>
      </c>
      <c r="BB165" s="81">
        <v>3.2999999523162802</v>
      </c>
      <c r="BC165" s="81">
        <v>3.7000000476837198</v>
      </c>
      <c r="BD165" s="81">
        <v>3.4000000953674299</v>
      </c>
      <c r="BE165" s="81">
        <v>3.0999999046325701</v>
      </c>
      <c r="BF165" s="81">
        <v>3</v>
      </c>
      <c r="BG165" s="86">
        <v>3.2000000476837198</v>
      </c>
      <c r="BH165" s="163"/>
      <c r="BI165" s="163"/>
    </row>
    <row r="166" spans="1:61" x14ac:dyDescent="0.25">
      <c r="A166" s="85" t="s">
        <v>399</v>
      </c>
      <c r="B166" s="81" t="s">
        <v>400</v>
      </c>
      <c r="C166" s="81" t="s">
        <v>573</v>
      </c>
      <c r="D166" s="81" t="s">
        <v>574</v>
      </c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>
        <v>7.2508575102578412</v>
      </c>
      <c r="AK166" s="81">
        <v>7.9648313736286944</v>
      </c>
      <c r="AL166" s="81">
        <v>7.4441686567411978</v>
      </c>
      <c r="AM166" s="81">
        <v>6.6198401017376955</v>
      </c>
      <c r="AN166" s="81">
        <v>6.0763699091047076</v>
      </c>
      <c r="AO166" s="81">
        <v>5.9040417420701399</v>
      </c>
      <c r="AP166" s="81">
        <v>5.4035996384272753</v>
      </c>
      <c r="AQ166" s="81">
        <v>4.964903427460774</v>
      </c>
      <c r="AR166" s="81">
        <v>4.6269166475065076</v>
      </c>
      <c r="AS166" s="81">
        <v>4.3681287251694521</v>
      </c>
      <c r="AT166" s="81">
        <v>5.0400822362181987</v>
      </c>
      <c r="AU166" s="81">
        <v>6.0835423872805814</v>
      </c>
      <c r="AV166" s="81">
        <v>6.2556815863933508</v>
      </c>
      <c r="AW166" s="81">
        <v>5.7670750292378727</v>
      </c>
      <c r="AX166" s="81">
        <v>5.355806067536883</v>
      </c>
      <c r="AY166" s="173" t="s">
        <v>399</v>
      </c>
      <c r="AZ166" s="81">
        <v>4.866098388503965</v>
      </c>
      <c r="BA166" s="81">
        <v>4.8364637477872954</v>
      </c>
      <c r="BB166" s="81">
        <v>5.9210937234579371</v>
      </c>
      <c r="BC166" s="81">
        <v>9.2834594759199192</v>
      </c>
      <c r="BD166" s="81">
        <v>9.5178480942547257</v>
      </c>
      <c r="BE166" s="81">
        <v>8.827699102246866</v>
      </c>
      <c r="BF166" s="81">
        <v>8.0919893980718918</v>
      </c>
      <c r="BG166" s="86">
        <v>7.3673556279273908</v>
      </c>
      <c r="BH166" s="163"/>
      <c r="BI166" s="163"/>
    </row>
    <row r="167" spans="1:61" x14ac:dyDescent="0.25">
      <c r="A167" s="85" t="s">
        <v>401</v>
      </c>
      <c r="B167" s="81" t="s">
        <v>402</v>
      </c>
      <c r="C167" s="81" t="s">
        <v>573</v>
      </c>
      <c r="D167" s="81" t="s">
        <v>574</v>
      </c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>
        <v>19</v>
      </c>
      <c r="AK167" s="81">
        <v>19</v>
      </c>
      <c r="AL167" s="81">
        <v>19.100000381469702</v>
      </c>
      <c r="AM167" s="81">
        <v>19.399999618530298</v>
      </c>
      <c r="AN167" s="81">
        <v>19.5</v>
      </c>
      <c r="AO167" s="81">
        <v>19.5</v>
      </c>
      <c r="AP167" s="81">
        <v>19.5</v>
      </c>
      <c r="AQ167" s="81">
        <v>19.600000381469702</v>
      </c>
      <c r="AR167" s="81">
        <v>19.799999237060501</v>
      </c>
      <c r="AS167" s="81">
        <v>20.299999237060501</v>
      </c>
      <c r="AT167" s="81">
        <v>21.5</v>
      </c>
      <c r="AU167" s="81">
        <v>18.299999237060501</v>
      </c>
      <c r="AV167" s="81">
        <v>20.299999237060501</v>
      </c>
      <c r="AW167" s="81">
        <v>21.899999618530298</v>
      </c>
      <c r="AX167" s="81">
        <v>20.200000762939499</v>
      </c>
      <c r="AY167" s="173" t="s">
        <v>401</v>
      </c>
      <c r="AZ167" s="81">
        <v>21.700000762939499</v>
      </c>
      <c r="BA167" s="81">
        <v>19.299999237060501</v>
      </c>
      <c r="BB167" s="81">
        <v>37.599998474121101</v>
      </c>
      <c r="BC167" s="81">
        <v>29.700000762939499</v>
      </c>
      <c r="BD167" s="81">
        <v>22.100000381469702</v>
      </c>
      <c r="BE167" s="81">
        <v>19.799999237060501</v>
      </c>
      <c r="BF167" s="81">
        <v>16.700000762939499</v>
      </c>
      <c r="BG167" s="86">
        <v>16.899999618530298</v>
      </c>
      <c r="BH167" s="163"/>
      <c r="BI167" s="163"/>
    </row>
    <row r="168" spans="1:61" x14ac:dyDescent="0.25">
      <c r="A168" s="85" t="s">
        <v>403</v>
      </c>
      <c r="B168" s="81" t="s">
        <v>404</v>
      </c>
      <c r="C168" s="81" t="s">
        <v>573</v>
      </c>
      <c r="D168" s="81" t="s">
        <v>574</v>
      </c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173" t="s">
        <v>403</v>
      </c>
      <c r="AZ168" s="81"/>
      <c r="BA168" s="81"/>
      <c r="BB168" s="81"/>
      <c r="BC168" s="81"/>
      <c r="BD168" s="81"/>
      <c r="BE168" s="81"/>
      <c r="BF168" s="81"/>
      <c r="BG168" s="86"/>
      <c r="BH168" s="163"/>
      <c r="BI168" s="163"/>
    </row>
    <row r="169" spans="1:61" x14ac:dyDescent="0.25">
      <c r="A169" s="85" t="s">
        <v>405</v>
      </c>
      <c r="B169" s="81" t="s">
        <v>406</v>
      </c>
      <c r="C169" s="81" t="s">
        <v>573</v>
      </c>
      <c r="D169" s="81" t="s">
        <v>574</v>
      </c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>
        <v>5.0999999046325701</v>
      </c>
      <c r="AK169" s="81">
        <v>5.0999999046325701</v>
      </c>
      <c r="AL169" s="81">
        <v>5.0999999046325701</v>
      </c>
      <c r="AM169" s="81">
        <v>5.0999999046325701</v>
      </c>
      <c r="AN169" s="81">
        <v>5.0999999046325701</v>
      </c>
      <c r="AO169" s="81">
        <v>5.0999999046325701</v>
      </c>
      <c r="AP169" s="81">
        <v>5.0999999046325701</v>
      </c>
      <c r="AQ169" s="81">
        <v>5.0999999046325701</v>
      </c>
      <c r="AR169" s="81">
        <v>5</v>
      </c>
      <c r="AS169" s="81">
        <v>5</v>
      </c>
      <c r="AT169" s="81">
        <v>5</v>
      </c>
      <c r="AU169" s="81">
        <v>5</v>
      </c>
      <c r="AV169" s="81">
        <v>5</v>
      </c>
      <c r="AW169" s="81">
        <v>5</v>
      </c>
      <c r="AX169" s="81">
        <v>5.0999999046325701</v>
      </c>
      <c r="AY169" s="173" t="s">
        <v>405</v>
      </c>
      <c r="AZ169" s="81">
        <v>5.0999999046325701</v>
      </c>
      <c r="BA169" s="81">
        <v>5.0999999046325701</v>
      </c>
      <c r="BB169" s="81">
        <v>5.0999999046325701</v>
      </c>
      <c r="BC169" s="81">
        <v>5.0999999046325701</v>
      </c>
      <c r="BD169" s="81">
        <v>5.0999999046325701</v>
      </c>
      <c r="BE169" s="81">
        <v>5.0999999046325701</v>
      </c>
      <c r="BF169" s="81">
        <v>5.0999999046325701</v>
      </c>
      <c r="BG169" s="86">
        <v>5.0999999046325701</v>
      </c>
      <c r="BH169" s="163"/>
      <c r="BI169" s="163"/>
    </row>
    <row r="170" spans="1:61" x14ac:dyDescent="0.25">
      <c r="A170" s="85" t="s">
        <v>407</v>
      </c>
      <c r="B170" s="81" t="s">
        <v>408</v>
      </c>
      <c r="C170" s="81" t="s">
        <v>573</v>
      </c>
      <c r="D170" s="81" t="s">
        <v>574</v>
      </c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>
        <v>7.4000000953674299</v>
      </c>
      <c r="AK170" s="81">
        <v>7.4000000953674299</v>
      </c>
      <c r="AL170" s="81">
        <v>7.4000000953674299</v>
      </c>
      <c r="AM170" s="81">
        <v>7.4000000953674299</v>
      </c>
      <c r="AN170" s="81">
        <v>7.5</v>
      </c>
      <c r="AO170" s="81">
        <v>7.5</v>
      </c>
      <c r="AP170" s="81">
        <v>7.5</v>
      </c>
      <c r="AQ170" s="81">
        <v>7.5</v>
      </c>
      <c r="AR170" s="81">
        <v>7.5</v>
      </c>
      <c r="AS170" s="81">
        <v>7.5999999046325701</v>
      </c>
      <c r="AT170" s="81">
        <v>7.5999999046325701</v>
      </c>
      <c r="AU170" s="81">
        <v>7.6999998092651403</v>
      </c>
      <c r="AV170" s="81">
        <v>7.5999999046325701</v>
      </c>
      <c r="AW170" s="81">
        <v>7.6999998092651403</v>
      </c>
      <c r="AX170" s="81">
        <v>7.5999999046325701</v>
      </c>
      <c r="AY170" s="173" t="s">
        <v>407</v>
      </c>
      <c r="AZ170" s="81">
        <v>7.5999999046325701</v>
      </c>
      <c r="BA170" s="81">
        <v>7.5999999046325701</v>
      </c>
      <c r="BB170" s="81">
        <v>7.5999999046325701</v>
      </c>
      <c r="BC170" s="81">
        <v>7.5999999046325701</v>
      </c>
      <c r="BD170" s="81">
        <v>7.5999999046325701</v>
      </c>
      <c r="BE170" s="81">
        <v>7.5999999046325701</v>
      </c>
      <c r="BF170" s="81">
        <v>7.5</v>
      </c>
      <c r="BG170" s="86">
        <v>7.5</v>
      </c>
      <c r="BH170" s="163"/>
      <c r="BI170" s="163"/>
    </row>
    <row r="171" spans="1:61" x14ac:dyDescent="0.25">
      <c r="A171" s="85" t="s">
        <v>409</v>
      </c>
      <c r="B171" s="81" t="s">
        <v>410</v>
      </c>
      <c r="C171" s="81" t="s">
        <v>573</v>
      </c>
      <c r="D171" s="81" t="s">
        <v>574</v>
      </c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>
        <v>5</v>
      </c>
      <c r="AK171" s="81">
        <v>5.5999999046325701</v>
      </c>
      <c r="AL171" s="81">
        <v>4.8000001907348597</v>
      </c>
      <c r="AM171" s="81">
        <v>2.7000000476837198</v>
      </c>
      <c r="AN171" s="81">
        <v>3.2999999523162802</v>
      </c>
      <c r="AO171" s="81">
        <v>4.0999999046325701</v>
      </c>
      <c r="AP171" s="81">
        <v>5.0999999046325701</v>
      </c>
      <c r="AQ171" s="81">
        <v>4.8000001907348597</v>
      </c>
      <c r="AR171" s="81">
        <v>5.0999999046325701</v>
      </c>
      <c r="AS171" s="81">
        <v>6.1999998092651403</v>
      </c>
      <c r="AT171" s="81">
        <v>6</v>
      </c>
      <c r="AU171" s="81">
        <v>5.9000000953674299</v>
      </c>
      <c r="AV171" s="81">
        <v>8</v>
      </c>
      <c r="AW171" s="81">
        <v>6.6999998092651403</v>
      </c>
      <c r="AX171" s="81">
        <v>5.5999999046325701</v>
      </c>
      <c r="AY171" s="173" t="s">
        <v>409</v>
      </c>
      <c r="AZ171" s="81">
        <v>5.3000001907348597</v>
      </c>
      <c r="BA171" s="81">
        <v>5</v>
      </c>
      <c r="BB171" s="81">
        <v>6.1999998092651403</v>
      </c>
      <c r="BC171" s="81">
        <v>6.5999999046325701</v>
      </c>
      <c r="BD171" s="81">
        <v>8</v>
      </c>
      <c r="BE171" s="81">
        <v>7.8000001907348597</v>
      </c>
      <c r="BF171" s="81">
        <v>7.8000001907348597</v>
      </c>
      <c r="BG171" s="86">
        <v>7.1999998092651403</v>
      </c>
      <c r="BH171" s="163"/>
      <c r="BI171" s="163"/>
    </row>
    <row r="172" spans="1:61" x14ac:dyDescent="0.25">
      <c r="A172" s="85" t="s">
        <v>24</v>
      </c>
      <c r="B172" s="81" t="s">
        <v>411</v>
      </c>
      <c r="C172" s="81" t="s">
        <v>573</v>
      </c>
      <c r="D172" s="81" t="s">
        <v>574</v>
      </c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>
        <v>7.3000001907348597</v>
      </c>
      <c r="AK172" s="81">
        <v>5.5999999046325701</v>
      </c>
      <c r="AL172" s="81">
        <v>6.3000001907348597</v>
      </c>
      <c r="AM172" s="81">
        <v>7.1999998092651403</v>
      </c>
      <c r="AN172" s="81">
        <v>7.1999998092651403</v>
      </c>
      <c r="AO172" s="81">
        <v>6.4000000953674299</v>
      </c>
      <c r="AP172" s="81">
        <v>5.5</v>
      </c>
      <c r="AQ172" s="81">
        <v>4.4000000953674299</v>
      </c>
      <c r="AR172" s="81">
        <v>3.5999999046325701</v>
      </c>
      <c r="AS172" s="81">
        <v>2.7000000476837198</v>
      </c>
      <c r="AT172" s="81">
        <v>2.0999999046325701</v>
      </c>
      <c r="AU172" s="81">
        <v>2.5999999046325701</v>
      </c>
      <c r="AV172" s="81">
        <v>3.5999999046325701</v>
      </c>
      <c r="AW172" s="81">
        <v>4.5999999046325701</v>
      </c>
      <c r="AX172" s="81">
        <v>4.6999998092651403</v>
      </c>
      <c r="AY172" s="173" t="s">
        <v>24</v>
      </c>
      <c r="AZ172" s="81">
        <v>3.9000000953674299</v>
      </c>
      <c r="BA172" s="81">
        <v>3.2000000476837198</v>
      </c>
      <c r="BB172" s="81">
        <v>2.7999999523162802</v>
      </c>
      <c r="BC172" s="81">
        <v>3.4000000953674299</v>
      </c>
      <c r="BD172" s="81">
        <v>4.5</v>
      </c>
      <c r="BE172" s="81">
        <v>4.4000000953674299</v>
      </c>
      <c r="BF172" s="81">
        <v>5.3000001907348597</v>
      </c>
      <c r="BG172" s="86">
        <v>6.6999998092651403</v>
      </c>
      <c r="BH172" s="163"/>
      <c r="BI172" s="163"/>
    </row>
    <row r="173" spans="1:61" x14ac:dyDescent="0.25">
      <c r="A173" s="85" t="s">
        <v>412</v>
      </c>
      <c r="B173" s="81" t="s">
        <v>413</v>
      </c>
      <c r="C173" s="81" t="s">
        <v>573</v>
      </c>
      <c r="D173" s="81" t="s">
        <v>574</v>
      </c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>
        <v>10.496840787445425</v>
      </c>
      <c r="AK173" s="81">
        <v>5.9269782230571684</v>
      </c>
      <c r="AL173" s="81">
        <v>6.7591562599606227</v>
      </c>
      <c r="AM173" s="81">
        <v>8.4937437796788657</v>
      </c>
      <c r="AN173" s="81">
        <v>10.192766008870382</v>
      </c>
      <c r="AO173" s="81">
        <v>10.337452781579548</v>
      </c>
      <c r="AP173" s="81">
        <v>11.063697187690558</v>
      </c>
      <c r="AQ173" s="81">
        <v>11.789341953145289</v>
      </c>
      <c r="AR173" s="81">
        <v>12.105201925113835</v>
      </c>
      <c r="AS173" s="81">
        <v>10.680131489494903</v>
      </c>
      <c r="AT173" s="81">
        <v>10.215247747475853</v>
      </c>
      <c r="AU173" s="81">
        <v>9.8181414450130973</v>
      </c>
      <c r="AV173" s="81">
        <v>9.8065249657041171</v>
      </c>
      <c r="AW173" s="81">
        <v>8.8816080192679685</v>
      </c>
      <c r="AX173" s="81">
        <v>7.8207975276334647</v>
      </c>
      <c r="AY173" s="173" t="s">
        <v>412</v>
      </c>
      <c r="AZ173" s="81">
        <v>7.4600889868852356</v>
      </c>
      <c r="BA173" s="81">
        <v>6.3194288047326896</v>
      </c>
      <c r="BB173" s="81">
        <v>6.2270455691614668</v>
      </c>
      <c r="BC173" s="81">
        <v>7.8148384547500687</v>
      </c>
      <c r="BD173" s="81">
        <v>7.2677438372751428</v>
      </c>
      <c r="BE173" s="81">
        <v>6.7153810736374071</v>
      </c>
      <c r="BF173" s="81">
        <v>6.1511978614680931</v>
      </c>
      <c r="BG173" s="86">
        <v>6.1813246811290563</v>
      </c>
      <c r="BH173" s="163"/>
      <c r="BI173" s="163"/>
    </row>
    <row r="174" spans="1:61" x14ac:dyDescent="0.25">
      <c r="A174" s="85" t="s">
        <v>414</v>
      </c>
      <c r="B174" s="81" t="s">
        <v>415</v>
      </c>
      <c r="C174" s="81" t="s">
        <v>573</v>
      </c>
      <c r="D174" s="81" t="s">
        <v>574</v>
      </c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>
        <v>5.4000000953674299</v>
      </c>
      <c r="AK174" s="81">
        <v>5.9000000953674299</v>
      </c>
      <c r="AL174" s="81">
        <v>6</v>
      </c>
      <c r="AM174" s="81">
        <v>5.3000001907348597</v>
      </c>
      <c r="AN174" s="81">
        <v>4.9000000953674299</v>
      </c>
      <c r="AO174" s="81">
        <v>4.8000001907348597</v>
      </c>
      <c r="AP174" s="81">
        <v>3.9000000953674299</v>
      </c>
      <c r="AQ174" s="81">
        <v>3.2000000476837198</v>
      </c>
      <c r="AR174" s="81">
        <v>3.2000000476837198</v>
      </c>
      <c r="AS174" s="81">
        <v>3.4000000953674299</v>
      </c>
      <c r="AT174" s="81">
        <v>3.4000000953674299</v>
      </c>
      <c r="AU174" s="81">
        <v>3.9000000953674299</v>
      </c>
      <c r="AV174" s="81">
        <v>4.4000000953674299</v>
      </c>
      <c r="AW174" s="81">
        <v>4.4000000953674299</v>
      </c>
      <c r="AX174" s="81">
        <v>4.5999999046325701</v>
      </c>
      <c r="AY174" s="173" t="s">
        <v>414</v>
      </c>
      <c r="AZ174" s="81">
        <v>3.4000000953674299</v>
      </c>
      <c r="BA174" s="81">
        <v>2.5</v>
      </c>
      <c r="BB174" s="81">
        <v>2.5999999046325701</v>
      </c>
      <c r="BC174" s="81">
        <v>3.2000000476837198</v>
      </c>
      <c r="BD174" s="81">
        <v>3.5999999046325701</v>
      </c>
      <c r="BE174" s="81">
        <v>3.2999999523162802</v>
      </c>
      <c r="BF174" s="81">
        <v>3.2000000476837198</v>
      </c>
      <c r="BG174" s="86">
        <v>3.5</v>
      </c>
      <c r="BH174" s="163"/>
      <c r="BI174" s="163"/>
    </row>
    <row r="175" spans="1:61" x14ac:dyDescent="0.25">
      <c r="A175" s="85" t="s">
        <v>416</v>
      </c>
      <c r="B175" s="81" t="s">
        <v>417</v>
      </c>
      <c r="C175" s="81" t="s">
        <v>573</v>
      </c>
      <c r="D175" s="81" t="s">
        <v>574</v>
      </c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>
        <v>2.0999999046325701</v>
      </c>
      <c r="AK175" s="81">
        <v>1.8999999761581401</v>
      </c>
      <c r="AL175" s="81">
        <v>2.0999999046325701</v>
      </c>
      <c r="AM175" s="81">
        <v>2.2999999523162802</v>
      </c>
      <c r="AN175" s="81">
        <v>2.5</v>
      </c>
      <c r="AO175" s="81">
        <v>4.5</v>
      </c>
      <c r="AP175" s="81">
        <v>3.7000000476837198</v>
      </c>
      <c r="AQ175" s="81">
        <v>3</v>
      </c>
      <c r="AR175" s="81">
        <v>1.79999995231628</v>
      </c>
      <c r="AS175" s="81">
        <v>2.7000000476837198</v>
      </c>
      <c r="AT175" s="81">
        <v>3.7999999523162802</v>
      </c>
      <c r="AU175" s="81">
        <v>2.7999999523162802</v>
      </c>
      <c r="AV175" s="81">
        <v>2.0999999046325701</v>
      </c>
      <c r="AW175" s="81">
        <v>2.0999999046325701</v>
      </c>
      <c r="AX175" s="81">
        <v>2.5</v>
      </c>
      <c r="AY175" s="173" t="s">
        <v>416</v>
      </c>
      <c r="AZ175" s="81">
        <v>2.5999999046325701</v>
      </c>
      <c r="BA175" s="81">
        <v>2.5999999046325701</v>
      </c>
      <c r="BB175" s="81">
        <v>2.7000000476837198</v>
      </c>
      <c r="BC175" s="81">
        <v>2.7000000476837198</v>
      </c>
      <c r="BD175" s="81">
        <v>2.7000000476837198</v>
      </c>
      <c r="BE175" s="81">
        <v>2.7000000476837198</v>
      </c>
      <c r="BF175" s="81">
        <v>2.7000000476837198</v>
      </c>
      <c r="BG175" s="86">
        <v>2.7000000476837198</v>
      </c>
      <c r="BH175" s="163"/>
      <c r="BI175" s="163"/>
    </row>
    <row r="176" spans="1:61" x14ac:dyDescent="0.25">
      <c r="A176" s="85" t="s">
        <v>418</v>
      </c>
      <c r="B176" s="81" t="s">
        <v>419</v>
      </c>
      <c r="C176" s="81" t="s">
        <v>573</v>
      </c>
      <c r="D176" s="81" t="s">
        <v>574</v>
      </c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>
        <v>10.6000003814697</v>
      </c>
      <c r="AK176" s="81">
        <v>10.6000003814697</v>
      </c>
      <c r="AL176" s="81">
        <v>9.8000001907348597</v>
      </c>
      <c r="AM176" s="81">
        <v>8.3999996185302699</v>
      </c>
      <c r="AN176" s="81">
        <v>6.5</v>
      </c>
      <c r="AO176" s="81">
        <v>6.3000001907348597</v>
      </c>
      <c r="AP176" s="81">
        <v>6.8000001907348597</v>
      </c>
      <c r="AQ176" s="81">
        <v>7.6999998092651403</v>
      </c>
      <c r="AR176" s="81">
        <v>7</v>
      </c>
      <c r="AS176" s="81">
        <v>6.1999998092651403</v>
      </c>
      <c r="AT176" s="81">
        <v>5.4000000953674299</v>
      </c>
      <c r="AU176" s="81">
        <v>5.3000001907348597</v>
      </c>
      <c r="AV176" s="81">
        <v>4.8000001907348597</v>
      </c>
      <c r="AW176" s="81">
        <v>4</v>
      </c>
      <c r="AX176" s="81">
        <v>3.7999999523162802</v>
      </c>
      <c r="AY176" s="173" t="s">
        <v>418</v>
      </c>
      <c r="AZ176" s="81">
        <v>3.9000000953674299</v>
      </c>
      <c r="BA176" s="81">
        <v>3.7000000476837198</v>
      </c>
      <c r="BB176" s="81">
        <v>4.1999998092651403</v>
      </c>
      <c r="BC176" s="81">
        <v>6.0999999046325701</v>
      </c>
      <c r="BD176" s="81">
        <v>6.5</v>
      </c>
      <c r="BE176" s="81">
        <v>6.5</v>
      </c>
      <c r="BF176" s="81">
        <v>6.9000000953674299</v>
      </c>
      <c r="BG176" s="86">
        <v>6.1999998092651403</v>
      </c>
      <c r="BH176" s="163"/>
      <c r="BI176" s="163"/>
    </row>
    <row r="177" spans="1:61" x14ac:dyDescent="0.25">
      <c r="A177" s="85" t="s">
        <v>420</v>
      </c>
      <c r="B177" s="81" t="s">
        <v>421</v>
      </c>
      <c r="C177" s="81" t="s">
        <v>573</v>
      </c>
      <c r="D177" s="81" t="s">
        <v>574</v>
      </c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>
        <v>6.9231914650663988</v>
      </c>
      <c r="AK177" s="81">
        <v>7.5601231196448984</v>
      </c>
      <c r="AL177" s="81">
        <v>8.076140707172522</v>
      </c>
      <c r="AM177" s="81">
        <v>7.9962731950681629</v>
      </c>
      <c r="AN177" s="81">
        <v>7.5538271589748716</v>
      </c>
      <c r="AO177" s="81">
        <v>7.5241294292196539</v>
      </c>
      <c r="AP177" s="81">
        <v>7.2659084458793615</v>
      </c>
      <c r="AQ177" s="81">
        <v>7.1483215151771624</v>
      </c>
      <c r="AR177" s="81">
        <v>6.9552147843444372</v>
      </c>
      <c r="AS177" s="81">
        <v>6.549410432598572</v>
      </c>
      <c r="AT177" s="81">
        <v>6.4943633056044936</v>
      </c>
      <c r="AU177" s="81">
        <v>7.0601812882588035</v>
      </c>
      <c r="AV177" s="81">
        <v>7.1629166105141477</v>
      </c>
      <c r="AW177" s="81">
        <v>7.0075711882497256</v>
      </c>
      <c r="AX177" s="81">
        <v>6.7336853870235975</v>
      </c>
      <c r="AY177" s="173" t="s">
        <v>420</v>
      </c>
      <c r="AZ177" s="81">
        <v>6.1913661474220216</v>
      </c>
      <c r="BA177" s="81">
        <v>5.6709677774782277</v>
      </c>
      <c r="BB177" s="81">
        <v>5.9747444227521278</v>
      </c>
      <c r="BC177" s="81">
        <v>8.1832059431026369</v>
      </c>
      <c r="BD177" s="81">
        <v>8.4911200628124792</v>
      </c>
      <c r="BE177" s="81">
        <v>8.1432589584232193</v>
      </c>
      <c r="BF177" s="81">
        <v>8.2755080867818425</v>
      </c>
      <c r="BG177" s="86">
        <v>8.1705965428586893</v>
      </c>
      <c r="BH177" s="163"/>
      <c r="BI177" s="163"/>
    </row>
    <row r="178" spans="1:61" x14ac:dyDescent="0.25">
      <c r="A178" s="85" t="s">
        <v>422</v>
      </c>
      <c r="B178" s="81" t="s">
        <v>423</v>
      </c>
      <c r="C178" s="81" t="s">
        <v>573</v>
      </c>
      <c r="D178" s="81" t="s">
        <v>574</v>
      </c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>
        <v>6.7283353979158234</v>
      </c>
      <c r="AK178" s="81">
        <v>7.3096250210782969</v>
      </c>
      <c r="AL178" s="81">
        <v>7.7856446083267077</v>
      </c>
      <c r="AM178" s="81">
        <v>7.7645390393881426</v>
      </c>
      <c r="AN178" s="81">
        <v>7.5109381797875052</v>
      </c>
      <c r="AO178" s="81">
        <v>7.3260203717330201</v>
      </c>
      <c r="AP178" s="81">
        <v>7.0203355551700151</v>
      </c>
      <c r="AQ178" s="81">
        <v>6.8812357752628506</v>
      </c>
      <c r="AR178" s="81">
        <v>6.6627082736836041</v>
      </c>
      <c r="AS178" s="81">
        <v>6.2585306160713898</v>
      </c>
      <c r="AT178" s="81">
        <v>6.276057892711072</v>
      </c>
      <c r="AU178" s="81">
        <v>6.8832000502082717</v>
      </c>
      <c r="AV178" s="81">
        <v>6.9835019430019809</v>
      </c>
      <c r="AW178" s="81">
        <v>6.8998782524369515</v>
      </c>
      <c r="AX178" s="81">
        <v>6.6344233167955613</v>
      </c>
      <c r="AY178" s="173" t="s">
        <v>422</v>
      </c>
      <c r="AZ178" s="81">
        <v>6.1107757076163685</v>
      </c>
      <c r="BA178" s="81">
        <v>5.6697680199680631</v>
      </c>
      <c r="BB178" s="81">
        <v>5.9729383649851489</v>
      </c>
      <c r="BC178" s="81">
        <v>8.1799162094901661</v>
      </c>
      <c r="BD178" s="81">
        <v>8.3590745510681117</v>
      </c>
      <c r="BE178" s="81">
        <v>7.9756999563713711</v>
      </c>
      <c r="BF178" s="81">
        <v>8.0215326936080196</v>
      </c>
      <c r="BG178" s="86">
        <v>7.9624356434251693</v>
      </c>
      <c r="BH178" s="163"/>
      <c r="BI178" s="163"/>
    </row>
    <row r="179" spans="1:61" x14ac:dyDescent="0.25">
      <c r="A179" s="85" t="s">
        <v>424</v>
      </c>
      <c r="B179" s="81" t="s">
        <v>425</v>
      </c>
      <c r="C179" s="81" t="s">
        <v>573</v>
      </c>
      <c r="D179" s="81" t="s">
        <v>574</v>
      </c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>
        <v>7.5</v>
      </c>
      <c r="AK179" s="81">
        <v>7.1999998092651403</v>
      </c>
      <c r="AL179" s="81">
        <v>7</v>
      </c>
      <c r="AM179" s="81">
        <v>6.9000000953674299</v>
      </c>
      <c r="AN179" s="81">
        <v>7</v>
      </c>
      <c r="AO179" s="81">
        <v>7.1999998092651403</v>
      </c>
      <c r="AP179" s="81">
        <v>7.5</v>
      </c>
      <c r="AQ179" s="81">
        <v>7.9000000953674299</v>
      </c>
      <c r="AR179" s="81">
        <v>8.3000001907348597</v>
      </c>
      <c r="AS179" s="81">
        <v>8.6000003814697301</v>
      </c>
      <c r="AT179" s="81">
        <v>8.6999998092651403</v>
      </c>
      <c r="AU179" s="81">
        <v>8.6000003814697301</v>
      </c>
      <c r="AV179" s="81">
        <v>8.5</v>
      </c>
      <c r="AW179" s="81">
        <v>8.3999996185302699</v>
      </c>
      <c r="AX179" s="81">
        <v>8.3999996185302699</v>
      </c>
      <c r="AY179" s="173" t="s">
        <v>424</v>
      </c>
      <c r="AZ179" s="81">
        <v>8.3999996185302699</v>
      </c>
      <c r="BA179" s="81">
        <v>8.3999996185302699</v>
      </c>
      <c r="BB179" s="81">
        <v>8.3999996185302699</v>
      </c>
      <c r="BC179" s="81">
        <v>8.3000001907348597</v>
      </c>
      <c r="BD179" s="81">
        <v>8.1999998092651403</v>
      </c>
      <c r="BE179" s="81">
        <v>8.1000003814697301</v>
      </c>
      <c r="BF179" s="81">
        <v>7.9000000953674299</v>
      </c>
      <c r="BG179" s="86">
        <v>7.9000000953674299</v>
      </c>
      <c r="BH179" s="163"/>
      <c r="BI179" s="163"/>
    </row>
    <row r="180" spans="1:61" x14ac:dyDescent="0.25">
      <c r="A180" s="85" t="s">
        <v>426</v>
      </c>
      <c r="B180" s="81" t="s">
        <v>427</v>
      </c>
      <c r="C180" s="81" t="s">
        <v>573</v>
      </c>
      <c r="D180" s="81" t="s">
        <v>574</v>
      </c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>
        <v>16.279835840913048</v>
      </c>
      <c r="AK180" s="81">
        <v>16.658273398971996</v>
      </c>
      <c r="AL180" s="81">
        <v>16.976254406028872</v>
      </c>
      <c r="AM180" s="81">
        <v>16.744343360440482</v>
      </c>
      <c r="AN180" s="81">
        <v>16.095701692846205</v>
      </c>
      <c r="AO180" s="81">
        <v>15.567876577754923</v>
      </c>
      <c r="AP180" s="81">
        <v>17.080070610118952</v>
      </c>
      <c r="AQ180" s="81">
        <v>16.25785755340592</v>
      </c>
      <c r="AR180" s="81">
        <v>15.569370348682121</v>
      </c>
      <c r="AS180" s="81">
        <v>16.772605642075433</v>
      </c>
      <c r="AT180" s="81">
        <v>17.047051520343974</v>
      </c>
      <c r="AU180" s="81">
        <v>15.748582516537565</v>
      </c>
      <c r="AV180" s="81">
        <v>17.074885798785051</v>
      </c>
      <c r="AW180" s="81">
        <v>16.72397238283769</v>
      </c>
      <c r="AX180" s="81">
        <v>16.509280740033862</v>
      </c>
      <c r="AY180" s="173" t="s">
        <v>426</v>
      </c>
      <c r="AZ180" s="81">
        <v>15.463052066506053</v>
      </c>
      <c r="BA180" s="81">
        <v>14.586936764912304</v>
      </c>
      <c r="BB180" s="81">
        <v>16.791318022269383</v>
      </c>
      <c r="BC180" s="81">
        <v>15.50604400344354</v>
      </c>
      <c r="BD180" s="81">
        <v>14.289140936018098</v>
      </c>
      <c r="BE180" s="81">
        <v>14.154416779101636</v>
      </c>
      <c r="BF180" s="81">
        <v>13.539556525009809</v>
      </c>
      <c r="BG180" s="86">
        <v>13.73830681545822</v>
      </c>
      <c r="BH180" s="163"/>
      <c r="BI180" s="163"/>
    </row>
    <row r="181" spans="1:61" x14ac:dyDescent="0.25">
      <c r="A181" s="85" t="s">
        <v>428</v>
      </c>
      <c r="B181" s="81" t="s">
        <v>429</v>
      </c>
      <c r="C181" s="81" t="s">
        <v>573</v>
      </c>
      <c r="D181" s="81" t="s">
        <v>574</v>
      </c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>
        <v>5.9000000953674299</v>
      </c>
      <c r="AK181" s="81">
        <v>5.1999998092651403</v>
      </c>
      <c r="AL181" s="81">
        <v>4.3000001907348597</v>
      </c>
      <c r="AM181" s="81">
        <v>4.3000001907348597</v>
      </c>
      <c r="AN181" s="81">
        <v>5</v>
      </c>
      <c r="AO181" s="81">
        <v>5.3000001907348597</v>
      </c>
      <c r="AP181" s="81">
        <v>5.8000001907348597</v>
      </c>
      <c r="AQ181" s="81">
        <v>5.6999998092651403</v>
      </c>
      <c r="AR181" s="81">
        <v>6.0999999046325701</v>
      </c>
      <c r="AS181" s="81">
        <v>7.1999998092651403</v>
      </c>
      <c r="AT181" s="81">
        <v>7.4000000953674299</v>
      </c>
      <c r="AU181" s="81">
        <v>7.8000001907348597</v>
      </c>
      <c r="AV181" s="81">
        <v>7.6999998092651403</v>
      </c>
      <c r="AW181" s="81">
        <v>7.4000000953674299</v>
      </c>
      <c r="AX181" s="81">
        <v>7.0999999046325701</v>
      </c>
      <c r="AY181" s="173" t="s">
        <v>428</v>
      </c>
      <c r="AZ181" s="81">
        <v>6.0999999046325701</v>
      </c>
      <c r="BA181" s="81">
        <v>5.0999999046325701</v>
      </c>
      <c r="BB181" s="81">
        <v>5</v>
      </c>
      <c r="BC181" s="81">
        <v>4.9000000953674299</v>
      </c>
      <c r="BD181" s="81">
        <v>5</v>
      </c>
      <c r="BE181" s="81">
        <v>5</v>
      </c>
      <c r="BF181" s="81">
        <v>5</v>
      </c>
      <c r="BG181" s="86">
        <v>5.0999999046325701</v>
      </c>
      <c r="BH181" s="163"/>
      <c r="BI181" s="163"/>
    </row>
    <row r="182" spans="1:61" x14ac:dyDescent="0.25">
      <c r="A182" s="85" t="s">
        <v>430</v>
      </c>
      <c r="B182" s="81" t="s">
        <v>431</v>
      </c>
      <c r="C182" s="81" t="s">
        <v>573</v>
      </c>
      <c r="D182" s="81" t="s">
        <v>574</v>
      </c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>
        <v>16.100000381469702</v>
      </c>
      <c r="AK182" s="81">
        <v>14.699999809265099</v>
      </c>
      <c r="AL182" s="81">
        <v>13.300000190734901</v>
      </c>
      <c r="AM182" s="81">
        <v>14</v>
      </c>
      <c r="AN182" s="81">
        <v>14</v>
      </c>
      <c r="AO182" s="81">
        <v>14.5</v>
      </c>
      <c r="AP182" s="81">
        <v>13.3999996185303</v>
      </c>
      <c r="AQ182" s="81">
        <v>14</v>
      </c>
      <c r="AR182" s="81">
        <v>11.800000190734901</v>
      </c>
      <c r="AS182" s="81">
        <v>13.5</v>
      </c>
      <c r="AT182" s="81">
        <v>14</v>
      </c>
      <c r="AU182" s="81">
        <v>13.5</v>
      </c>
      <c r="AV182" s="81">
        <v>13</v>
      </c>
      <c r="AW182" s="81">
        <v>11.699999809265099</v>
      </c>
      <c r="AX182" s="81">
        <v>9.8000001907348597</v>
      </c>
      <c r="AY182" s="173" t="s">
        <v>430</v>
      </c>
      <c r="AZ182" s="81">
        <v>8.6999998092651403</v>
      </c>
      <c r="BA182" s="81">
        <v>6.4000000953674299</v>
      </c>
      <c r="BB182" s="81">
        <v>5.5999999046325701</v>
      </c>
      <c r="BC182" s="81">
        <v>6.5999999046325701</v>
      </c>
      <c r="BD182" s="81">
        <v>6.5</v>
      </c>
      <c r="BE182" s="81">
        <v>4.5</v>
      </c>
      <c r="BF182" s="81">
        <v>4</v>
      </c>
      <c r="BG182" s="86">
        <v>4.0999999046325701</v>
      </c>
      <c r="BH182" s="163"/>
      <c r="BI182" s="163"/>
    </row>
    <row r="183" spans="1:61" x14ac:dyDescent="0.25">
      <c r="A183" s="85" t="s">
        <v>432</v>
      </c>
      <c r="B183" s="81" t="s">
        <v>433</v>
      </c>
      <c r="C183" s="81" t="s">
        <v>573</v>
      </c>
      <c r="D183" s="81" t="s">
        <v>574</v>
      </c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>
        <v>6.0999999046325701</v>
      </c>
      <c r="AK183" s="81">
        <v>4.6999998092651403</v>
      </c>
      <c r="AL183" s="81">
        <v>7.0999999046325701</v>
      </c>
      <c r="AM183" s="81">
        <v>5.4000000953674299</v>
      </c>
      <c r="AN183" s="81">
        <v>5.1999998092651403</v>
      </c>
      <c r="AO183" s="81">
        <v>6.3000001907348597</v>
      </c>
      <c r="AP183" s="81">
        <v>4.9000000953674299</v>
      </c>
      <c r="AQ183" s="81">
        <v>4.5999999046325701</v>
      </c>
      <c r="AR183" s="81">
        <v>5.4000000953674299</v>
      </c>
      <c r="AS183" s="81">
        <v>6.3000001907348597</v>
      </c>
      <c r="AT183" s="81">
        <v>5.0999999046325701</v>
      </c>
      <c r="AU183" s="81">
        <v>6</v>
      </c>
      <c r="AV183" s="81">
        <v>6.5999999046325701</v>
      </c>
      <c r="AW183" s="81">
        <v>5.1999998092651403</v>
      </c>
      <c r="AX183" s="81">
        <v>5.1999998092651403</v>
      </c>
      <c r="AY183" s="173" t="s">
        <v>432</v>
      </c>
      <c r="AZ183" s="81">
        <v>4.5999999046325701</v>
      </c>
      <c r="BA183" s="81">
        <v>4.5</v>
      </c>
      <c r="BB183" s="81">
        <v>4.5</v>
      </c>
      <c r="BC183" s="81">
        <v>4.4000000953674299</v>
      </c>
      <c r="BD183" s="81">
        <v>4</v>
      </c>
      <c r="BE183" s="81">
        <v>3.9000000953674299</v>
      </c>
      <c r="BF183" s="81">
        <v>3.5999999046325701</v>
      </c>
      <c r="BG183" s="86">
        <v>3.9000000953674299</v>
      </c>
      <c r="BH183" s="163"/>
      <c r="BI183" s="163"/>
    </row>
    <row r="184" spans="1:61" x14ac:dyDescent="0.25">
      <c r="A184" s="85" t="s">
        <v>434</v>
      </c>
      <c r="B184" s="81" t="s">
        <v>435</v>
      </c>
      <c r="C184" s="81" t="s">
        <v>573</v>
      </c>
      <c r="D184" s="81" t="s">
        <v>574</v>
      </c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>
        <v>9</v>
      </c>
      <c r="AK184" s="81">
        <v>8.6000003814697301</v>
      </c>
      <c r="AL184" s="81">
        <v>8.8999996185302699</v>
      </c>
      <c r="AM184" s="81">
        <v>8.3999996185302699</v>
      </c>
      <c r="AN184" s="81">
        <v>8.3999996185302699</v>
      </c>
      <c r="AO184" s="81">
        <v>7.4000000953674299</v>
      </c>
      <c r="AP184" s="81">
        <v>7.9000000953674299</v>
      </c>
      <c r="AQ184" s="81">
        <v>9.3999996185302699</v>
      </c>
      <c r="AR184" s="81">
        <v>9.3999996185302699</v>
      </c>
      <c r="AS184" s="81">
        <v>11.199999809265099</v>
      </c>
      <c r="AT184" s="81">
        <v>11</v>
      </c>
      <c r="AU184" s="81">
        <v>11.5</v>
      </c>
      <c r="AV184" s="81">
        <v>11.199999809265099</v>
      </c>
      <c r="AW184" s="81">
        <v>11.8999996185303</v>
      </c>
      <c r="AX184" s="81">
        <v>7.6999998092651403</v>
      </c>
      <c r="AY184" s="173" t="s">
        <v>434</v>
      </c>
      <c r="AZ184" s="81">
        <v>8</v>
      </c>
      <c r="BA184" s="81">
        <v>7.4000000953674299</v>
      </c>
      <c r="BB184" s="81">
        <v>7.3000001907348597</v>
      </c>
      <c r="BC184" s="81">
        <v>7.5</v>
      </c>
      <c r="BD184" s="81">
        <v>7.3000001907348597</v>
      </c>
      <c r="BE184" s="81">
        <v>7</v>
      </c>
      <c r="BF184" s="81">
        <v>7</v>
      </c>
      <c r="BG184" s="86">
        <v>7.0999999046325701</v>
      </c>
      <c r="BH184" s="163"/>
      <c r="BI184" s="163"/>
    </row>
    <row r="185" spans="1:61" x14ac:dyDescent="0.25">
      <c r="A185" s="85" t="s">
        <v>436</v>
      </c>
      <c r="B185" s="81" t="s">
        <v>437</v>
      </c>
      <c r="C185" s="81" t="s">
        <v>573</v>
      </c>
      <c r="D185" s="81" t="s">
        <v>574</v>
      </c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173" t="s">
        <v>436</v>
      </c>
      <c r="AZ185" s="81"/>
      <c r="BA185" s="81"/>
      <c r="BB185" s="81"/>
      <c r="BC185" s="81"/>
      <c r="BD185" s="81"/>
      <c r="BE185" s="81"/>
      <c r="BF185" s="81"/>
      <c r="BG185" s="86"/>
      <c r="BH185" s="163"/>
      <c r="BI185" s="163"/>
    </row>
    <row r="186" spans="1:61" x14ac:dyDescent="0.25">
      <c r="A186" s="85" t="s">
        <v>438</v>
      </c>
      <c r="B186" s="81" t="s">
        <v>439</v>
      </c>
      <c r="C186" s="81" t="s">
        <v>573</v>
      </c>
      <c r="D186" s="81" t="s">
        <v>574</v>
      </c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>
        <v>2.5999999046325701</v>
      </c>
      <c r="AK186" s="81">
        <v>2.5</v>
      </c>
      <c r="AL186" s="81">
        <v>2.2999999523162802</v>
      </c>
      <c r="AM186" s="81">
        <v>2.7000000476837198</v>
      </c>
      <c r="AN186" s="81">
        <v>3</v>
      </c>
      <c r="AO186" s="81">
        <v>2.5999999046325701</v>
      </c>
      <c r="AP186" s="81">
        <v>3.0999999046325701</v>
      </c>
      <c r="AQ186" s="81">
        <v>2.7000000476837198</v>
      </c>
      <c r="AR186" s="81">
        <v>2.7999999523162802</v>
      </c>
      <c r="AS186" s="81">
        <v>2.9000000953674299</v>
      </c>
      <c r="AT186" s="81">
        <v>2.7999999523162802</v>
      </c>
      <c r="AU186" s="81">
        <v>2.7000000476837198</v>
      </c>
      <c r="AV186" s="81">
        <v>2.7000000476837198</v>
      </c>
      <c r="AW186" s="81">
        <v>2.7000000476837198</v>
      </c>
      <c r="AX186" s="81">
        <v>2.5999999046325701</v>
      </c>
      <c r="AY186" s="173" t="s">
        <v>438</v>
      </c>
      <c r="AZ186" s="81">
        <v>2.7000000476837198</v>
      </c>
      <c r="BA186" s="81">
        <v>2.5</v>
      </c>
      <c r="BB186" s="81">
        <v>2.5</v>
      </c>
      <c r="BC186" s="81">
        <v>2.5</v>
      </c>
      <c r="BD186" s="81">
        <v>2.4000000953674299</v>
      </c>
      <c r="BE186" s="81">
        <v>2.4000000953674299</v>
      </c>
      <c r="BF186" s="81">
        <v>2.4000000953674299</v>
      </c>
      <c r="BG186" s="86">
        <v>2.0999999046325701</v>
      </c>
      <c r="BH186" s="163"/>
      <c r="BI186" s="163"/>
    </row>
    <row r="187" spans="1:61" x14ac:dyDescent="0.25">
      <c r="A187" s="85" t="s">
        <v>440</v>
      </c>
      <c r="B187" s="81" t="s">
        <v>441</v>
      </c>
      <c r="C187" s="81" t="s">
        <v>573</v>
      </c>
      <c r="D187" s="81" t="s">
        <v>574</v>
      </c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>
        <v>11.3999996185303</v>
      </c>
      <c r="AK187" s="81">
        <v>13.300000190734901</v>
      </c>
      <c r="AL187" s="81">
        <v>14</v>
      </c>
      <c r="AM187" s="81">
        <v>14.3999996185303</v>
      </c>
      <c r="AN187" s="81">
        <v>13.300000190734901</v>
      </c>
      <c r="AO187" s="81">
        <v>12.3999996185303</v>
      </c>
      <c r="AP187" s="81">
        <v>11.199999809265099</v>
      </c>
      <c r="AQ187" s="81">
        <v>10.699999809265099</v>
      </c>
      <c r="AR187" s="81">
        <v>12.5</v>
      </c>
      <c r="AS187" s="81">
        <v>16.100000381469702</v>
      </c>
      <c r="AT187" s="81">
        <v>18.200000762939499</v>
      </c>
      <c r="AU187" s="81">
        <v>19.899999618530298</v>
      </c>
      <c r="AV187" s="81">
        <v>19.600000381469702</v>
      </c>
      <c r="AW187" s="81">
        <v>19</v>
      </c>
      <c r="AX187" s="81">
        <v>17.700000762939499</v>
      </c>
      <c r="AY187" s="173" t="s">
        <v>440</v>
      </c>
      <c r="AZ187" s="81">
        <v>13.800000190734901</v>
      </c>
      <c r="BA187" s="81">
        <v>9.6000003814697301</v>
      </c>
      <c r="BB187" s="81">
        <v>7.0999999046325701</v>
      </c>
      <c r="BC187" s="81">
        <v>8.1999998092651403</v>
      </c>
      <c r="BD187" s="81">
        <v>9.6000003814697301</v>
      </c>
      <c r="BE187" s="81">
        <v>9.6000003814697301</v>
      </c>
      <c r="BF187" s="81">
        <v>10.1000003814697</v>
      </c>
      <c r="BG187" s="86">
        <v>10.3999996185303</v>
      </c>
      <c r="BH187" s="163"/>
      <c r="BI187" s="163"/>
    </row>
    <row r="188" spans="1:61" x14ac:dyDescent="0.25">
      <c r="A188" s="85" t="s">
        <v>442</v>
      </c>
      <c r="B188" s="81" t="s">
        <v>443</v>
      </c>
      <c r="C188" s="81" t="s">
        <v>573</v>
      </c>
      <c r="D188" s="81" t="s">
        <v>574</v>
      </c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>
        <v>17.100000381469702</v>
      </c>
      <c r="AK188" s="81">
        <v>17.200000762939499</v>
      </c>
      <c r="AL188" s="81">
        <v>17.299999237060501</v>
      </c>
      <c r="AM188" s="81">
        <v>14.800000190734901</v>
      </c>
      <c r="AN188" s="81">
        <v>14.1000003814697</v>
      </c>
      <c r="AO188" s="81">
        <v>13.8999996185303</v>
      </c>
      <c r="AP188" s="81">
        <v>14.1000003814697</v>
      </c>
      <c r="AQ188" s="81">
        <v>13.800000190734901</v>
      </c>
      <c r="AR188" s="81">
        <v>12.1000003814697</v>
      </c>
      <c r="AS188" s="81">
        <v>10.300000190734901</v>
      </c>
      <c r="AT188" s="81">
        <v>11.6000003814697</v>
      </c>
      <c r="AU188" s="81">
        <v>12.1000003814697</v>
      </c>
      <c r="AV188" s="81">
        <v>12</v>
      </c>
      <c r="AW188" s="81">
        <v>10.5</v>
      </c>
      <c r="AX188" s="81">
        <v>11.5</v>
      </c>
      <c r="AY188" s="173" t="s">
        <v>442</v>
      </c>
      <c r="AZ188" s="81">
        <v>11.199999809265099</v>
      </c>
      <c r="BA188" s="81">
        <v>11.1000003814697</v>
      </c>
      <c r="BB188" s="81">
        <v>11.800000190734901</v>
      </c>
      <c r="BC188" s="81">
        <v>15.1000003814697</v>
      </c>
      <c r="BD188" s="81">
        <v>16.200000762939499</v>
      </c>
      <c r="BE188" s="81">
        <v>15.800000190734901</v>
      </c>
      <c r="BF188" s="81">
        <v>14.6000003814697</v>
      </c>
      <c r="BG188" s="86">
        <v>14.199999809265099</v>
      </c>
      <c r="BH188" s="163"/>
      <c r="BI188" s="163"/>
    </row>
    <row r="189" spans="1:61" x14ac:dyDescent="0.25">
      <c r="A189" s="85" t="s">
        <v>444</v>
      </c>
      <c r="B189" s="81" t="s">
        <v>445</v>
      </c>
      <c r="C189" s="81" t="s">
        <v>573</v>
      </c>
      <c r="D189" s="81" t="s">
        <v>574</v>
      </c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>
        <v>3.2999999523162802</v>
      </c>
      <c r="AK189" s="81">
        <v>3.2000000476837198</v>
      </c>
      <c r="AL189" s="81">
        <v>3</v>
      </c>
      <c r="AM189" s="81">
        <v>2.7999999523162802</v>
      </c>
      <c r="AN189" s="81">
        <v>2.7999999523162802</v>
      </c>
      <c r="AO189" s="81">
        <v>4.9000000953674299</v>
      </c>
      <c r="AP189" s="81">
        <v>4.8000001907348597</v>
      </c>
      <c r="AQ189" s="81">
        <v>5</v>
      </c>
      <c r="AR189" s="81">
        <v>4.6999998092651403</v>
      </c>
      <c r="AS189" s="81">
        <v>4.5999999046325701</v>
      </c>
      <c r="AT189" s="81">
        <v>4.8000001907348597</v>
      </c>
      <c r="AU189" s="81">
        <v>4.6999998092651403</v>
      </c>
      <c r="AV189" s="81">
        <v>4.6999998092651403</v>
      </c>
      <c r="AW189" s="81">
        <v>4.5999999046325701</v>
      </c>
      <c r="AX189" s="81">
        <v>4.5999999046325701</v>
      </c>
      <c r="AY189" s="173" t="s">
        <v>444</v>
      </c>
      <c r="AZ189" s="81">
        <v>4.5999999046325701</v>
      </c>
      <c r="BA189" s="81">
        <v>4.5</v>
      </c>
      <c r="BB189" s="81">
        <v>4.6999998092651403</v>
      </c>
      <c r="BC189" s="81">
        <v>4.9000000953674299</v>
      </c>
      <c r="BD189" s="81">
        <v>4.5</v>
      </c>
      <c r="BE189" s="81">
        <v>4.5</v>
      </c>
      <c r="BF189" s="81">
        <v>4.5999999046325701</v>
      </c>
      <c r="BG189" s="86">
        <v>4.5999999046325701</v>
      </c>
      <c r="BH189" s="163"/>
      <c r="BI189" s="163"/>
    </row>
    <row r="190" spans="1:61" x14ac:dyDescent="0.25">
      <c r="A190" s="85" t="s">
        <v>25</v>
      </c>
      <c r="B190" s="81" t="s">
        <v>446</v>
      </c>
      <c r="C190" s="81" t="s">
        <v>573</v>
      </c>
      <c r="D190" s="81" t="s">
        <v>574</v>
      </c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>
        <v>3.9000000953674299</v>
      </c>
      <c r="AK190" s="81">
        <v>3.9000000953674299</v>
      </c>
      <c r="AL190" s="81">
        <v>5.3000001907348597</v>
      </c>
      <c r="AM190" s="81">
        <v>6.5</v>
      </c>
      <c r="AN190" s="81">
        <v>6.8000001907348597</v>
      </c>
      <c r="AO190" s="81">
        <v>6.8000001907348597</v>
      </c>
      <c r="AP190" s="81">
        <v>6.3000001907348597</v>
      </c>
      <c r="AQ190" s="81">
        <v>4.9000000953674299</v>
      </c>
      <c r="AR190" s="81">
        <v>4.4000000953674299</v>
      </c>
      <c r="AS190" s="81">
        <v>3.9000000953674299</v>
      </c>
      <c r="AT190" s="81">
        <v>4</v>
      </c>
      <c r="AU190" s="81">
        <v>5</v>
      </c>
      <c r="AV190" s="81">
        <v>6.3000001907348597</v>
      </c>
      <c r="AW190" s="81">
        <v>6.6999998092651403</v>
      </c>
      <c r="AX190" s="81">
        <v>7.5999999046325701</v>
      </c>
      <c r="AY190" s="173" t="s">
        <v>25</v>
      </c>
      <c r="AZ190" s="81">
        <v>7.6999998092651403</v>
      </c>
      <c r="BA190" s="81">
        <v>8</v>
      </c>
      <c r="BB190" s="81">
        <v>7.5999999046325701</v>
      </c>
      <c r="BC190" s="81">
        <v>9.5</v>
      </c>
      <c r="BD190" s="81">
        <v>10.800000190734901</v>
      </c>
      <c r="BE190" s="81">
        <v>12.699999809265099</v>
      </c>
      <c r="BF190" s="81">
        <v>15.6000003814697</v>
      </c>
      <c r="BG190" s="86">
        <v>16.5</v>
      </c>
      <c r="BH190" s="163"/>
      <c r="BI190" s="163"/>
    </row>
    <row r="191" spans="1:61" x14ac:dyDescent="0.25">
      <c r="A191" s="85" t="s">
        <v>447</v>
      </c>
      <c r="B191" s="81" t="s">
        <v>448</v>
      </c>
      <c r="C191" s="81" t="s">
        <v>573</v>
      </c>
      <c r="D191" s="81" t="s">
        <v>574</v>
      </c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>
        <v>6.5</v>
      </c>
      <c r="AK191" s="81">
        <v>5</v>
      </c>
      <c r="AL191" s="81">
        <v>7</v>
      </c>
      <c r="AM191" s="81">
        <v>6.1999998092651403</v>
      </c>
      <c r="AN191" s="81">
        <v>3.4000000953674299</v>
      </c>
      <c r="AO191" s="81">
        <v>4.4000000953674299</v>
      </c>
      <c r="AP191" s="81">
        <v>5.3000001907348597</v>
      </c>
      <c r="AQ191" s="81">
        <v>5.3000001907348597</v>
      </c>
      <c r="AR191" s="81">
        <v>6.5999999046325701</v>
      </c>
      <c r="AS191" s="81">
        <v>7.5999999046325701</v>
      </c>
      <c r="AT191" s="81">
        <v>7.5999999046325701</v>
      </c>
      <c r="AU191" s="81">
        <v>10.699999809265099</v>
      </c>
      <c r="AV191" s="81">
        <v>7.9000000953674299</v>
      </c>
      <c r="AW191" s="81">
        <v>7.4000000953674299</v>
      </c>
      <c r="AX191" s="81">
        <v>5.8000001907348597</v>
      </c>
      <c r="AY191" s="173" t="s">
        <v>447</v>
      </c>
      <c r="AZ191" s="81">
        <v>6.6999998092651403</v>
      </c>
      <c r="BA191" s="81">
        <v>5.5999999046325701</v>
      </c>
      <c r="BB191" s="81">
        <v>5.5999999046325701</v>
      </c>
      <c r="BC191" s="81">
        <v>6.5</v>
      </c>
      <c r="BD191" s="81">
        <v>5.6999998092651403</v>
      </c>
      <c r="BE191" s="81">
        <v>4.3000001907348597</v>
      </c>
      <c r="BF191" s="81">
        <v>4.9000000953674299</v>
      </c>
      <c r="BG191" s="86">
        <v>5.1999998092651403</v>
      </c>
      <c r="BH191" s="163"/>
      <c r="BI191" s="163"/>
    </row>
    <row r="192" spans="1:61" x14ac:dyDescent="0.25">
      <c r="A192" s="85" t="s">
        <v>449</v>
      </c>
      <c r="B192" s="81" t="s">
        <v>450</v>
      </c>
      <c r="C192" s="81" t="s">
        <v>573</v>
      </c>
      <c r="D192" s="81" t="s">
        <v>574</v>
      </c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173" t="s">
        <v>449</v>
      </c>
      <c r="AZ192" s="81"/>
      <c r="BA192" s="81"/>
      <c r="BB192" s="81"/>
      <c r="BC192" s="81"/>
      <c r="BD192" s="81"/>
      <c r="BE192" s="81"/>
      <c r="BF192" s="81"/>
      <c r="BG192" s="86"/>
      <c r="BH192" s="163"/>
      <c r="BI192" s="163"/>
    </row>
    <row r="193" spans="1:61" x14ac:dyDescent="0.25">
      <c r="A193" s="85" t="s">
        <v>451</v>
      </c>
      <c r="B193" s="81" t="s">
        <v>452</v>
      </c>
      <c r="C193" s="81" t="s">
        <v>573</v>
      </c>
      <c r="D193" s="81" t="s">
        <v>574</v>
      </c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173" t="s">
        <v>451</v>
      </c>
      <c r="AZ193" s="81"/>
      <c r="BA193" s="81"/>
      <c r="BB193" s="81"/>
      <c r="BC193" s="81"/>
      <c r="BD193" s="81"/>
      <c r="BE193" s="81"/>
      <c r="BF193" s="81"/>
      <c r="BG193" s="86"/>
      <c r="BH193" s="163"/>
      <c r="BI193" s="163"/>
    </row>
    <row r="194" spans="1:61" x14ac:dyDescent="0.25">
      <c r="A194" s="85" t="s">
        <v>453</v>
      </c>
      <c r="B194" s="81" t="s">
        <v>454</v>
      </c>
      <c r="C194" s="81" t="s">
        <v>573</v>
      </c>
      <c r="D194" s="81" t="s">
        <v>574</v>
      </c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>
        <v>0.5</v>
      </c>
      <c r="AK194" s="81">
        <v>0.20000000298023199</v>
      </c>
      <c r="AL194" s="81">
        <v>0.20000000298023199</v>
      </c>
      <c r="AM194" s="81">
        <v>0.30000001192092901</v>
      </c>
      <c r="AN194" s="81">
        <v>0.40000000596046398</v>
      </c>
      <c r="AO194" s="81">
        <v>0.40000000596046398</v>
      </c>
      <c r="AP194" s="81">
        <v>0.5</v>
      </c>
      <c r="AQ194" s="81">
        <v>0.20000000298023199</v>
      </c>
      <c r="AR194" s="81">
        <v>0.5</v>
      </c>
      <c r="AS194" s="81">
        <v>0.89999997615814198</v>
      </c>
      <c r="AT194" s="81">
        <v>0.89999997615814198</v>
      </c>
      <c r="AU194" s="81">
        <v>0.89999997615814198</v>
      </c>
      <c r="AV194" s="81">
        <v>1.20000004768372</v>
      </c>
      <c r="AW194" s="81">
        <v>1.5</v>
      </c>
      <c r="AX194" s="81">
        <v>1.1000000238418599</v>
      </c>
      <c r="AY194" s="173" t="s">
        <v>453</v>
      </c>
      <c r="AZ194" s="81">
        <v>0.89999997615814198</v>
      </c>
      <c r="BA194" s="81">
        <v>0.5</v>
      </c>
      <c r="BB194" s="81">
        <v>0.30000001192092901</v>
      </c>
      <c r="BC194" s="81">
        <v>0.30000001192092901</v>
      </c>
      <c r="BD194" s="81">
        <v>0.40000000596046398</v>
      </c>
      <c r="BE194" s="81">
        <v>0.60000002384185802</v>
      </c>
      <c r="BF194" s="81">
        <v>0.5</v>
      </c>
      <c r="BG194" s="86">
        <v>0.5</v>
      </c>
      <c r="BH194" s="163"/>
      <c r="BI194" s="163"/>
    </row>
    <row r="195" spans="1:61" x14ac:dyDescent="0.25">
      <c r="A195" s="85" t="s">
        <v>455</v>
      </c>
      <c r="B195" s="81" t="s">
        <v>456</v>
      </c>
      <c r="C195" s="81" t="s">
        <v>573</v>
      </c>
      <c r="D195" s="81" t="s">
        <v>574</v>
      </c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>
        <v>7.8000001907348597</v>
      </c>
      <c r="AK195" s="81">
        <v>8.6000003814697301</v>
      </c>
      <c r="AL195" s="81">
        <v>8.3999996185302699</v>
      </c>
      <c r="AM195" s="81">
        <v>8.1999998092651403</v>
      </c>
      <c r="AN195" s="81">
        <v>8</v>
      </c>
      <c r="AO195" s="81">
        <v>6.6999998092651403</v>
      </c>
      <c r="AP195" s="81">
        <v>5.5</v>
      </c>
      <c r="AQ195" s="81">
        <v>5.5999999046325701</v>
      </c>
      <c r="AR195" s="81">
        <v>6.1999998092651403</v>
      </c>
      <c r="AS195" s="81">
        <v>7</v>
      </c>
      <c r="AT195" s="81">
        <v>6.5999999046325701</v>
      </c>
      <c r="AU195" s="81">
        <v>8.1000003814697301</v>
      </c>
      <c r="AV195" s="81">
        <v>7</v>
      </c>
      <c r="AW195" s="81">
        <v>7.6999998092651403</v>
      </c>
      <c r="AX195" s="81">
        <v>7.1999998092651403</v>
      </c>
      <c r="AY195" s="173" t="s">
        <v>455</v>
      </c>
      <c r="AZ195" s="81">
        <v>7.3000001907348597</v>
      </c>
      <c r="BA195" s="81">
        <v>6.4000000953674299</v>
      </c>
      <c r="BB195" s="81">
        <v>5.8000001907348597</v>
      </c>
      <c r="BC195" s="81">
        <v>6.9000000953674299</v>
      </c>
      <c r="BD195" s="81">
        <v>7.3000001907348597</v>
      </c>
      <c r="BE195" s="81">
        <v>7.4000000953674299</v>
      </c>
      <c r="BF195" s="81">
        <v>7</v>
      </c>
      <c r="BG195" s="86">
        <v>7.3000001907348597</v>
      </c>
      <c r="BH195" s="163"/>
      <c r="BI195" s="163"/>
    </row>
    <row r="196" spans="1:61" x14ac:dyDescent="0.25">
      <c r="A196" s="85" t="s">
        <v>457</v>
      </c>
      <c r="B196" s="81" t="s">
        <v>458</v>
      </c>
      <c r="C196" s="81" t="s">
        <v>573</v>
      </c>
      <c r="D196" s="81" t="s">
        <v>574</v>
      </c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>
        <v>12.199999809265099</v>
      </c>
      <c r="AK196" s="81">
        <v>5.1999998092651403</v>
      </c>
      <c r="AL196" s="81">
        <v>5.9000000953674299</v>
      </c>
      <c r="AM196" s="81">
        <v>8.1000003814697301</v>
      </c>
      <c r="AN196" s="81">
        <v>9.3999996185302699</v>
      </c>
      <c r="AO196" s="81">
        <v>9.6999998092651403</v>
      </c>
      <c r="AP196" s="81">
        <v>11.800000190734901</v>
      </c>
      <c r="AQ196" s="81">
        <v>13.300000190734901</v>
      </c>
      <c r="AR196" s="81">
        <v>13</v>
      </c>
      <c r="AS196" s="81">
        <v>10.6000003814697</v>
      </c>
      <c r="AT196" s="81">
        <v>9</v>
      </c>
      <c r="AU196" s="81">
        <v>7.9000000953674299</v>
      </c>
      <c r="AV196" s="81">
        <v>8.1999998092651403</v>
      </c>
      <c r="AW196" s="81">
        <v>7.8000001907348597</v>
      </c>
      <c r="AX196" s="81">
        <v>7.0999999046325701</v>
      </c>
      <c r="AY196" s="173" t="s">
        <v>457</v>
      </c>
      <c r="AZ196" s="81">
        <v>7.0999999046325701</v>
      </c>
      <c r="BA196" s="81">
        <v>6</v>
      </c>
      <c r="BB196" s="81">
        <v>6.1999998092651403</v>
      </c>
      <c r="BC196" s="81">
        <v>8.3000001907348597</v>
      </c>
      <c r="BD196" s="81">
        <v>7.3000001907348597</v>
      </c>
      <c r="BE196" s="81">
        <v>6.5</v>
      </c>
      <c r="BF196" s="81">
        <v>5.5</v>
      </c>
      <c r="BG196" s="86">
        <v>5.5999999046325701</v>
      </c>
      <c r="BH196" s="163"/>
      <c r="BI196" s="163"/>
    </row>
    <row r="197" spans="1:61" x14ac:dyDescent="0.25">
      <c r="A197" s="85" t="s">
        <v>459</v>
      </c>
      <c r="B197" s="81" t="s">
        <v>460</v>
      </c>
      <c r="C197" s="81" t="s">
        <v>573</v>
      </c>
      <c r="D197" s="81" t="s">
        <v>574</v>
      </c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>
        <v>0.60000002384185802</v>
      </c>
      <c r="AK197" s="81">
        <v>0.60000002384185802</v>
      </c>
      <c r="AL197" s="81">
        <v>0.60000002384185802</v>
      </c>
      <c r="AM197" s="81">
        <v>0.60000002384185802</v>
      </c>
      <c r="AN197" s="81">
        <v>0.60000002384185802</v>
      </c>
      <c r="AO197" s="81">
        <v>0.60000002384185802</v>
      </c>
      <c r="AP197" s="81">
        <v>0.60000002384185802</v>
      </c>
      <c r="AQ197" s="81">
        <v>0.60000002384185802</v>
      </c>
      <c r="AR197" s="81">
        <v>0.60000002384185802</v>
      </c>
      <c r="AS197" s="81">
        <v>0.60000002384185802</v>
      </c>
      <c r="AT197" s="81">
        <v>0.60000002384185802</v>
      </c>
      <c r="AU197" s="81">
        <v>0.60000002384185802</v>
      </c>
      <c r="AV197" s="81">
        <v>0.60000002384185802</v>
      </c>
      <c r="AW197" s="81">
        <v>0.60000002384185802</v>
      </c>
      <c r="AX197" s="81">
        <v>0.60000002384185802</v>
      </c>
      <c r="AY197" s="173" t="s">
        <v>459</v>
      </c>
      <c r="AZ197" s="81">
        <v>0.60000002384185802</v>
      </c>
      <c r="BA197" s="81">
        <v>0.60000002384185802</v>
      </c>
      <c r="BB197" s="81">
        <v>0.60000002384185802</v>
      </c>
      <c r="BC197" s="81">
        <v>0.60000002384185802</v>
      </c>
      <c r="BD197" s="81">
        <v>0.60000002384185802</v>
      </c>
      <c r="BE197" s="81">
        <v>0.60000002384185802</v>
      </c>
      <c r="BF197" s="81">
        <v>0.60000002384185802</v>
      </c>
      <c r="BG197" s="86">
        <v>0.60000002384185802</v>
      </c>
      <c r="BH197" s="163"/>
      <c r="BI197" s="163"/>
    </row>
    <row r="198" spans="1:61" x14ac:dyDescent="0.25">
      <c r="A198" s="85" t="s">
        <v>461</v>
      </c>
      <c r="B198" s="81" t="s">
        <v>462</v>
      </c>
      <c r="C198" s="81" t="s">
        <v>573</v>
      </c>
      <c r="D198" s="81" t="s">
        <v>574</v>
      </c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>
        <v>4.4573061626962236</v>
      </c>
      <c r="AK198" s="81">
        <v>4.2814247520066706</v>
      </c>
      <c r="AL198" s="81">
        <v>4.2787247633733791</v>
      </c>
      <c r="AM198" s="81">
        <v>3.7871719081281836</v>
      </c>
      <c r="AN198" s="81">
        <v>4.047933937675757</v>
      </c>
      <c r="AO198" s="81">
        <v>4.0586649974372824</v>
      </c>
      <c r="AP198" s="81">
        <v>4.2674329728843361</v>
      </c>
      <c r="AQ198" s="81">
        <v>4.104951267044445</v>
      </c>
      <c r="AR198" s="81">
        <v>4.4017152099771497</v>
      </c>
      <c r="AS198" s="81">
        <v>4.435108223403847</v>
      </c>
      <c r="AT198" s="81">
        <v>4.2564521370777753</v>
      </c>
      <c r="AU198" s="81">
        <v>4.507392920781049</v>
      </c>
      <c r="AV198" s="81">
        <v>4.2736880501147487</v>
      </c>
      <c r="AW198" s="81">
        <v>4.2733654592999342</v>
      </c>
      <c r="AX198" s="81">
        <v>4.654687511211212</v>
      </c>
      <c r="AY198" s="173" t="s">
        <v>461</v>
      </c>
      <c r="AZ198" s="81">
        <v>4.4782957383786917</v>
      </c>
      <c r="BA198" s="81">
        <v>3.9464231417974425</v>
      </c>
      <c r="BB198" s="81">
        <v>4.2435354444573523</v>
      </c>
      <c r="BC198" s="81">
        <v>4.1708345873388426</v>
      </c>
      <c r="BD198" s="81">
        <v>3.8124224021911295</v>
      </c>
      <c r="BE198" s="81">
        <v>3.8060548345912535</v>
      </c>
      <c r="BF198" s="81">
        <v>3.8849562118448446</v>
      </c>
      <c r="BG198" s="86">
        <v>3.8675789615419673</v>
      </c>
      <c r="BH198" s="163"/>
      <c r="BI198" s="163"/>
    </row>
    <row r="199" spans="1:61" x14ac:dyDescent="0.25">
      <c r="A199" s="85" t="s">
        <v>463</v>
      </c>
      <c r="B199" s="81" t="s">
        <v>464</v>
      </c>
      <c r="C199" s="81" t="s">
        <v>573</v>
      </c>
      <c r="D199" s="81" t="s">
        <v>574</v>
      </c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>
        <v>6.5</v>
      </c>
      <c r="AK199" s="81">
        <v>6</v>
      </c>
      <c r="AL199" s="81">
        <v>5.9000000953674299</v>
      </c>
      <c r="AM199" s="81">
        <v>4.9000000953674299</v>
      </c>
      <c r="AN199" s="81">
        <v>5.4000000953674299</v>
      </c>
      <c r="AO199" s="81">
        <v>6</v>
      </c>
      <c r="AP199" s="81">
        <v>6.1999998092651403</v>
      </c>
      <c r="AQ199" s="81">
        <v>6.4000000953674299</v>
      </c>
      <c r="AR199" s="81">
        <v>4.3000001907348597</v>
      </c>
      <c r="AS199" s="81">
        <v>4.5999999046325701</v>
      </c>
      <c r="AT199" s="81">
        <v>4.5999999046325701</v>
      </c>
      <c r="AU199" s="81">
        <v>5.1999998092651403</v>
      </c>
      <c r="AV199" s="81">
        <v>5.9000000953674299</v>
      </c>
      <c r="AW199" s="81">
        <v>5.9000000953674299</v>
      </c>
      <c r="AX199" s="81">
        <v>5.9000000953674299</v>
      </c>
      <c r="AY199" s="173" t="s">
        <v>463</v>
      </c>
      <c r="AZ199" s="81">
        <v>6.3000001907348597</v>
      </c>
      <c r="BA199" s="81">
        <v>5.6999998092651403</v>
      </c>
      <c r="BB199" s="81">
        <v>5.0999999046325701</v>
      </c>
      <c r="BC199" s="81">
        <v>5.4000000953674299</v>
      </c>
      <c r="BD199" s="81">
        <v>5.4000000953674299</v>
      </c>
      <c r="BE199" s="81">
        <v>5.8000001907348597</v>
      </c>
      <c r="BF199" s="81">
        <v>5.5999999046325701</v>
      </c>
      <c r="BG199" s="86">
        <v>5.6999998092651403</v>
      </c>
      <c r="BH199" s="163"/>
      <c r="BI199" s="163"/>
    </row>
    <row r="200" spans="1:61" x14ac:dyDescent="0.25">
      <c r="A200" s="85" t="s">
        <v>465</v>
      </c>
      <c r="B200" s="81" t="s">
        <v>466</v>
      </c>
      <c r="C200" s="81" t="s">
        <v>573</v>
      </c>
      <c r="D200" s="81" t="s">
        <v>574</v>
      </c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>
        <v>15.300000190734901</v>
      </c>
      <c r="AK200" s="81">
        <v>15.199999809265099</v>
      </c>
      <c r="AL200" s="81">
        <v>15.199999809265099</v>
      </c>
      <c r="AM200" s="81">
        <v>15.1000003814697</v>
      </c>
      <c r="AN200" s="81">
        <v>15.1000003814697</v>
      </c>
      <c r="AO200" s="81">
        <v>15</v>
      </c>
      <c r="AP200" s="81">
        <v>15.300000190734901</v>
      </c>
      <c r="AQ200" s="81">
        <v>15.1000003814697</v>
      </c>
      <c r="AR200" s="81">
        <v>15.1000003814697</v>
      </c>
      <c r="AS200" s="81">
        <v>15.1000003814697</v>
      </c>
      <c r="AT200" s="81">
        <v>15</v>
      </c>
      <c r="AU200" s="81">
        <v>14.8999996185303</v>
      </c>
      <c r="AV200" s="81">
        <v>14.8999996185303</v>
      </c>
      <c r="AW200" s="81">
        <v>14.8999996185303</v>
      </c>
      <c r="AX200" s="81">
        <v>14.800000190734901</v>
      </c>
      <c r="AY200" s="173" t="s">
        <v>465</v>
      </c>
      <c r="AZ200" s="81">
        <v>14.8999996185303</v>
      </c>
      <c r="BA200" s="81">
        <v>14.800000190734901</v>
      </c>
      <c r="BB200" s="81">
        <v>14.800000190734901</v>
      </c>
      <c r="BC200" s="81">
        <v>14.800000190734901</v>
      </c>
      <c r="BD200" s="81">
        <v>14.800000190734901</v>
      </c>
      <c r="BE200" s="81">
        <v>14.800000190734901</v>
      </c>
      <c r="BF200" s="81">
        <v>14.800000190734901</v>
      </c>
      <c r="BG200" s="86">
        <v>15.199999809265099</v>
      </c>
      <c r="BH200" s="163"/>
      <c r="BI200" s="163"/>
    </row>
    <row r="201" spans="1:61" x14ac:dyDescent="0.25">
      <c r="A201" s="85" t="s">
        <v>467</v>
      </c>
      <c r="B201" s="81" t="s">
        <v>468</v>
      </c>
      <c r="C201" s="81" t="s">
        <v>573</v>
      </c>
      <c r="D201" s="81" t="s">
        <v>574</v>
      </c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>
        <v>10</v>
      </c>
      <c r="AK201" s="81">
        <v>10.1000003814697</v>
      </c>
      <c r="AL201" s="81">
        <v>10.1000003814697</v>
      </c>
      <c r="AM201" s="81">
        <v>10.1000003814697</v>
      </c>
      <c r="AN201" s="81">
        <v>10.1000003814697</v>
      </c>
      <c r="AO201" s="81">
        <v>10.1000003814697</v>
      </c>
      <c r="AP201" s="81">
        <v>10.1000003814697</v>
      </c>
      <c r="AQ201" s="81">
        <v>10.1000003814697</v>
      </c>
      <c r="AR201" s="81">
        <v>10.1000003814697</v>
      </c>
      <c r="AS201" s="81">
        <v>10.199999809265099</v>
      </c>
      <c r="AT201" s="81">
        <v>10.1000003814697</v>
      </c>
      <c r="AU201" s="81">
        <v>10.199999809265099</v>
      </c>
      <c r="AV201" s="81">
        <v>10.1000003814697</v>
      </c>
      <c r="AW201" s="81">
        <v>10.1000003814697</v>
      </c>
      <c r="AX201" s="81">
        <v>10.1000003814697</v>
      </c>
      <c r="AY201" s="173" t="s">
        <v>467</v>
      </c>
      <c r="AZ201" s="81">
        <v>10</v>
      </c>
      <c r="BA201" s="81">
        <v>10</v>
      </c>
      <c r="BB201" s="81">
        <v>10</v>
      </c>
      <c r="BC201" s="81">
        <v>10</v>
      </c>
      <c r="BD201" s="81">
        <v>10.199999809265099</v>
      </c>
      <c r="BE201" s="81">
        <v>10.3999996185303</v>
      </c>
      <c r="BF201" s="81">
        <v>10.300000190734901</v>
      </c>
      <c r="BG201" s="86">
        <v>10.300000190734901</v>
      </c>
      <c r="BH201" s="163"/>
      <c r="BI201" s="163"/>
    </row>
    <row r="202" spans="1:61" x14ac:dyDescent="0.25">
      <c r="A202" s="85" t="s">
        <v>469</v>
      </c>
      <c r="B202" s="81" t="s">
        <v>470</v>
      </c>
      <c r="C202" s="81" t="s">
        <v>573</v>
      </c>
      <c r="D202" s="81" t="s">
        <v>574</v>
      </c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>
        <v>3.2999999523162802</v>
      </c>
      <c r="AK202" s="81">
        <v>2.2000000476837198</v>
      </c>
      <c r="AL202" s="81">
        <v>2.0999999046325701</v>
      </c>
      <c r="AM202" s="81">
        <v>2.2000000476837198</v>
      </c>
      <c r="AN202" s="81">
        <v>2.2000000476837198</v>
      </c>
      <c r="AO202" s="81">
        <v>2.2000000476837198</v>
      </c>
      <c r="AP202" s="81">
        <v>2</v>
      </c>
      <c r="AQ202" s="81">
        <v>3.5</v>
      </c>
      <c r="AR202" s="81">
        <v>3.7999999523162802</v>
      </c>
      <c r="AS202" s="81">
        <v>3.7000000476837198</v>
      </c>
      <c r="AT202" s="81">
        <v>3.7000000476837198</v>
      </c>
      <c r="AU202" s="81">
        <v>4.8000001907348597</v>
      </c>
      <c r="AV202" s="81">
        <v>5.1999998092651403</v>
      </c>
      <c r="AW202" s="81">
        <v>4.4000000953674299</v>
      </c>
      <c r="AX202" s="81">
        <v>4.0999999046325701</v>
      </c>
      <c r="AY202" s="173" t="s">
        <v>469</v>
      </c>
      <c r="AZ202" s="81">
        <v>3.5999999046325701</v>
      </c>
      <c r="BA202" s="81">
        <v>3</v>
      </c>
      <c r="BB202" s="81">
        <v>3.2000000476837198</v>
      </c>
      <c r="BC202" s="81">
        <v>4.3000001907348597</v>
      </c>
      <c r="BD202" s="81">
        <v>3.0999999046325701</v>
      </c>
      <c r="BE202" s="81">
        <v>2.9000000953674299</v>
      </c>
      <c r="BF202" s="81">
        <v>2.7999999523162802</v>
      </c>
      <c r="BG202" s="86">
        <v>2.7999999523162802</v>
      </c>
      <c r="BH202" s="163"/>
      <c r="BI202" s="163"/>
    </row>
    <row r="203" spans="1:61" x14ac:dyDescent="0.25">
      <c r="A203" s="85" t="s">
        <v>471</v>
      </c>
      <c r="B203" s="81" t="s">
        <v>472</v>
      </c>
      <c r="C203" s="81" t="s">
        <v>573</v>
      </c>
      <c r="D203" s="81" t="s">
        <v>574</v>
      </c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>
        <v>4.0999999046325701</v>
      </c>
      <c r="AK203" s="81">
        <v>3.9000000953674299</v>
      </c>
      <c r="AL203" s="81">
        <v>4.1999998092651403</v>
      </c>
      <c r="AM203" s="81">
        <v>4.0999999046325701</v>
      </c>
      <c r="AN203" s="81">
        <v>4</v>
      </c>
      <c r="AO203" s="81">
        <v>4.3000001907348597</v>
      </c>
      <c r="AP203" s="81">
        <v>4.4000000953674299</v>
      </c>
      <c r="AQ203" s="81">
        <v>4.3000001907348597</v>
      </c>
      <c r="AR203" s="81">
        <v>4.3000001907348597</v>
      </c>
      <c r="AS203" s="81">
        <v>4.9000000953674299</v>
      </c>
      <c r="AT203" s="81">
        <v>4.5999999046325701</v>
      </c>
      <c r="AU203" s="81">
        <v>4.3000001907348597</v>
      </c>
      <c r="AV203" s="81">
        <v>3.9000000953674299</v>
      </c>
      <c r="AW203" s="81">
        <v>3.7999999523162802</v>
      </c>
      <c r="AX203" s="81">
        <v>3.5999999046325701</v>
      </c>
      <c r="AY203" s="173" t="s">
        <v>471</v>
      </c>
      <c r="AZ203" s="81">
        <v>3.9000000953674299</v>
      </c>
      <c r="BA203" s="81">
        <v>3.7999999523162802</v>
      </c>
      <c r="BB203" s="81">
        <v>3.7999999523162802</v>
      </c>
      <c r="BC203" s="81">
        <v>4.1999998092651403</v>
      </c>
      <c r="BD203" s="81">
        <v>3.7000000476837198</v>
      </c>
      <c r="BE203" s="81">
        <v>3.5999999046325701</v>
      </c>
      <c r="BF203" s="81">
        <v>3.7999999523162802</v>
      </c>
      <c r="BG203" s="86">
        <v>3.7999999523162802</v>
      </c>
      <c r="BH203" s="163"/>
      <c r="BI203" s="163"/>
    </row>
    <row r="204" spans="1:61" x14ac:dyDescent="0.25">
      <c r="A204" s="85" t="s">
        <v>473</v>
      </c>
      <c r="B204" s="81" t="s">
        <v>474</v>
      </c>
      <c r="C204" s="81" t="s">
        <v>573</v>
      </c>
      <c r="D204" s="81" t="s">
        <v>574</v>
      </c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>
        <v>3.4000000953674299</v>
      </c>
      <c r="AK204" s="81">
        <v>3.4000000953674299</v>
      </c>
      <c r="AL204" s="81">
        <v>3.4000000953674299</v>
      </c>
      <c r="AM204" s="81">
        <v>3.4000000953674299</v>
      </c>
      <c r="AN204" s="81">
        <v>3.4000000953674299</v>
      </c>
      <c r="AO204" s="81">
        <v>3.4000000953674299</v>
      </c>
      <c r="AP204" s="81">
        <v>3.4000000953674299</v>
      </c>
      <c r="AQ204" s="81">
        <v>3.4000000953674299</v>
      </c>
      <c r="AR204" s="81">
        <v>3.4000000953674299</v>
      </c>
      <c r="AS204" s="81">
        <v>3.2999999523162802</v>
      </c>
      <c r="AT204" s="81">
        <v>3.2999999523162802</v>
      </c>
      <c r="AU204" s="81">
        <v>3.2999999523162802</v>
      </c>
      <c r="AV204" s="81">
        <v>3.4000000953674299</v>
      </c>
      <c r="AW204" s="81">
        <v>3.4000000953674299</v>
      </c>
      <c r="AX204" s="81">
        <v>3.4000000953674299</v>
      </c>
      <c r="AY204" s="173" t="s">
        <v>473</v>
      </c>
      <c r="AZ204" s="81">
        <v>3.4000000953674299</v>
      </c>
      <c r="BA204" s="81">
        <v>3.4000000953674299</v>
      </c>
      <c r="BB204" s="81">
        <v>3.4000000953674299</v>
      </c>
      <c r="BC204" s="81">
        <v>3.4000000953674299</v>
      </c>
      <c r="BD204" s="81">
        <v>3.4000000953674299</v>
      </c>
      <c r="BE204" s="81">
        <v>3.4000000953674299</v>
      </c>
      <c r="BF204" s="81">
        <v>3.4000000953674299</v>
      </c>
      <c r="BG204" s="86">
        <v>3.2000000476837198</v>
      </c>
      <c r="BH204" s="163"/>
      <c r="BI204" s="163"/>
    </row>
    <row r="205" spans="1:61" x14ac:dyDescent="0.25">
      <c r="A205" s="85" t="s">
        <v>475</v>
      </c>
      <c r="B205" s="81" t="s">
        <v>476</v>
      </c>
      <c r="C205" s="81" t="s">
        <v>573</v>
      </c>
      <c r="D205" s="81" t="s">
        <v>574</v>
      </c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>
        <v>6.5999999046325701</v>
      </c>
      <c r="AK205" s="81">
        <v>8.1000003814697301</v>
      </c>
      <c r="AL205" s="81">
        <v>9.8999996185302699</v>
      </c>
      <c r="AM205" s="81">
        <v>7.6999998092651403</v>
      </c>
      <c r="AN205" s="81">
        <v>7.5999999046325701</v>
      </c>
      <c r="AO205" s="81">
        <v>7.6999998092651403</v>
      </c>
      <c r="AP205" s="81">
        <v>8</v>
      </c>
      <c r="AQ205" s="81">
        <v>7.3000001907348597</v>
      </c>
      <c r="AR205" s="81">
        <v>7</v>
      </c>
      <c r="AS205" s="81">
        <v>7</v>
      </c>
      <c r="AT205" s="81">
        <v>7</v>
      </c>
      <c r="AU205" s="81">
        <v>6.1999998092651403</v>
      </c>
      <c r="AV205" s="81">
        <v>6.9000000953674299</v>
      </c>
      <c r="AW205" s="81">
        <v>6.8000001907348597</v>
      </c>
      <c r="AX205" s="81">
        <v>7.1999998092651403</v>
      </c>
      <c r="AY205" s="173" t="s">
        <v>475</v>
      </c>
      <c r="AZ205" s="81">
        <v>6.5999999046325701</v>
      </c>
      <c r="BA205" s="81">
        <v>6.3000001907348597</v>
      </c>
      <c r="BB205" s="81">
        <v>5.9000000953674299</v>
      </c>
      <c r="BC205" s="81">
        <v>7.3000001907348597</v>
      </c>
      <c r="BD205" s="81">
        <v>7</v>
      </c>
      <c r="BE205" s="81">
        <v>6.5999999046325701</v>
      </c>
      <c r="BF205" s="81">
        <v>6.0999999046325701</v>
      </c>
      <c r="BG205" s="86">
        <v>6.3000001907348597</v>
      </c>
      <c r="BH205" s="163"/>
      <c r="BI205" s="163"/>
    </row>
    <row r="206" spans="1:61" x14ac:dyDescent="0.25">
      <c r="A206" s="85" t="s">
        <v>477</v>
      </c>
      <c r="B206" s="81" t="s">
        <v>478</v>
      </c>
      <c r="C206" s="81" t="s">
        <v>573</v>
      </c>
      <c r="D206" s="81" t="s">
        <v>574</v>
      </c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173" t="s">
        <v>477</v>
      </c>
      <c r="AZ206" s="81"/>
      <c r="BA206" s="81"/>
      <c r="BB206" s="81"/>
      <c r="BC206" s="81"/>
      <c r="BD206" s="81"/>
      <c r="BE206" s="81"/>
      <c r="BF206" s="81"/>
      <c r="BG206" s="86"/>
      <c r="BH206" s="163"/>
      <c r="BI206" s="163"/>
    </row>
    <row r="207" spans="1:61" x14ac:dyDescent="0.25">
      <c r="A207" s="85" t="s">
        <v>479</v>
      </c>
      <c r="B207" s="81" t="s">
        <v>480</v>
      </c>
      <c r="C207" s="81" t="s">
        <v>573</v>
      </c>
      <c r="D207" s="81" t="s">
        <v>574</v>
      </c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>
        <v>6.9000000953674299</v>
      </c>
      <c r="AK207" s="81">
        <v>6.9000000953674299</v>
      </c>
      <c r="AL207" s="81">
        <v>6.9000000953674299</v>
      </c>
      <c r="AM207" s="81">
        <v>6.9000000953674299</v>
      </c>
      <c r="AN207" s="81">
        <v>6.9000000953674299</v>
      </c>
      <c r="AO207" s="81">
        <v>6.9000000953674299</v>
      </c>
      <c r="AP207" s="81">
        <v>6.9000000953674299</v>
      </c>
      <c r="AQ207" s="81">
        <v>6.9000000953674299</v>
      </c>
      <c r="AR207" s="81">
        <v>6.9000000953674299</v>
      </c>
      <c r="AS207" s="81">
        <v>6.9000000953674299</v>
      </c>
      <c r="AT207" s="81">
        <v>6.9000000953674299</v>
      </c>
      <c r="AU207" s="81">
        <v>6.9000000953674299</v>
      </c>
      <c r="AV207" s="81">
        <v>6.9000000953674299</v>
      </c>
      <c r="AW207" s="81">
        <v>6.9000000953674299</v>
      </c>
      <c r="AX207" s="81">
        <v>6.9000000953674299</v>
      </c>
      <c r="AY207" s="173" t="s">
        <v>479</v>
      </c>
      <c r="AZ207" s="81">
        <v>6.9000000953674299</v>
      </c>
      <c r="BA207" s="81">
        <v>6.9000000953674299</v>
      </c>
      <c r="BB207" s="81">
        <v>6.9000000953674299</v>
      </c>
      <c r="BC207" s="81">
        <v>6.9000000953674299</v>
      </c>
      <c r="BD207" s="81">
        <v>6.9000000953674299</v>
      </c>
      <c r="BE207" s="81">
        <v>6.9000000953674299</v>
      </c>
      <c r="BF207" s="81">
        <v>6.9000000953674299</v>
      </c>
      <c r="BG207" s="86">
        <v>6.9000000953674299</v>
      </c>
      <c r="BH207" s="163"/>
      <c r="BI207" s="163"/>
    </row>
    <row r="208" spans="1:61" x14ac:dyDescent="0.25">
      <c r="A208" s="85" t="s">
        <v>481</v>
      </c>
      <c r="B208" s="81" t="s">
        <v>482</v>
      </c>
      <c r="C208" s="81" t="s">
        <v>573</v>
      </c>
      <c r="D208" s="81" t="s">
        <v>574</v>
      </c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>
        <v>12.6000003814697</v>
      </c>
      <c r="AK208" s="81">
        <v>14</v>
      </c>
      <c r="AL208" s="81">
        <v>17.200000762939499</v>
      </c>
      <c r="AM208" s="81">
        <v>17.299999237060501</v>
      </c>
      <c r="AN208" s="81">
        <v>13.3999996185303</v>
      </c>
      <c r="AO208" s="81">
        <v>13.199999809265099</v>
      </c>
      <c r="AP208" s="81">
        <v>13.800000190734901</v>
      </c>
      <c r="AQ208" s="81">
        <v>13.699999809265099</v>
      </c>
      <c r="AR208" s="81">
        <v>13.699999809265099</v>
      </c>
      <c r="AS208" s="81">
        <v>12.6000003814697</v>
      </c>
      <c r="AT208" s="81">
        <v>12.800000190734901</v>
      </c>
      <c r="AU208" s="81">
        <v>13.800000190734901</v>
      </c>
      <c r="AV208" s="81">
        <v>15.199999809265099</v>
      </c>
      <c r="AW208" s="81">
        <v>18.5</v>
      </c>
      <c r="AX208" s="81">
        <v>20.799999237060501</v>
      </c>
      <c r="AY208" s="173" t="s">
        <v>481</v>
      </c>
      <c r="AZ208" s="81">
        <v>20.799999237060501</v>
      </c>
      <c r="BA208" s="81">
        <v>18.100000381469702</v>
      </c>
      <c r="BB208" s="81">
        <v>13.6000003814697</v>
      </c>
      <c r="BC208" s="81">
        <v>16.600000381469702</v>
      </c>
      <c r="BD208" s="81">
        <v>19.200000762939499</v>
      </c>
      <c r="BE208" s="81">
        <v>23</v>
      </c>
      <c r="BF208" s="81">
        <v>23.899999618530298</v>
      </c>
      <c r="BG208" s="86">
        <v>22.200000762939499</v>
      </c>
      <c r="BH208" s="163"/>
      <c r="BI208" s="163"/>
    </row>
    <row r="209" spans="1:61" x14ac:dyDescent="0.25">
      <c r="A209" s="85" t="s">
        <v>483</v>
      </c>
      <c r="B209" s="81" t="s">
        <v>484</v>
      </c>
      <c r="C209" s="81" t="s">
        <v>573</v>
      </c>
      <c r="D209" s="81" t="s">
        <v>574</v>
      </c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>
        <v>8.309389508221674</v>
      </c>
      <c r="AK209" s="81">
        <v>8.2305263378528331</v>
      </c>
      <c r="AL209" s="81">
        <v>8.4703845596548657</v>
      </c>
      <c r="AM209" s="81">
        <v>8.1493855033255773</v>
      </c>
      <c r="AN209" s="81">
        <v>8.0237538162663196</v>
      </c>
      <c r="AO209" s="81">
        <v>8.3290673709353449</v>
      </c>
      <c r="AP209" s="81">
        <v>8.4089694278684206</v>
      </c>
      <c r="AQ209" s="81">
        <v>8.4964635731575395</v>
      </c>
      <c r="AR209" s="81">
        <v>8.5359226910598025</v>
      </c>
      <c r="AS209" s="81">
        <v>8.690689847937934</v>
      </c>
      <c r="AT209" s="81">
        <v>8.5973027107711566</v>
      </c>
      <c r="AU209" s="81">
        <v>8.5056221736585869</v>
      </c>
      <c r="AV209" s="81">
        <v>8.3546591222075488</v>
      </c>
      <c r="AW209" s="81">
        <v>7.9309206604269669</v>
      </c>
      <c r="AX209" s="81">
        <v>7.6525229481658483</v>
      </c>
      <c r="AY209" s="173" t="s">
        <v>483</v>
      </c>
      <c r="AZ209" s="81">
        <v>7.7534582698889842</v>
      </c>
      <c r="BA209" s="81">
        <v>7.5455794566603318</v>
      </c>
      <c r="BB209" s="81">
        <v>7.7124564272874157</v>
      </c>
      <c r="BC209" s="81">
        <v>7.7470150328928069</v>
      </c>
      <c r="BD209" s="81">
        <v>7.633491334205182</v>
      </c>
      <c r="BE209" s="81">
        <v>7.654626669779077</v>
      </c>
      <c r="BF209" s="81">
        <v>7.6296526971945102</v>
      </c>
      <c r="BG209" s="86">
        <v>7.6578820065323097</v>
      </c>
      <c r="BH209" s="163"/>
      <c r="BI209" s="163"/>
    </row>
    <row r="210" spans="1:61" x14ac:dyDescent="0.25">
      <c r="A210" s="85" t="s">
        <v>485</v>
      </c>
      <c r="B210" s="81" t="s">
        <v>486</v>
      </c>
      <c r="C210" s="81" t="s">
        <v>573</v>
      </c>
      <c r="D210" s="81" t="s">
        <v>574</v>
      </c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173" t="s">
        <v>485</v>
      </c>
      <c r="AZ210" s="81"/>
      <c r="BA210" s="81"/>
      <c r="BB210" s="81"/>
      <c r="BC210" s="81"/>
      <c r="BD210" s="81"/>
      <c r="BE210" s="81"/>
      <c r="BF210" s="81"/>
      <c r="BG210" s="86"/>
      <c r="BH210" s="163"/>
      <c r="BI210" s="163"/>
    </row>
    <row r="211" spans="1:61" x14ac:dyDescent="0.25">
      <c r="A211" s="85" t="s">
        <v>487</v>
      </c>
      <c r="B211" s="81" t="s">
        <v>488</v>
      </c>
      <c r="C211" s="81" t="s">
        <v>573</v>
      </c>
      <c r="D211" s="81" t="s">
        <v>574</v>
      </c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>
        <v>8.3079026564726401</v>
      </c>
      <c r="AK211" s="81">
        <v>8.228715437569285</v>
      </c>
      <c r="AL211" s="81">
        <v>8.4684431055466565</v>
      </c>
      <c r="AM211" s="81">
        <v>8.1476855027362305</v>
      </c>
      <c r="AN211" s="81">
        <v>8.0221946480760149</v>
      </c>
      <c r="AO211" s="81">
        <v>8.3268877688299359</v>
      </c>
      <c r="AP211" s="81">
        <v>8.406604559322739</v>
      </c>
      <c r="AQ211" s="81">
        <v>8.4943139786396333</v>
      </c>
      <c r="AR211" s="81">
        <v>8.533722975930111</v>
      </c>
      <c r="AS211" s="81">
        <v>8.6884254802355798</v>
      </c>
      <c r="AT211" s="81">
        <v>8.5949088748077749</v>
      </c>
      <c r="AU211" s="81">
        <v>8.5036170471081611</v>
      </c>
      <c r="AV211" s="81">
        <v>8.3528946105451656</v>
      </c>
      <c r="AW211" s="81">
        <v>7.9294825299910014</v>
      </c>
      <c r="AX211" s="81">
        <v>7.6515950735478322</v>
      </c>
      <c r="AY211" s="173" t="s">
        <v>487</v>
      </c>
      <c r="AZ211" s="81">
        <v>7.7525240087195604</v>
      </c>
      <c r="BA211" s="81">
        <v>7.5447582702605347</v>
      </c>
      <c r="BB211" s="81">
        <v>7.711448678268658</v>
      </c>
      <c r="BC211" s="81">
        <v>7.746185602148314</v>
      </c>
      <c r="BD211" s="81">
        <v>7.6327847312149837</v>
      </c>
      <c r="BE211" s="81">
        <v>7.6537831558399452</v>
      </c>
      <c r="BF211" s="81">
        <v>7.6288357341455297</v>
      </c>
      <c r="BG211" s="86">
        <v>7.6582661321525478</v>
      </c>
      <c r="BH211" s="163"/>
      <c r="BI211" s="163"/>
    </row>
    <row r="212" spans="1:61" x14ac:dyDescent="0.25">
      <c r="A212" s="85" t="s">
        <v>489</v>
      </c>
      <c r="B212" s="81" t="s">
        <v>490</v>
      </c>
      <c r="C212" s="81" t="s">
        <v>573</v>
      </c>
      <c r="D212" s="81" t="s">
        <v>574</v>
      </c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>
        <v>15.410429914998636</v>
      </c>
      <c r="AK212" s="81">
        <v>15.936415984890807</v>
      </c>
      <c r="AL212" s="81">
        <v>16.275061105987234</v>
      </c>
      <c r="AM212" s="81">
        <v>15.827878939009706</v>
      </c>
      <c r="AN212" s="81">
        <v>15.267748216324986</v>
      </c>
      <c r="AO212" s="81">
        <v>14.83367315395996</v>
      </c>
      <c r="AP212" s="81">
        <v>15.784494604093041</v>
      </c>
      <c r="AQ212" s="81">
        <v>15.064024129647764</v>
      </c>
      <c r="AR212" s="81">
        <v>14.572242797879296</v>
      </c>
      <c r="AS212" s="81">
        <v>15.253863419108942</v>
      </c>
      <c r="AT212" s="81">
        <v>15.104241481229801</v>
      </c>
      <c r="AU212" s="81">
        <v>14.192906032594808</v>
      </c>
      <c r="AV212" s="81">
        <v>14.933302478429336</v>
      </c>
      <c r="AW212" s="81">
        <v>14.427953528768301</v>
      </c>
      <c r="AX212" s="81">
        <v>14.097199116072776</v>
      </c>
      <c r="AY212" s="173" t="s">
        <v>489</v>
      </c>
      <c r="AZ212" s="81">
        <v>13.12812710790133</v>
      </c>
      <c r="BA212" s="81">
        <v>12.484739803259091</v>
      </c>
      <c r="BB212" s="81">
        <v>14.112106659732342</v>
      </c>
      <c r="BC212" s="81">
        <v>13.590828639021328</v>
      </c>
      <c r="BD212" s="81">
        <v>12.891685328018056</v>
      </c>
      <c r="BE212" s="81">
        <v>12.764779145254947</v>
      </c>
      <c r="BF212" s="81">
        <v>12.530021835663835</v>
      </c>
      <c r="BG212" s="86">
        <v>12.861879707347525</v>
      </c>
      <c r="BH212" s="163"/>
      <c r="BI212" s="163"/>
    </row>
    <row r="213" spans="1:61" x14ac:dyDescent="0.25">
      <c r="A213" s="85" t="s">
        <v>491</v>
      </c>
      <c r="B213" s="81" t="s">
        <v>492</v>
      </c>
      <c r="C213" s="81" t="s">
        <v>573</v>
      </c>
      <c r="D213" s="81" t="s">
        <v>574</v>
      </c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173" t="s">
        <v>491</v>
      </c>
      <c r="AZ213" s="81"/>
      <c r="BA213" s="81"/>
      <c r="BB213" s="81"/>
      <c r="BC213" s="81"/>
      <c r="BD213" s="81"/>
      <c r="BE213" s="81"/>
      <c r="BF213" s="81"/>
      <c r="BG213" s="86"/>
      <c r="BH213" s="163"/>
      <c r="BI213" s="163"/>
    </row>
    <row r="214" spans="1:61" x14ac:dyDescent="0.25">
      <c r="A214" s="85" t="s">
        <v>493</v>
      </c>
      <c r="B214" s="81" t="s">
        <v>494</v>
      </c>
      <c r="C214" s="81" t="s">
        <v>573</v>
      </c>
      <c r="D214" s="81" t="s">
        <v>574</v>
      </c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>
        <v>10.3999996185303</v>
      </c>
      <c r="AK214" s="81">
        <v>17.299999237060501</v>
      </c>
      <c r="AL214" s="81">
        <v>14.699999809265099</v>
      </c>
      <c r="AM214" s="81">
        <v>12.699999809265099</v>
      </c>
      <c r="AN214" s="81">
        <v>8.3999996185302699</v>
      </c>
      <c r="AO214" s="81">
        <v>10.8999996185303</v>
      </c>
      <c r="AP214" s="81">
        <v>10.5</v>
      </c>
      <c r="AQ214" s="81">
        <v>10.6000003814697</v>
      </c>
      <c r="AR214" s="81">
        <v>13.800000190734901</v>
      </c>
      <c r="AS214" s="81">
        <v>14.800000190734901</v>
      </c>
      <c r="AT214" s="81">
        <v>8.1000003814697301</v>
      </c>
      <c r="AU214" s="81">
        <v>9.1000003814697301</v>
      </c>
      <c r="AV214" s="81">
        <v>11</v>
      </c>
      <c r="AW214" s="81">
        <v>14.6000003814697</v>
      </c>
      <c r="AX214" s="81">
        <v>8.1999998092651403</v>
      </c>
      <c r="AY214" s="173" t="s">
        <v>493</v>
      </c>
      <c r="AZ214" s="81">
        <v>9.8999996185302699</v>
      </c>
      <c r="BA214" s="81">
        <v>8.6000003814697301</v>
      </c>
      <c r="BB214" s="81">
        <v>7.3000001907348597</v>
      </c>
      <c r="BC214" s="81">
        <v>9</v>
      </c>
      <c r="BD214" s="81">
        <v>7.5999999046325701</v>
      </c>
      <c r="BE214" s="81">
        <v>7.4000000953674299</v>
      </c>
      <c r="BF214" s="81">
        <v>7.4000000953674299</v>
      </c>
      <c r="BG214" s="86">
        <v>7.8000001907348597</v>
      </c>
      <c r="BH214" s="163"/>
      <c r="BI214" s="163"/>
    </row>
    <row r="215" spans="1:61" x14ac:dyDescent="0.25">
      <c r="A215" s="85" t="s">
        <v>26</v>
      </c>
      <c r="B215" s="81" t="s">
        <v>495</v>
      </c>
      <c r="C215" s="81" t="s">
        <v>573</v>
      </c>
      <c r="D215" s="81" t="s">
        <v>574</v>
      </c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>
        <v>10.8999996185303</v>
      </c>
      <c r="AK215" s="81">
        <v>11.199999809265099</v>
      </c>
      <c r="AL215" s="81">
        <v>12.199999809265099</v>
      </c>
      <c r="AM215" s="81">
        <v>13.699999809265099</v>
      </c>
      <c r="AN215" s="81">
        <v>13.1000003814697</v>
      </c>
      <c r="AO215" s="81">
        <v>11.300000190734901</v>
      </c>
      <c r="AP215" s="81">
        <v>11.8999996185303</v>
      </c>
      <c r="AQ215" s="81">
        <v>12.6000003814697</v>
      </c>
      <c r="AR215" s="81">
        <v>16.399999618530298</v>
      </c>
      <c r="AS215" s="81">
        <v>18.799999237060501</v>
      </c>
      <c r="AT215" s="81">
        <v>19.299999237060501</v>
      </c>
      <c r="AU215" s="81">
        <v>18.600000381469702</v>
      </c>
      <c r="AV215" s="81">
        <v>17.5</v>
      </c>
      <c r="AW215" s="81">
        <v>18.100000381469702</v>
      </c>
      <c r="AX215" s="81">
        <v>16.200000762939499</v>
      </c>
      <c r="AY215" s="173" t="s">
        <v>26</v>
      </c>
      <c r="AZ215" s="81">
        <v>13.300000190734901</v>
      </c>
      <c r="BA215" s="81">
        <v>11</v>
      </c>
      <c r="BB215" s="81">
        <v>9.6000003814697301</v>
      </c>
      <c r="BC215" s="81">
        <v>12.1000003814697</v>
      </c>
      <c r="BD215" s="81">
        <v>14.3999996185303</v>
      </c>
      <c r="BE215" s="81">
        <v>13.5</v>
      </c>
      <c r="BF215" s="81">
        <v>13.8999996185303</v>
      </c>
      <c r="BG215" s="86">
        <v>14.199999809265099</v>
      </c>
      <c r="BH215" s="163"/>
      <c r="BI215" s="163"/>
    </row>
    <row r="216" spans="1:61" x14ac:dyDescent="0.25">
      <c r="A216" s="85" t="s">
        <v>27</v>
      </c>
      <c r="B216" s="81" t="s">
        <v>496</v>
      </c>
      <c r="C216" s="81" t="s">
        <v>573</v>
      </c>
      <c r="D216" s="81" t="s">
        <v>574</v>
      </c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>
        <v>5.5</v>
      </c>
      <c r="AK216" s="81">
        <v>5</v>
      </c>
      <c r="AL216" s="81">
        <v>8.6999998092651403</v>
      </c>
      <c r="AM216" s="81">
        <v>8.1999998092651403</v>
      </c>
      <c r="AN216" s="81">
        <v>7.1999998092651403</v>
      </c>
      <c r="AO216" s="81">
        <v>6.9000000953674299</v>
      </c>
      <c r="AP216" s="81">
        <v>6.5999999046325701</v>
      </c>
      <c r="AQ216" s="81">
        <v>7.4000000953674299</v>
      </c>
      <c r="AR216" s="81">
        <v>7.3000001907348597</v>
      </c>
      <c r="AS216" s="81">
        <v>6.9000000953674299</v>
      </c>
      <c r="AT216" s="81">
        <v>5.6999998092651403</v>
      </c>
      <c r="AU216" s="81">
        <v>6.3000001907348597</v>
      </c>
      <c r="AV216" s="81">
        <v>6.6999998092651403</v>
      </c>
      <c r="AW216" s="81">
        <v>6.3000001907348597</v>
      </c>
      <c r="AX216" s="81">
        <v>6.5</v>
      </c>
      <c r="AY216" s="173" t="s">
        <v>27</v>
      </c>
      <c r="AZ216" s="81">
        <v>6</v>
      </c>
      <c r="BA216" s="81">
        <v>4.8000001907348597</v>
      </c>
      <c r="BB216" s="81">
        <v>4.4000000953674299</v>
      </c>
      <c r="BC216" s="81">
        <v>5.9000000953674299</v>
      </c>
      <c r="BD216" s="81">
        <v>7.1999998092651403</v>
      </c>
      <c r="BE216" s="81">
        <v>8.1999998092651403</v>
      </c>
      <c r="BF216" s="81">
        <v>8.8000001907348597</v>
      </c>
      <c r="BG216" s="86">
        <v>10.199999809265099</v>
      </c>
      <c r="BH216" s="163"/>
      <c r="BI216" s="163"/>
    </row>
    <row r="217" spans="1:61" x14ac:dyDescent="0.25">
      <c r="A217" s="85" t="s">
        <v>497</v>
      </c>
      <c r="B217" s="81" t="s">
        <v>498</v>
      </c>
      <c r="C217" s="81" t="s">
        <v>573</v>
      </c>
      <c r="D217" s="81" t="s">
        <v>574</v>
      </c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>
        <v>3.2999999523162802</v>
      </c>
      <c r="AK217" s="81">
        <v>5.8000001907348597</v>
      </c>
      <c r="AL217" s="81">
        <v>9.5</v>
      </c>
      <c r="AM217" s="81">
        <v>9.8000001907348597</v>
      </c>
      <c r="AN217" s="81">
        <v>9.3000001907348597</v>
      </c>
      <c r="AO217" s="81">
        <v>10.1000003814697</v>
      </c>
      <c r="AP217" s="81">
        <v>10.199999809265099</v>
      </c>
      <c r="AQ217" s="81">
        <v>8.5</v>
      </c>
      <c r="AR217" s="81">
        <v>7.3000001907348597</v>
      </c>
      <c r="AS217" s="81">
        <v>5.9000000953674299</v>
      </c>
      <c r="AT217" s="81">
        <v>5.0999999046325701</v>
      </c>
      <c r="AU217" s="81">
        <v>5.3000001907348597</v>
      </c>
      <c r="AV217" s="81">
        <v>5.9000000953674299</v>
      </c>
      <c r="AW217" s="81">
        <v>6.5999999046325701</v>
      </c>
      <c r="AX217" s="81">
        <v>7.8000001907348597</v>
      </c>
      <c r="AY217" s="173" t="s">
        <v>497</v>
      </c>
      <c r="AZ217" s="81">
        <v>7.0999999046325701</v>
      </c>
      <c r="BA217" s="81">
        <v>6.1999998092651403</v>
      </c>
      <c r="BB217" s="81">
        <v>6.3000001907348597</v>
      </c>
      <c r="BC217" s="81">
        <v>8.3999996185302699</v>
      </c>
      <c r="BD217" s="81">
        <v>8.6999998092651403</v>
      </c>
      <c r="BE217" s="81">
        <v>7.8000001907348597</v>
      </c>
      <c r="BF217" s="81">
        <v>8.1000003814697301</v>
      </c>
      <c r="BG217" s="86">
        <v>8.1000003814697301</v>
      </c>
      <c r="BH217" s="163"/>
      <c r="BI217" s="163"/>
    </row>
    <row r="218" spans="1:61" x14ac:dyDescent="0.25">
      <c r="A218" s="85" t="s">
        <v>499</v>
      </c>
      <c r="B218" s="81" t="s">
        <v>500</v>
      </c>
      <c r="C218" s="81" t="s">
        <v>573</v>
      </c>
      <c r="D218" s="81" t="s">
        <v>574</v>
      </c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>
        <v>22.899999618530298</v>
      </c>
      <c r="AK218" s="81">
        <v>22.700000762939499</v>
      </c>
      <c r="AL218" s="81">
        <v>22.600000381469702</v>
      </c>
      <c r="AM218" s="81">
        <v>22.5</v>
      </c>
      <c r="AN218" s="81">
        <v>21.700000762939499</v>
      </c>
      <c r="AO218" s="81">
        <v>22</v>
      </c>
      <c r="AP218" s="81">
        <v>22.5</v>
      </c>
      <c r="AQ218" s="81">
        <v>22.600000381469702</v>
      </c>
      <c r="AR218" s="81">
        <v>22.600000381469702</v>
      </c>
      <c r="AS218" s="81">
        <v>22.700000762939499</v>
      </c>
      <c r="AT218" s="81">
        <v>22.799999237060501</v>
      </c>
      <c r="AU218" s="81">
        <v>22.799999237060501</v>
      </c>
      <c r="AV218" s="81">
        <v>22.799999237060501</v>
      </c>
      <c r="AW218" s="81">
        <v>22.899999618530298</v>
      </c>
      <c r="AX218" s="81">
        <v>22.899999618530298</v>
      </c>
      <c r="AY218" s="173" t="s">
        <v>499</v>
      </c>
      <c r="AZ218" s="81">
        <v>22.899999618530298</v>
      </c>
      <c r="BA218" s="81">
        <v>23</v>
      </c>
      <c r="BB218" s="81">
        <v>23</v>
      </c>
      <c r="BC218" s="81">
        <v>22.899999618530298</v>
      </c>
      <c r="BD218" s="81">
        <v>22.799999237060501</v>
      </c>
      <c r="BE218" s="81">
        <v>22.700000762939499</v>
      </c>
      <c r="BF218" s="81">
        <v>22.5</v>
      </c>
      <c r="BG218" s="86">
        <v>22.5</v>
      </c>
      <c r="BH218" s="163"/>
      <c r="BI218" s="163"/>
    </row>
    <row r="219" spans="1:61" x14ac:dyDescent="0.25">
      <c r="A219" s="85" t="s">
        <v>501</v>
      </c>
      <c r="B219" s="81" t="s">
        <v>502</v>
      </c>
      <c r="C219" s="81" t="s">
        <v>573</v>
      </c>
      <c r="D219" s="81" t="s">
        <v>574</v>
      </c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173" t="s">
        <v>501</v>
      </c>
      <c r="AZ219" s="81"/>
      <c r="BA219" s="81"/>
      <c r="BB219" s="81"/>
      <c r="BC219" s="81"/>
      <c r="BD219" s="81"/>
      <c r="BE219" s="81"/>
      <c r="BF219" s="81"/>
      <c r="BG219" s="86"/>
      <c r="BH219" s="163"/>
      <c r="BI219" s="163"/>
    </row>
    <row r="220" spans="1:61" x14ac:dyDescent="0.25">
      <c r="A220" s="85" t="s">
        <v>503</v>
      </c>
      <c r="B220" s="81" t="s">
        <v>504</v>
      </c>
      <c r="C220" s="81" t="s">
        <v>573</v>
      </c>
      <c r="D220" s="81" t="s">
        <v>574</v>
      </c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173" t="s">
        <v>503</v>
      </c>
      <c r="AZ220" s="81"/>
      <c r="BA220" s="81"/>
      <c r="BB220" s="81"/>
      <c r="BC220" s="81"/>
      <c r="BD220" s="81"/>
      <c r="BE220" s="81"/>
      <c r="BF220" s="81"/>
      <c r="BG220" s="86"/>
      <c r="BH220" s="163"/>
      <c r="BI220" s="163"/>
    </row>
    <row r="221" spans="1:61" x14ac:dyDescent="0.25">
      <c r="A221" s="85" t="s">
        <v>505</v>
      </c>
      <c r="B221" s="81" t="s">
        <v>506</v>
      </c>
      <c r="C221" s="81" t="s">
        <v>573</v>
      </c>
      <c r="D221" s="81" t="s">
        <v>574</v>
      </c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>
        <v>9.3999996185302699</v>
      </c>
      <c r="AK221" s="81">
        <v>9.6000003814697301</v>
      </c>
      <c r="AL221" s="81">
        <v>7.4000000953674299</v>
      </c>
      <c r="AM221" s="81">
        <v>7.4000000953674299</v>
      </c>
      <c r="AN221" s="81">
        <v>7.1999998092651403</v>
      </c>
      <c r="AO221" s="81">
        <v>9.5</v>
      </c>
      <c r="AP221" s="81">
        <v>9.5</v>
      </c>
      <c r="AQ221" s="81">
        <v>7.1999998092651403</v>
      </c>
      <c r="AR221" s="81">
        <v>7.5999999046325701</v>
      </c>
      <c r="AS221" s="81">
        <v>9.5</v>
      </c>
      <c r="AT221" s="81">
        <v>11.6000003814697</v>
      </c>
      <c r="AU221" s="81">
        <v>11.699999809265099</v>
      </c>
      <c r="AV221" s="81">
        <v>10.300000190734901</v>
      </c>
      <c r="AW221" s="81">
        <v>9.8000001907348597</v>
      </c>
      <c r="AX221" s="81">
        <v>9.1999998092651403</v>
      </c>
      <c r="AY221" s="173" t="s">
        <v>505</v>
      </c>
      <c r="AZ221" s="81">
        <v>8.1999998092651403</v>
      </c>
      <c r="BA221" s="81">
        <v>8.3999996185302699</v>
      </c>
      <c r="BB221" s="81">
        <v>10.8999996185303</v>
      </c>
      <c r="BC221" s="81">
        <v>8.1000003814697301</v>
      </c>
      <c r="BD221" s="81">
        <v>8.3999996185302699</v>
      </c>
      <c r="BE221" s="81">
        <v>11.5</v>
      </c>
      <c r="BF221" s="81">
        <v>11.3999996185303</v>
      </c>
      <c r="BG221" s="86">
        <v>10.800000190734901</v>
      </c>
      <c r="BH221" s="163"/>
      <c r="BI221" s="163"/>
    </row>
    <row r="222" spans="1:61" x14ac:dyDescent="0.25">
      <c r="A222" s="85" t="s">
        <v>507</v>
      </c>
      <c r="B222" s="81" t="s">
        <v>508</v>
      </c>
      <c r="C222" s="81" t="s">
        <v>573</v>
      </c>
      <c r="D222" s="81" t="s">
        <v>574</v>
      </c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173" t="s">
        <v>507</v>
      </c>
      <c r="AZ222" s="81"/>
      <c r="BA222" s="81"/>
      <c r="BB222" s="81"/>
      <c r="BC222" s="81"/>
      <c r="BD222" s="81"/>
      <c r="BE222" s="81"/>
      <c r="BF222" s="81"/>
      <c r="BG222" s="86"/>
      <c r="BH222" s="163"/>
      <c r="BI222" s="163"/>
    </row>
    <row r="223" spans="1:61" x14ac:dyDescent="0.25">
      <c r="A223" s="85" t="s">
        <v>509</v>
      </c>
      <c r="B223" s="81" t="s">
        <v>510</v>
      </c>
      <c r="C223" s="81" t="s">
        <v>573</v>
      </c>
      <c r="D223" s="81" t="s">
        <v>574</v>
      </c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>
        <v>6.9000000953674299</v>
      </c>
      <c r="AK223" s="81">
        <v>6.9000000953674299</v>
      </c>
      <c r="AL223" s="81">
        <v>7</v>
      </c>
      <c r="AM223" s="81">
        <v>6.9000000953674299</v>
      </c>
      <c r="AN223" s="81">
        <v>7</v>
      </c>
      <c r="AO223" s="81">
        <v>7</v>
      </c>
      <c r="AP223" s="81">
        <v>7</v>
      </c>
      <c r="AQ223" s="81">
        <v>7</v>
      </c>
      <c r="AR223" s="81">
        <v>7.0999999046325701</v>
      </c>
      <c r="AS223" s="81">
        <v>7.0999999046325701</v>
      </c>
      <c r="AT223" s="81">
        <v>6.9000000953674299</v>
      </c>
      <c r="AU223" s="81">
        <v>7</v>
      </c>
      <c r="AV223" s="81">
        <v>6.9000000953674299</v>
      </c>
      <c r="AW223" s="81">
        <v>6.8000001907348597</v>
      </c>
      <c r="AX223" s="81">
        <v>7</v>
      </c>
      <c r="AY223" s="173" t="s">
        <v>509</v>
      </c>
      <c r="AZ223" s="81">
        <v>7.0999999046325701</v>
      </c>
      <c r="BA223" s="81">
        <v>7.0999999046325701</v>
      </c>
      <c r="BB223" s="81">
        <v>7.0999999046325701</v>
      </c>
      <c r="BC223" s="81">
        <v>7.0999999046325701</v>
      </c>
      <c r="BD223" s="81">
        <v>7</v>
      </c>
      <c r="BE223" s="81">
        <v>7.0999999046325701</v>
      </c>
      <c r="BF223" s="81">
        <v>7</v>
      </c>
      <c r="BG223" s="86">
        <v>7</v>
      </c>
      <c r="BH223" s="163"/>
      <c r="BI223" s="163"/>
    </row>
    <row r="224" spans="1:61" x14ac:dyDescent="0.25">
      <c r="A224" s="85" t="s">
        <v>511</v>
      </c>
      <c r="B224" s="81" t="s">
        <v>512</v>
      </c>
      <c r="C224" s="81" t="s">
        <v>573</v>
      </c>
      <c r="D224" s="81" t="s">
        <v>574</v>
      </c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>
        <v>7.0999999046325701</v>
      </c>
      <c r="AK224" s="81">
        <v>7.1999998092651403</v>
      </c>
      <c r="AL224" s="81">
        <v>7.4000000953674299</v>
      </c>
      <c r="AM224" s="81">
        <v>7</v>
      </c>
      <c r="AN224" s="81">
        <v>7.0999999046325701</v>
      </c>
      <c r="AO224" s="81">
        <v>7.0999999046325701</v>
      </c>
      <c r="AP224" s="81">
        <v>7.0999999046325701</v>
      </c>
      <c r="AQ224" s="81">
        <v>7.1999998092651403</v>
      </c>
      <c r="AR224" s="81">
        <v>7.1999998092651403</v>
      </c>
      <c r="AS224" s="81">
        <v>7.1999998092651403</v>
      </c>
      <c r="AT224" s="81">
        <v>7.1999998092651403</v>
      </c>
      <c r="AU224" s="81">
        <v>7.1999998092651403</v>
      </c>
      <c r="AV224" s="81">
        <v>7.0999999046325701</v>
      </c>
      <c r="AW224" s="81">
        <v>7.0999999046325701</v>
      </c>
      <c r="AX224" s="81">
        <v>7.0999999046325701</v>
      </c>
      <c r="AY224" s="173" t="s">
        <v>511</v>
      </c>
      <c r="AZ224" s="81">
        <v>7.0999999046325701</v>
      </c>
      <c r="BA224" s="81">
        <v>7.0999999046325701</v>
      </c>
      <c r="BB224" s="81">
        <v>7.0999999046325701</v>
      </c>
      <c r="BC224" s="81">
        <v>7</v>
      </c>
      <c r="BD224" s="81">
        <v>7</v>
      </c>
      <c r="BE224" s="81">
        <v>7</v>
      </c>
      <c r="BF224" s="81">
        <v>7</v>
      </c>
      <c r="BG224" s="86">
        <v>6.9000000953674299</v>
      </c>
      <c r="BH224" s="163"/>
      <c r="BI224" s="163"/>
    </row>
    <row r="225" spans="1:61" x14ac:dyDescent="0.25">
      <c r="A225" s="85" t="s">
        <v>513</v>
      </c>
      <c r="B225" s="81" t="s">
        <v>514</v>
      </c>
      <c r="C225" s="81" t="s">
        <v>573</v>
      </c>
      <c r="D225" s="81" t="s">
        <v>574</v>
      </c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>
        <v>2.7000000476837198</v>
      </c>
      <c r="AK225" s="81">
        <v>1.3999999761581401</v>
      </c>
      <c r="AL225" s="81">
        <v>1.5</v>
      </c>
      <c r="AM225" s="81">
        <v>1.29999995231628</v>
      </c>
      <c r="AN225" s="81">
        <v>1.20000004768372</v>
      </c>
      <c r="AO225" s="81">
        <v>1.1000000238418599</v>
      </c>
      <c r="AP225" s="81">
        <v>0.89999997615814198</v>
      </c>
      <c r="AQ225" s="81">
        <v>3.4000000953674299</v>
      </c>
      <c r="AR225" s="81">
        <v>3</v>
      </c>
      <c r="AS225" s="81">
        <v>2.4000000953674299</v>
      </c>
      <c r="AT225" s="81">
        <v>2.5999999046325701</v>
      </c>
      <c r="AU225" s="81">
        <v>1.79999995231628</v>
      </c>
      <c r="AV225" s="81">
        <v>1.5</v>
      </c>
      <c r="AW225" s="81">
        <v>1.5</v>
      </c>
      <c r="AX225" s="81">
        <v>1.29999995231628</v>
      </c>
      <c r="AY225" s="173" t="s">
        <v>513</v>
      </c>
      <c r="AZ225" s="81">
        <v>1.20000004768372</v>
      </c>
      <c r="BA225" s="81">
        <v>1.20000004768372</v>
      </c>
      <c r="BB225" s="81">
        <v>1.20000004768372</v>
      </c>
      <c r="BC225" s="81">
        <v>1.5</v>
      </c>
      <c r="BD225" s="81">
        <v>1</v>
      </c>
      <c r="BE225" s="81">
        <v>0.69999998807907104</v>
      </c>
      <c r="BF225" s="81">
        <v>0.69999998807907104</v>
      </c>
      <c r="BG225" s="86">
        <v>0.69999998807907104</v>
      </c>
      <c r="BH225" s="163"/>
      <c r="BI225" s="163"/>
    </row>
    <row r="226" spans="1:61" x14ac:dyDescent="0.25">
      <c r="A226" s="85" t="s">
        <v>515</v>
      </c>
      <c r="B226" s="81" t="s">
        <v>516</v>
      </c>
      <c r="C226" s="81" t="s">
        <v>573</v>
      </c>
      <c r="D226" s="81" t="s">
        <v>574</v>
      </c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>
        <v>11.3999996185303</v>
      </c>
      <c r="AK226" s="81">
        <v>11.199999809265099</v>
      </c>
      <c r="AL226" s="81">
        <v>11.300000190734901</v>
      </c>
      <c r="AM226" s="81">
        <v>11</v>
      </c>
      <c r="AN226" s="81">
        <v>11.300000190734901</v>
      </c>
      <c r="AO226" s="81">
        <v>11.3999996185303</v>
      </c>
      <c r="AP226" s="81">
        <v>11.699999809265099</v>
      </c>
      <c r="AQ226" s="81">
        <v>11.800000190734901</v>
      </c>
      <c r="AR226" s="81">
        <v>11.8999996185303</v>
      </c>
      <c r="AS226" s="81">
        <v>11.800000190734901</v>
      </c>
      <c r="AT226" s="81">
        <v>11.8999996185303</v>
      </c>
      <c r="AU226" s="81">
        <v>12.199999809265099</v>
      </c>
      <c r="AV226" s="81">
        <v>12</v>
      </c>
      <c r="AW226" s="81">
        <v>12</v>
      </c>
      <c r="AX226" s="81">
        <v>11.699999809265099</v>
      </c>
      <c r="AY226" s="173" t="s">
        <v>515</v>
      </c>
      <c r="AZ226" s="81">
        <v>11.699999809265099</v>
      </c>
      <c r="BA226" s="81">
        <v>11.6000003814697</v>
      </c>
      <c r="BB226" s="81">
        <v>11.199999809265099</v>
      </c>
      <c r="BC226" s="81">
        <v>11.5</v>
      </c>
      <c r="BD226" s="81">
        <v>11.6000003814697</v>
      </c>
      <c r="BE226" s="81">
        <v>11.300000190734901</v>
      </c>
      <c r="BF226" s="81">
        <v>11</v>
      </c>
      <c r="BG226" s="86">
        <v>10.699999809265099</v>
      </c>
      <c r="BH226" s="163"/>
      <c r="BI226" s="163"/>
    </row>
    <row r="227" spans="1:61" x14ac:dyDescent="0.25">
      <c r="A227" s="85" t="s">
        <v>517</v>
      </c>
      <c r="B227" s="81" t="s">
        <v>518</v>
      </c>
      <c r="C227" s="81" t="s">
        <v>573</v>
      </c>
      <c r="D227" s="81" t="s">
        <v>574</v>
      </c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>
        <v>10.800000190734901</v>
      </c>
      <c r="AK227" s="81">
        <v>10.699999809265099</v>
      </c>
      <c r="AL227" s="81">
        <v>10.699999809265099</v>
      </c>
      <c r="AM227" s="81">
        <v>10.6000003814697</v>
      </c>
      <c r="AN227" s="81">
        <v>10.699999809265099</v>
      </c>
      <c r="AO227" s="81">
        <v>10.8999996185303</v>
      </c>
      <c r="AP227" s="81">
        <v>10.8999996185303</v>
      </c>
      <c r="AQ227" s="81">
        <v>11</v>
      </c>
      <c r="AR227" s="81">
        <v>11</v>
      </c>
      <c r="AS227" s="81">
        <v>11</v>
      </c>
      <c r="AT227" s="81">
        <v>11</v>
      </c>
      <c r="AU227" s="81">
        <v>11</v>
      </c>
      <c r="AV227" s="81">
        <v>11</v>
      </c>
      <c r="AW227" s="81">
        <v>11</v>
      </c>
      <c r="AX227" s="81">
        <v>11</v>
      </c>
      <c r="AY227" s="173" t="s">
        <v>517</v>
      </c>
      <c r="AZ227" s="81">
        <v>11</v>
      </c>
      <c r="BA227" s="81">
        <v>11</v>
      </c>
      <c r="BB227" s="81">
        <v>11</v>
      </c>
      <c r="BC227" s="81">
        <v>10.8999996185303</v>
      </c>
      <c r="BD227" s="81">
        <v>10.8999996185303</v>
      </c>
      <c r="BE227" s="81">
        <v>10.8999996185303</v>
      </c>
      <c r="BF227" s="81">
        <v>10.800000190734901</v>
      </c>
      <c r="BG227" s="86">
        <v>10.6000003814697</v>
      </c>
      <c r="BH227" s="163"/>
      <c r="BI227" s="163"/>
    </row>
    <row r="228" spans="1:61" x14ac:dyDescent="0.25">
      <c r="A228" s="85" t="s">
        <v>519</v>
      </c>
      <c r="B228" s="81" t="s">
        <v>520</v>
      </c>
      <c r="C228" s="81" t="s">
        <v>573</v>
      </c>
      <c r="D228" s="81" t="s">
        <v>574</v>
      </c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>
        <v>7.5</v>
      </c>
      <c r="AK228" s="81">
        <v>7.3000001907348597</v>
      </c>
      <c r="AL228" s="81">
        <v>7.0999999046325701</v>
      </c>
      <c r="AM228" s="81">
        <v>6.9000000953674299</v>
      </c>
      <c r="AN228" s="81">
        <v>6.6999998092651403</v>
      </c>
      <c r="AO228" s="81">
        <v>6.6999998092651403</v>
      </c>
      <c r="AP228" s="81">
        <v>6.8000001907348597</v>
      </c>
      <c r="AQ228" s="81">
        <v>7.3000001907348597</v>
      </c>
      <c r="AR228" s="81">
        <v>6.6999998092651403</v>
      </c>
      <c r="AS228" s="81">
        <v>6.5</v>
      </c>
      <c r="AT228" s="81">
        <v>9.8999996185302699</v>
      </c>
      <c r="AU228" s="81">
        <v>9.1999998092651403</v>
      </c>
      <c r="AV228" s="81">
        <v>8.5</v>
      </c>
      <c r="AW228" s="81">
        <v>7.9000000953674299</v>
      </c>
      <c r="AX228" s="81">
        <v>7.1999998092651403</v>
      </c>
      <c r="AY228" s="173" t="s">
        <v>519</v>
      </c>
      <c r="AZ228" s="81">
        <v>6.5</v>
      </c>
      <c r="BA228" s="81">
        <v>6.6999998092651403</v>
      </c>
      <c r="BB228" s="81">
        <v>5.9000000953674299</v>
      </c>
      <c r="BC228" s="81">
        <v>5.1999998092651403</v>
      </c>
      <c r="BD228" s="81">
        <v>3.9000000953674299</v>
      </c>
      <c r="BE228" s="81">
        <v>3.7999999523162802</v>
      </c>
      <c r="BF228" s="81">
        <v>4</v>
      </c>
      <c r="BG228" s="86">
        <v>4.4000000953674299</v>
      </c>
      <c r="BH228" s="163"/>
      <c r="BI228" s="163"/>
    </row>
    <row r="229" spans="1:61" x14ac:dyDescent="0.25">
      <c r="A229" s="85" t="s">
        <v>521</v>
      </c>
      <c r="B229" s="81" t="s">
        <v>522</v>
      </c>
      <c r="C229" s="81" t="s">
        <v>573</v>
      </c>
      <c r="D229" s="81" t="s">
        <v>574</v>
      </c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173" t="s">
        <v>521</v>
      </c>
      <c r="AZ229" s="81"/>
      <c r="BA229" s="81"/>
      <c r="BB229" s="81"/>
      <c r="BC229" s="81"/>
      <c r="BD229" s="81"/>
      <c r="BE229" s="81"/>
      <c r="BF229" s="81"/>
      <c r="BG229" s="86"/>
      <c r="BH229" s="163"/>
      <c r="BI229" s="163"/>
    </row>
    <row r="230" spans="1:61" x14ac:dyDescent="0.25">
      <c r="A230" s="85" t="s">
        <v>523</v>
      </c>
      <c r="B230" s="81" t="s">
        <v>524</v>
      </c>
      <c r="C230" s="81" t="s">
        <v>573</v>
      </c>
      <c r="D230" s="81" t="s">
        <v>574</v>
      </c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>
        <v>18.5</v>
      </c>
      <c r="AK230" s="81">
        <v>19.600000381469702</v>
      </c>
      <c r="AL230" s="81">
        <v>19.799999237060501</v>
      </c>
      <c r="AM230" s="81">
        <v>18.399999618530298</v>
      </c>
      <c r="AN230" s="81">
        <v>17.200000762939499</v>
      </c>
      <c r="AO230" s="81">
        <v>16.299999237060501</v>
      </c>
      <c r="AP230" s="81">
        <v>15</v>
      </c>
      <c r="AQ230" s="81">
        <v>14.199999809265099</v>
      </c>
      <c r="AR230" s="81">
        <v>13.1000003814697</v>
      </c>
      <c r="AS230" s="81">
        <v>12.1000003814697</v>
      </c>
      <c r="AT230" s="81">
        <v>10.800000190734901</v>
      </c>
      <c r="AU230" s="81">
        <v>10.3999996185303</v>
      </c>
      <c r="AV230" s="81">
        <v>10.5</v>
      </c>
      <c r="AW230" s="81">
        <v>8.3000001907348597</v>
      </c>
      <c r="AX230" s="81">
        <v>8</v>
      </c>
      <c r="AY230" s="173" t="s">
        <v>523</v>
      </c>
      <c r="AZ230" s="81">
        <v>6.3000001907348597</v>
      </c>
      <c r="BA230" s="81">
        <v>5.5</v>
      </c>
      <c r="BB230" s="81">
        <v>4.5999999046325701</v>
      </c>
      <c r="BC230" s="81">
        <v>5.3000001907348597</v>
      </c>
      <c r="BD230" s="81">
        <v>5.9000000953674299</v>
      </c>
      <c r="BE230" s="81">
        <v>4.6999998092651403</v>
      </c>
      <c r="BF230" s="81">
        <v>5</v>
      </c>
      <c r="BG230" s="86">
        <v>5.8000001907348597</v>
      </c>
      <c r="BH230" s="163"/>
      <c r="BI230" s="163"/>
    </row>
    <row r="231" spans="1:61" x14ac:dyDescent="0.25">
      <c r="A231" s="85" t="s">
        <v>525</v>
      </c>
      <c r="B231" s="81" t="s">
        <v>526</v>
      </c>
      <c r="C231" s="81" t="s">
        <v>573</v>
      </c>
      <c r="D231" s="81" t="s">
        <v>574</v>
      </c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>
        <v>15.6000003814697</v>
      </c>
      <c r="AK231" s="81">
        <v>15.5</v>
      </c>
      <c r="AL231" s="81">
        <v>15.5</v>
      </c>
      <c r="AM231" s="81">
        <v>15.1000003814697</v>
      </c>
      <c r="AN231" s="81">
        <v>15.3999996185303</v>
      </c>
      <c r="AO231" s="81">
        <v>15.6000003814697</v>
      </c>
      <c r="AP231" s="81">
        <v>15.8999996185303</v>
      </c>
      <c r="AQ231" s="81">
        <v>17.299999237060501</v>
      </c>
      <c r="AR231" s="81">
        <v>16</v>
      </c>
      <c r="AS231" s="81">
        <v>15.699999809265099</v>
      </c>
      <c r="AT231" s="81">
        <v>15.1000003814697</v>
      </c>
      <c r="AU231" s="81">
        <v>15.300000190734901</v>
      </c>
      <c r="AV231" s="81">
        <v>14.5</v>
      </c>
      <c r="AW231" s="81">
        <v>13.8999996185303</v>
      </c>
      <c r="AX231" s="81">
        <v>14.199999809265099</v>
      </c>
      <c r="AY231" s="173" t="s">
        <v>525</v>
      </c>
      <c r="AZ231" s="81">
        <v>12.5</v>
      </c>
      <c r="BA231" s="81">
        <v>12.3999996185303</v>
      </c>
      <c r="BB231" s="81">
        <v>12.3999996185303</v>
      </c>
      <c r="BC231" s="81">
        <v>13.300000190734901</v>
      </c>
      <c r="BD231" s="81">
        <v>13</v>
      </c>
      <c r="BE231" s="81">
        <v>18.299999237060501</v>
      </c>
      <c r="BF231" s="81">
        <v>14</v>
      </c>
      <c r="BG231" s="86">
        <v>13.300000190734901</v>
      </c>
      <c r="BH231" s="163"/>
      <c r="BI231" s="163"/>
    </row>
    <row r="232" spans="1:61" x14ac:dyDescent="0.25">
      <c r="A232" s="85" t="s">
        <v>527</v>
      </c>
      <c r="B232" s="81" t="s">
        <v>528</v>
      </c>
      <c r="C232" s="81" t="s">
        <v>573</v>
      </c>
      <c r="D232" s="81" t="s">
        <v>574</v>
      </c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>
        <v>8.1999998092651403</v>
      </c>
      <c r="AK232" s="81">
        <v>8.5</v>
      </c>
      <c r="AL232" s="81">
        <v>9</v>
      </c>
      <c r="AM232" s="81">
        <v>8.6000003814697301</v>
      </c>
      <c r="AN232" s="81">
        <v>7.5999999046325701</v>
      </c>
      <c r="AO232" s="81">
        <v>6.5999999046325701</v>
      </c>
      <c r="AP232" s="81">
        <v>6.8000001907348597</v>
      </c>
      <c r="AQ232" s="81">
        <v>6.9000000953674299</v>
      </c>
      <c r="AR232" s="81">
        <v>7.6999998092651403</v>
      </c>
      <c r="AS232" s="81">
        <v>6.5</v>
      </c>
      <c r="AT232" s="81">
        <v>8.3999996185302699</v>
      </c>
      <c r="AU232" s="81">
        <v>10.3999996185303</v>
      </c>
      <c r="AV232" s="81">
        <v>10.5</v>
      </c>
      <c r="AW232" s="81">
        <v>10.800000190734901</v>
      </c>
      <c r="AX232" s="81">
        <v>10.6000003814697</v>
      </c>
      <c r="AY232" s="173" t="s">
        <v>527</v>
      </c>
      <c r="AZ232" s="81">
        <v>10.199999809265099</v>
      </c>
      <c r="BA232" s="81">
        <v>10.300000190734901</v>
      </c>
      <c r="BB232" s="81">
        <v>11</v>
      </c>
      <c r="BC232" s="81">
        <v>14</v>
      </c>
      <c r="BD232" s="81">
        <v>11.8999996185303</v>
      </c>
      <c r="BE232" s="81">
        <v>9.8000001907348597</v>
      </c>
      <c r="BF232" s="81">
        <v>9.1999998092651403</v>
      </c>
      <c r="BG232" s="86">
        <v>10</v>
      </c>
      <c r="BH232" s="163"/>
      <c r="BI232" s="163"/>
    </row>
    <row r="233" spans="1:61" x14ac:dyDescent="0.25">
      <c r="A233" s="85" t="s">
        <v>529</v>
      </c>
      <c r="B233" s="81" t="s">
        <v>530</v>
      </c>
      <c r="C233" s="81" t="s">
        <v>573</v>
      </c>
      <c r="D233" s="81" t="s">
        <v>574</v>
      </c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173" t="s">
        <v>529</v>
      </c>
      <c r="AZ233" s="81"/>
      <c r="BA233" s="81"/>
      <c r="BB233" s="81"/>
      <c r="BC233" s="81"/>
      <c r="BD233" s="81"/>
      <c r="BE233" s="81"/>
      <c r="BF233" s="81"/>
      <c r="BG233" s="86"/>
      <c r="BH233" s="163"/>
      <c r="BI233" s="163"/>
    </row>
    <row r="234" spans="1:61" x14ac:dyDescent="0.25">
      <c r="A234" s="85" t="s">
        <v>531</v>
      </c>
      <c r="B234" s="81" t="s">
        <v>532</v>
      </c>
      <c r="C234" s="81" t="s">
        <v>573</v>
      </c>
      <c r="D234" s="81" t="s">
        <v>574</v>
      </c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173" t="s">
        <v>531</v>
      </c>
      <c r="AZ234" s="81"/>
      <c r="BA234" s="81"/>
      <c r="BB234" s="81"/>
      <c r="BC234" s="81"/>
      <c r="BD234" s="81"/>
      <c r="BE234" s="81"/>
      <c r="BF234" s="81"/>
      <c r="BG234" s="86"/>
      <c r="BH234" s="163"/>
      <c r="BI234" s="163"/>
    </row>
    <row r="235" spans="1:61" x14ac:dyDescent="0.25">
      <c r="A235" s="85" t="s">
        <v>533</v>
      </c>
      <c r="B235" s="81" t="s">
        <v>534</v>
      </c>
      <c r="C235" s="81" t="s">
        <v>573</v>
      </c>
      <c r="D235" s="81" t="s">
        <v>574</v>
      </c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>
        <v>3.5999999046325701</v>
      </c>
      <c r="AK235" s="81">
        <v>3.5</v>
      </c>
      <c r="AL235" s="81">
        <v>3.7000000476837198</v>
      </c>
      <c r="AM235" s="81">
        <v>3.9000000953674299</v>
      </c>
      <c r="AN235" s="81">
        <v>4.6999998092651403</v>
      </c>
      <c r="AO235" s="81">
        <v>5</v>
      </c>
      <c r="AP235" s="81">
        <v>4.5999999046325701</v>
      </c>
      <c r="AQ235" s="81">
        <v>4.8000001907348597</v>
      </c>
      <c r="AR235" s="81">
        <v>4.5999999046325701</v>
      </c>
      <c r="AS235" s="81">
        <v>5.0999999046325701</v>
      </c>
      <c r="AT235" s="81">
        <v>5.0999999046325701</v>
      </c>
      <c r="AU235" s="81">
        <v>3.5999999046325701</v>
      </c>
      <c r="AV235" s="81">
        <v>3.4000000953674299</v>
      </c>
      <c r="AW235" s="81">
        <v>2.9000000953674299</v>
      </c>
      <c r="AX235" s="81">
        <v>2.5</v>
      </c>
      <c r="AY235" s="173" t="s">
        <v>533</v>
      </c>
      <c r="AZ235" s="81">
        <v>4.3000001907348597</v>
      </c>
      <c r="BA235" s="81">
        <v>2</v>
      </c>
      <c r="BB235" s="81">
        <v>2.5</v>
      </c>
      <c r="BC235" s="81">
        <v>2.5</v>
      </c>
      <c r="BD235" s="81">
        <v>3</v>
      </c>
      <c r="BE235" s="81">
        <v>3.5</v>
      </c>
      <c r="BF235" s="81">
        <v>3.5</v>
      </c>
      <c r="BG235" s="86">
        <v>3.5</v>
      </c>
      <c r="BH235" s="163"/>
      <c r="BI235" s="163"/>
    </row>
    <row r="236" spans="1:61" x14ac:dyDescent="0.25">
      <c r="A236" s="85" t="s">
        <v>535</v>
      </c>
      <c r="B236" s="81" t="s">
        <v>536</v>
      </c>
      <c r="C236" s="81" t="s">
        <v>573</v>
      </c>
      <c r="D236" s="81" t="s">
        <v>574</v>
      </c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>
        <v>3</v>
      </c>
      <c r="AK236" s="81">
        <v>2.7999999523162802</v>
      </c>
      <c r="AL236" s="81">
        <v>2.7000000476837198</v>
      </c>
      <c r="AM236" s="81">
        <v>3.2000000476837198</v>
      </c>
      <c r="AN236" s="81">
        <v>2.7000000476837198</v>
      </c>
      <c r="AO236" s="81">
        <v>2.2000000476837198</v>
      </c>
      <c r="AP236" s="81">
        <v>2.7999999523162802</v>
      </c>
      <c r="AQ236" s="81">
        <v>2.7999999523162802</v>
      </c>
      <c r="AR236" s="81">
        <v>2.7000000476837198</v>
      </c>
      <c r="AS236" s="81">
        <v>2.7999999523162802</v>
      </c>
      <c r="AT236" s="81">
        <v>2.4000000953674299</v>
      </c>
      <c r="AU236" s="81">
        <v>3.5</v>
      </c>
      <c r="AV236" s="81">
        <v>3.2000000476837198</v>
      </c>
      <c r="AW236" s="81">
        <v>2.5</v>
      </c>
      <c r="AX236" s="81">
        <v>2</v>
      </c>
      <c r="AY236" s="173" t="s">
        <v>535</v>
      </c>
      <c r="AZ236" s="81">
        <v>3.7000000476837198</v>
      </c>
      <c r="BA236" s="81">
        <v>3</v>
      </c>
      <c r="BB236" s="81">
        <v>3.7000000476837198</v>
      </c>
      <c r="BC236" s="81">
        <v>4.1999998092651403</v>
      </c>
      <c r="BD236" s="81">
        <v>4.1999998092651403</v>
      </c>
      <c r="BE236" s="81">
        <v>4.1999998092651403</v>
      </c>
      <c r="BF236" s="81">
        <v>4.1999998092651403</v>
      </c>
      <c r="BG236" s="86">
        <v>3.7999999523162802</v>
      </c>
      <c r="BH236" s="163"/>
      <c r="BI236" s="163"/>
    </row>
    <row r="237" spans="1:61" x14ac:dyDescent="0.25">
      <c r="A237" s="85" t="s">
        <v>537</v>
      </c>
      <c r="B237" s="81" t="s">
        <v>538</v>
      </c>
      <c r="C237" s="81" t="s">
        <v>573</v>
      </c>
      <c r="D237" s="81" t="s">
        <v>574</v>
      </c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>
        <v>6.6999998092651403</v>
      </c>
      <c r="AK237" s="81">
        <v>7.5</v>
      </c>
      <c r="AL237" s="81">
        <v>8.6999998092651403</v>
      </c>
      <c r="AM237" s="81">
        <v>7</v>
      </c>
      <c r="AN237" s="81">
        <v>5.5999999046325701</v>
      </c>
      <c r="AO237" s="81">
        <v>7.5999999046325701</v>
      </c>
      <c r="AP237" s="81">
        <v>8.8999996185302699</v>
      </c>
      <c r="AQ237" s="81">
        <v>11.300000190734901</v>
      </c>
      <c r="AR237" s="81">
        <v>11.6000003814697</v>
      </c>
      <c r="AS237" s="81">
        <v>11.6000003814697</v>
      </c>
      <c r="AT237" s="81">
        <v>10.8999996185303</v>
      </c>
      <c r="AU237" s="81">
        <v>9.6000003814697301</v>
      </c>
      <c r="AV237" s="81">
        <v>9.1000003814697301</v>
      </c>
      <c r="AW237" s="81">
        <v>8.6000003814697301</v>
      </c>
      <c r="AX237" s="81">
        <v>7.1999998092651403</v>
      </c>
      <c r="AY237" s="173" t="s">
        <v>537</v>
      </c>
      <c r="AZ237" s="81">
        <v>6.8000001907348597</v>
      </c>
      <c r="BA237" s="81">
        <v>6.4000000953674299</v>
      </c>
      <c r="BB237" s="81">
        <v>6.4000000953674299</v>
      </c>
      <c r="BC237" s="81">
        <v>8.8000001907348597</v>
      </c>
      <c r="BD237" s="81">
        <v>8.1000003814697301</v>
      </c>
      <c r="BE237" s="81">
        <v>7.9000000953674299</v>
      </c>
      <c r="BF237" s="81">
        <v>7.5</v>
      </c>
      <c r="BG237" s="86">
        <v>7.9000000953674299</v>
      </c>
      <c r="BH237" s="163"/>
      <c r="BI237" s="163"/>
    </row>
    <row r="238" spans="1:61" x14ac:dyDescent="0.25">
      <c r="A238" s="85" t="s">
        <v>539</v>
      </c>
      <c r="B238" s="81" t="s">
        <v>540</v>
      </c>
      <c r="C238" s="81" t="s">
        <v>573</v>
      </c>
      <c r="D238" s="81" t="s">
        <v>574</v>
      </c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>
        <v>6.007535207383687</v>
      </c>
      <c r="AK238" s="81">
        <v>5.6085480173473004</v>
      </c>
      <c r="AL238" s="81">
        <v>5.6366167245004331</v>
      </c>
      <c r="AM238" s="81">
        <v>5.5443688567697089</v>
      </c>
      <c r="AN238" s="81">
        <v>5.7491380113539536</v>
      </c>
      <c r="AO238" s="81">
        <v>5.8713437985233163</v>
      </c>
      <c r="AP238" s="81">
        <v>5.8527179119024817</v>
      </c>
      <c r="AQ238" s="81">
        <v>6.1634336099792133</v>
      </c>
      <c r="AR238" s="81">
        <v>6.2384767212278636</v>
      </c>
      <c r="AS238" s="81">
        <v>6.2227645878903752</v>
      </c>
      <c r="AT238" s="81">
        <v>6.1912392608271682</v>
      </c>
      <c r="AU238" s="81">
        <v>6.1967747560580824</v>
      </c>
      <c r="AV238" s="81">
        <v>6.165417197934044</v>
      </c>
      <c r="AW238" s="81">
        <v>5.9948837859888258</v>
      </c>
      <c r="AX238" s="81">
        <v>5.7658659638037841</v>
      </c>
      <c r="AY238" s="173" t="s">
        <v>539</v>
      </c>
      <c r="AZ238" s="81">
        <v>5.519302282014011</v>
      </c>
      <c r="BA238" s="81">
        <v>5.2990193020226535</v>
      </c>
      <c r="BB238" s="81">
        <v>5.5846695952694603</v>
      </c>
      <c r="BC238" s="81">
        <v>5.9209932251239437</v>
      </c>
      <c r="BD238" s="81">
        <v>5.7421682888942058</v>
      </c>
      <c r="BE238" s="81">
        <v>5.6589172856717269</v>
      </c>
      <c r="BF238" s="81">
        <v>5.7010604975368704</v>
      </c>
      <c r="BG238" s="86">
        <v>5.7777228890759869</v>
      </c>
      <c r="BH238" s="163"/>
      <c r="BI238" s="163"/>
    </row>
    <row r="239" spans="1:61" x14ac:dyDescent="0.25">
      <c r="A239" s="85" t="s">
        <v>541</v>
      </c>
      <c r="B239" s="81" t="s">
        <v>542</v>
      </c>
      <c r="C239" s="81" t="s">
        <v>573</v>
      </c>
      <c r="D239" s="81" t="s">
        <v>574</v>
      </c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>
        <v>7.5999999046325701</v>
      </c>
      <c r="AK239" s="81">
        <v>8.6000003814697301</v>
      </c>
      <c r="AL239" s="81">
        <v>7.9000000953674299</v>
      </c>
      <c r="AM239" s="81">
        <v>9</v>
      </c>
      <c r="AN239" s="81">
        <v>10.3999996185303</v>
      </c>
      <c r="AO239" s="81">
        <v>11.300000190734901</v>
      </c>
      <c r="AP239" s="81">
        <v>7.6999998092651403</v>
      </c>
      <c r="AQ239" s="81">
        <v>7.6999998092651403</v>
      </c>
      <c r="AR239" s="81">
        <v>11.199999809265099</v>
      </c>
      <c r="AS239" s="81">
        <v>10.300000190734901</v>
      </c>
      <c r="AT239" s="81">
        <v>9.5</v>
      </c>
      <c r="AU239" s="81">
        <v>8.6000003814697301</v>
      </c>
      <c r="AV239" s="81">
        <v>7.8000001907348597</v>
      </c>
      <c r="AW239" s="81">
        <v>6.9000000953674299</v>
      </c>
      <c r="AX239" s="81">
        <v>9</v>
      </c>
      <c r="AY239" s="173" t="s">
        <v>541</v>
      </c>
      <c r="AZ239" s="81">
        <v>10.6000003814697</v>
      </c>
      <c r="BA239" s="81">
        <v>9.1999998092651403</v>
      </c>
      <c r="BB239" s="81">
        <v>7.5999999046325701</v>
      </c>
      <c r="BC239" s="81">
        <v>7.3000001907348597</v>
      </c>
      <c r="BD239" s="81">
        <v>7.1999998092651403</v>
      </c>
      <c r="BE239" s="81">
        <v>6.3000001907348597</v>
      </c>
      <c r="BF239" s="81">
        <v>6.5</v>
      </c>
      <c r="BG239" s="86">
        <v>6.5999999046325701</v>
      </c>
      <c r="BH239" s="163"/>
      <c r="BI239" s="163"/>
    </row>
    <row r="240" spans="1:61" x14ac:dyDescent="0.25">
      <c r="A240" s="85" t="s">
        <v>543</v>
      </c>
      <c r="B240" s="81" t="s">
        <v>544</v>
      </c>
      <c r="C240" s="81" t="s">
        <v>573</v>
      </c>
      <c r="D240" s="81" t="s">
        <v>574</v>
      </c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>
        <v>6.9000000953674299</v>
      </c>
      <c r="AK240" s="81">
        <v>7.5999999046325701</v>
      </c>
      <c r="AL240" s="81">
        <v>7</v>
      </c>
      <c r="AM240" s="81">
        <v>6.1999998092651403</v>
      </c>
      <c r="AN240" s="81">
        <v>5.6999998092651403</v>
      </c>
      <c r="AO240" s="81">
        <v>5.5</v>
      </c>
      <c r="AP240" s="81">
        <v>5</v>
      </c>
      <c r="AQ240" s="81">
        <v>4.5999999046325701</v>
      </c>
      <c r="AR240" s="81">
        <v>4.3000001907348597</v>
      </c>
      <c r="AS240" s="81">
        <v>4.0999999046325701</v>
      </c>
      <c r="AT240" s="81">
        <v>4.8000001907348597</v>
      </c>
      <c r="AU240" s="81">
        <v>5.9000000953674299</v>
      </c>
      <c r="AV240" s="81">
        <v>6.0999999046325701</v>
      </c>
      <c r="AW240" s="81">
        <v>5.5999999046325701</v>
      </c>
      <c r="AX240" s="81">
        <v>5.1999998092651403</v>
      </c>
      <c r="AY240" s="173" t="s">
        <v>543</v>
      </c>
      <c r="AZ240" s="81">
        <v>4.6999998092651403</v>
      </c>
      <c r="BA240" s="81">
        <v>4.6999998092651403</v>
      </c>
      <c r="BB240" s="81">
        <v>5.9000000953674299</v>
      </c>
      <c r="BC240" s="81">
        <v>9.3999996185302699</v>
      </c>
      <c r="BD240" s="81">
        <v>9.6999998092651403</v>
      </c>
      <c r="BE240" s="81">
        <v>9</v>
      </c>
      <c r="BF240" s="81">
        <v>8.1999998092651403</v>
      </c>
      <c r="BG240" s="86">
        <v>7.4000000953674299</v>
      </c>
      <c r="BH240" s="163"/>
      <c r="BI240" s="163"/>
    </row>
    <row r="241" spans="1:61" x14ac:dyDescent="0.25">
      <c r="A241" s="85" t="s">
        <v>545</v>
      </c>
      <c r="B241" s="81" t="s">
        <v>546</v>
      </c>
      <c r="C241" s="81" t="s">
        <v>573</v>
      </c>
      <c r="D241" s="81" t="s">
        <v>574</v>
      </c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>
        <v>10.800000190734901</v>
      </c>
      <c r="AK241" s="81">
        <v>10.699999809265099</v>
      </c>
      <c r="AL241" s="81">
        <v>10.800000190734901</v>
      </c>
      <c r="AM241" s="81">
        <v>10.800000190734901</v>
      </c>
      <c r="AN241" s="81">
        <v>10.800000190734901</v>
      </c>
      <c r="AO241" s="81">
        <v>11</v>
      </c>
      <c r="AP241" s="81">
        <v>11.1000003814697</v>
      </c>
      <c r="AQ241" s="81">
        <v>11.1000003814697</v>
      </c>
      <c r="AR241" s="81">
        <v>11</v>
      </c>
      <c r="AS241" s="81">
        <v>11</v>
      </c>
      <c r="AT241" s="81">
        <v>11</v>
      </c>
      <c r="AU241" s="81">
        <v>11</v>
      </c>
      <c r="AV241" s="81">
        <v>11</v>
      </c>
      <c r="AW241" s="81">
        <v>11</v>
      </c>
      <c r="AX241" s="81">
        <v>11</v>
      </c>
      <c r="AY241" s="173" t="s">
        <v>545</v>
      </c>
      <c r="AZ241" s="81">
        <v>11</v>
      </c>
      <c r="BA241" s="81">
        <v>11.1000003814697</v>
      </c>
      <c r="BB241" s="81">
        <v>11.1000003814697</v>
      </c>
      <c r="BC241" s="81">
        <v>11</v>
      </c>
      <c r="BD241" s="81">
        <v>11</v>
      </c>
      <c r="BE241" s="81">
        <v>11</v>
      </c>
      <c r="BF241" s="81">
        <v>10.8999996185303</v>
      </c>
      <c r="BG241" s="86">
        <v>10.699999809265099</v>
      </c>
      <c r="BH241" s="163"/>
      <c r="BI241" s="163"/>
    </row>
    <row r="242" spans="1:61" x14ac:dyDescent="0.25">
      <c r="A242" s="85" t="s">
        <v>547</v>
      </c>
      <c r="B242" s="81" t="s">
        <v>548</v>
      </c>
      <c r="C242" s="81" t="s">
        <v>573</v>
      </c>
      <c r="D242" s="81" t="s">
        <v>574</v>
      </c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173" t="s">
        <v>547</v>
      </c>
      <c r="AZ242" s="81"/>
      <c r="BA242" s="81"/>
      <c r="BB242" s="81"/>
      <c r="BC242" s="81"/>
      <c r="BD242" s="81"/>
      <c r="BE242" s="81"/>
      <c r="BF242" s="81"/>
      <c r="BG242" s="86"/>
      <c r="BH242" s="163"/>
      <c r="BI242" s="163"/>
    </row>
    <row r="243" spans="1:61" x14ac:dyDescent="0.25">
      <c r="A243" s="85" t="s">
        <v>549</v>
      </c>
      <c r="B243" s="81" t="s">
        <v>550</v>
      </c>
      <c r="C243" s="81" t="s">
        <v>573</v>
      </c>
      <c r="D243" s="81" t="s">
        <v>574</v>
      </c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>
        <v>9.5</v>
      </c>
      <c r="AK243" s="81">
        <v>7.6999998092651403</v>
      </c>
      <c r="AL243" s="81">
        <v>6.6999998092651403</v>
      </c>
      <c r="AM243" s="81">
        <v>8.6000003814697301</v>
      </c>
      <c r="AN243" s="81">
        <v>10.199999809265099</v>
      </c>
      <c r="AO243" s="81">
        <v>12.3999996185303</v>
      </c>
      <c r="AP243" s="81">
        <v>10.6000003814697</v>
      </c>
      <c r="AQ243" s="81">
        <v>11</v>
      </c>
      <c r="AR243" s="81">
        <v>14.5</v>
      </c>
      <c r="AS243" s="81">
        <v>13.199999809265099</v>
      </c>
      <c r="AT243" s="81">
        <v>12.800000190734901</v>
      </c>
      <c r="AU243" s="81">
        <v>16.200000762939499</v>
      </c>
      <c r="AV243" s="81">
        <v>16.799999237060501</v>
      </c>
      <c r="AW243" s="81">
        <v>15</v>
      </c>
      <c r="AX243" s="81">
        <v>11.3999996185303</v>
      </c>
      <c r="AY243" s="173" t="s">
        <v>549</v>
      </c>
      <c r="AZ243" s="81">
        <v>9.3000001907348597</v>
      </c>
      <c r="BA243" s="81">
        <v>7.5</v>
      </c>
      <c r="BB243" s="81">
        <v>6.9000000953674299</v>
      </c>
      <c r="BC243" s="81">
        <v>7.8000001907348597</v>
      </c>
      <c r="BD243" s="81">
        <v>8.6000003814697301</v>
      </c>
      <c r="BE243" s="81">
        <v>8.3000001907348597</v>
      </c>
      <c r="BF243" s="81">
        <v>8.1000003814697301</v>
      </c>
      <c r="BG243" s="86">
        <v>7.5</v>
      </c>
      <c r="BH243" s="163"/>
      <c r="BI243" s="163"/>
    </row>
    <row r="244" spans="1:61" x14ac:dyDescent="0.25">
      <c r="A244" s="85" t="s">
        <v>551</v>
      </c>
      <c r="B244" s="81" t="s">
        <v>552</v>
      </c>
      <c r="C244" s="81" t="s">
        <v>573</v>
      </c>
      <c r="D244" s="81" t="s">
        <v>574</v>
      </c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173" t="s">
        <v>551</v>
      </c>
      <c r="AZ244" s="81"/>
      <c r="BA244" s="81"/>
      <c r="BB244" s="81"/>
      <c r="BC244" s="81"/>
      <c r="BD244" s="81"/>
      <c r="BE244" s="81"/>
      <c r="BF244" s="81"/>
      <c r="BG244" s="86"/>
      <c r="BH244" s="163"/>
      <c r="BI244" s="163"/>
    </row>
    <row r="245" spans="1:61" x14ac:dyDescent="0.25">
      <c r="A245" s="85" t="s">
        <v>553</v>
      </c>
      <c r="B245" s="81" t="s">
        <v>554</v>
      </c>
      <c r="C245" s="81" t="s">
        <v>573</v>
      </c>
      <c r="D245" s="81" t="s">
        <v>574</v>
      </c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>
        <v>2.5</v>
      </c>
      <c r="AK245" s="81">
        <v>2.7000000476837198</v>
      </c>
      <c r="AL245" s="81">
        <v>3</v>
      </c>
      <c r="AM245" s="81">
        <v>2.4000000953674299</v>
      </c>
      <c r="AN245" s="81">
        <v>2.0999999046325701</v>
      </c>
      <c r="AO245" s="81">
        <v>1.8999999761581401</v>
      </c>
      <c r="AP245" s="81">
        <v>2.9000000953674299</v>
      </c>
      <c r="AQ245" s="81">
        <v>2.2999999523162802</v>
      </c>
      <c r="AR245" s="81">
        <v>2.2999999523162802</v>
      </c>
      <c r="AS245" s="81">
        <v>2.2999999523162802</v>
      </c>
      <c r="AT245" s="81">
        <v>2.7999999523162802</v>
      </c>
      <c r="AU245" s="81">
        <v>2.0999999046325701</v>
      </c>
      <c r="AV245" s="81">
        <v>2.2999999523162802</v>
      </c>
      <c r="AW245" s="81">
        <v>2.0999999046325701</v>
      </c>
      <c r="AX245" s="81">
        <v>2.0999999046325701</v>
      </c>
      <c r="AY245" s="173" t="s">
        <v>553</v>
      </c>
      <c r="AZ245" s="81">
        <v>2.2999999523162802</v>
      </c>
      <c r="BA245" s="81">
        <v>2.2999999523162802</v>
      </c>
      <c r="BB245" s="81">
        <v>2.4000000953674299</v>
      </c>
      <c r="BC245" s="81">
        <v>2.5999999046325701</v>
      </c>
      <c r="BD245" s="81">
        <v>2.5999999046325701</v>
      </c>
      <c r="BE245" s="81">
        <v>2</v>
      </c>
      <c r="BF245" s="81">
        <v>1.79999995231628</v>
      </c>
      <c r="BG245" s="86">
        <v>2</v>
      </c>
      <c r="BH245" s="163"/>
      <c r="BI245" s="163"/>
    </row>
    <row r="246" spans="1:61" x14ac:dyDescent="0.25">
      <c r="A246" s="85" t="s">
        <v>555</v>
      </c>
      <c r="B246" s="81" t="s">
        <v>556</v>
      </c>
      <c r="C246" s="81" t="s">
        <v>573</v>
      </c>
      <c r="D246" s="81" t="s">
        <v>574</v>
      </c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173" t="s">
        <v>555</v>
      </c>
      <c r="AZ246" s="81"/>
      <c r="BA246" s="81"/>
      <c r="BB246" s="81"/>
      <c r="BC246" s="81"/>
      <c r="BD246" s="81"/>
      <c r="BE246" s="81"/>
      <c r="BF246" s="81"/>
      <c r="BG246" s="86"/>
      <c r="BH246" s="163"/>
      <c r="BI246" s="163"/>
    </row>
    <row r="247" spans="1:61" x14ac:dyDescent="0.25">
      <c r="A247" s="85" t="s">
        <v>557</v>
      </c>
      <c r="B247" s="81" t="s">
        <v>558</v>
      </c>
      <c r="C247" s="81" t="s">
        <v>573</v>
      </c>
      <c r="D247" s="81" t="s">
        <v>574</v>
      </c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>
        <v>15.1000003814697</v>
      </c>
      <c r="AK247" s="81">
        <v>26.700000762939499</v>
      </c>
      <c r="AL247" s="81">
        <v>25.5</v>
      </c>
      <c r="AM247" s="81">
        <v>22.200000762939499</v>
      </c>
      <c r="AN247" s="81">
        <v>16.5</v>
      </c>
      <c r="AO247" s="81">
        <v>23.799999237060501</v>
      </c>
      <c r="AP247" s="81">
        <v>20.299999237060501</v>
      </c>
      <c r="AQ247" s="81">
        <v>14.3999996185303</v>
      </c>
      <c r="AR247" s="81">
        <v>11.800000190734901</v>
      </c>
      <c r="AS247" s="81">
        <v>14.1000003814697</v>
      </c>
      <c r="AT247" s="81">
        <v>24.899999618530298</v>
      </c>
      <c r="AU247" s="81">
        <v>30.700000762939499</v>
      </c>
      <c r="AV247" s="81">
        <v>29.600000381469702</v>
      </c>
      <c r="AW247" s="81">
        <v>26.799999237060501</v>
      </c>
      <c r="AX247" s="81">
        <v>26</v>
      </c>
      <c r="AY247" s="173" t="s">
        <v>557</v>
      </c>
      <c r="AZ247" s="81">
        <v>23.600000381469702</v>
      </c>
      <c r="BA247" s="81">
        <v>21.600000381469702</v>
      </c>
      <c r="BB247" s="81">
        <v>26</v>
      </c>
      <c r="BC247" s="81">
        <v>24.5</v>
      </c>
      <c r="BD247" s="81">
        <v>23.700000762939499</v>
      </c>
      <c r="BE247" s="81">
        <v>21</v>
      </c>
      <c r="BF247" s="81">
        <v>23</v>
      </c>
      <c r="BG247" s="86">
        <v>23.399999618530298</v>
      </c>
      <c r="BH247" s="163"/>
      <c r="BI247" s="163"/>
    </row>
    <row r="248" spans="1:61" x14ac:dyDescent="0.25">
      <c r="A248" s="85" t="s">
        <v>559</v>
      </c>
      <c r="B248" s="81" t="s">
        <v>560</v>
      </c>
      <c r="C248" s="81" t="s">
        <v>573</v>
      </c>
      <c r="D248" s="81" t="s">
        <v>574</v>
      </c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>
        <v>6.2571155136490066</v>
      </c>
      <c r="AK248" s="81">
        <v>5.8457240482792061</v>
      </c>
      <c r="AL248" s="81">
        <v>6.0734783343653973</v>
      </c>
      <c r="AM248" s="81">
        <v>5.9980846213814463</v>
      </c>
      <c r="AN248" s="81">
        <v>6.0747587503463265</v>
      </c>
      <c r="AO248" s="81">
        <v>6.1412202177230588</v>
      </c>
      <c r="AP248" s="81">
        <v>6.1888899351221216</v>
      </c>
      <c r="AQ248" s="81">
        <v>6.331750593418298</v>
      </c>
      <c r="AR248" s="81">
        <v>6.4322311149885678</v>
      </c>
      <c r="AS248" s="81">
        <v>6.3201183415317104</v>
      </c>
      <c r="AT248" s="81">
        <v>6.3175249269366027</v>
      </c>
      <c r="AU248" s="81">
        <v>6.4536958963881705</v>
      </c>
      <c r="AV248" s="81">
        <v>6.4100510430274689</v>
      </c>
      <c r="AW248" s="81">
        <v>6.2642711607999511</v>
      </c>
      <c r="AX248" s="81">
        <v>6.1188020297653702</v>
      </c>
      <c r="AY248" s="173" t="s">
        <v>559</v>
      </c>
      <c r="AZ248" s="81">
        <v>5.8571560695842919</v>
      </c>
      <c r="BA248" s="81">
        <v>5.4490775123523925</v>
      </c>
      <c r="BB248" s="81">
        <v>5.6512701592059793</v>
      </c>
      <c r="BC248" s="81">
        <v>6.2172149796187615</v>
      </c>
      <c r="BD248" s="81">
        <v>6.0661996507421732</v>
      </c>
      <c r="BE248" s="81">
        <v>5.9457699420601529</v>
      </c>
      <c r="BF248" s="81">
        <v>5.9478214234902937</v>
      </c>
      <c r="BG248" s="86">
        <v>5.9685215302016994</v>
      </c>
      <c r="BH248" s="163"/>
      <c r="BI248" s="163"/>
    </row>
    <row r="249" spans="1:61" x14ac:dyDescent="0.25">
      <c r="A249" s="85" t="s">
        <v>561</v>
      </c>
      <c r="B249" s="81" t="s">
        <v>562</v>
      </c>
      <c r="C249" s="81" t="s">
        <v>573</v>
      </c>
      <c r="D249" s="81" t="s">
        <v>574</v>
      </c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173" t="s">
        <v>561</v>
      </c>
      <c r="AZ249" s="81"/>
      <c r="BA249" s="81"/>
      <c r="BB249" s="81"/>
      <c r="BC249" s="81"/>
      <c r="BD249" s="81"/>
      <c r="BE249" s="81"/>
      <c r="BF249" s="81"/>
      <c r="BG249" s="86"/>
      <c r="BH249" s="163"/>
      <c r="BI249" s="163"/>
    </row>
    <row r="250" spans="1:61" x14ac:dyDescent="0.25">
      <c r="A250" s="85" t="s">
        <v>563</v>
      </c>
      <c r="B250" s="81" t="s">
        <v>564</v>
      </c>
      <c r="C250" s="81" t="s">
        <v>573</v>
      </c>
      <c r="D250" s="81" t="s">
        <v>574</v>
      </c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>
        <v>13.800000190734901</v>
      </c>
      <c r="AK250" s="81">
        <v>12.5</v>
      </c>
      <c r="AL250" s="81">
        <v>11.199999809265099</v>
      </c>
      <c r="AM250" s="81">
        <v>13.5</v>
      </c>
      <c r="AN250" s="81">
        <v>12.8999996185303</v>
      </c>
      <c r="AO250" s="81">
        <v>12.3999996185303</v>
      </c>
      <c r="AP250" s="81">
        <v>13.6000003814697</v>
      </c>
      <c r="AQ250" s="81">
        <v>15</v>
      </c>
      <c r="AR250" s="81">
        <v>13.6000003814697</v>
      </c>
      <c r="AS250" s="81">
        <v>16.100000381469702</v>
      </c>
      <c r="AT250" s="81">
        <v>14</v>
      </c>
      <c r="AU250" s="81">
        <v>14</v>
      </c>
      <c r="AV250" s="81">
        <v>14.300000190734901</v>
      </c>
      <c r="AW250" s="81">
        <v>14.199999809265099</v>
      </c>
      <c r="AX250" s="81">
        <v>16.100000381469702</v>
      </c>
      <c r="AY250" s="173" t="s">
        <v>563</v>
      </c>
      <c r="AZ250" s="81">
        <v>15.699999809265099</v>
      </c>
      <c r="BA250" s="81">
        <v>15.300000190734901</v>
      </c>
      <c r="BB250" s="81">
        <v>15</v>
      </c>
      <c r="BC250" s="81">
        <v>14.6000003814697</v>
      </c>
      <c r="BD250" s="81">
        <v>17.799999237060501</v>
      </c>
      <c r="BE250" s="81">
        <v>17.700000762939499</v>
      </c>
      <c r="BF250" s="81">
        <v>17.700000762939499</v>
      </c>
      <c r="BG250" s="86">
        <v>17.399999618530298</v>
      </c>
      <c r="BH250" s="163"/>
      <c r="BI250" s="163"/>
    </row>
    <row r="251" spans="1:61" x14ac:dyDescent="0.25">
      <c r="A251" s="85" t="s">
        <v>565</v>
      </c>
      <c r="B251" s="81" t="s">
        <v>566</v>
      </c>
      <c r="C251" s="81" t="s">
        <v>573</v>
      </c>
      <c r="D251" s="81" t="s">
        <v>574</v>
      </c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>
        <v>24.399999618530298</v>
      </c>
      <c r="AK251" s="81">
        <v>23.799999237060501</v>
      </c>
      <c r="AL251" s="81">
        <v>25.5</v>
      </c>
      <c r="AM251" s="81">
        <v>20</v>
      </c>
      <c r="AN251" s="81">
        <v>16.899999618530298</v>
      </c>
      <c r="AO251" s="81">
        <v>21</v>
      </c>
      <c r="AP251" s="81">
        <v>22.899999618530298</v>
      </c>
      <c r="AQ251" s="81">
        <v>25</v>
      </c>
      <c r="AR251" s="81">
        <v>25.399999618530298</v>
      </c>
      <c r="AS251" s="81">
        <v>26.700000762939499</v>
      </c>
      <c r="AT251" s="81">
        <v>25.399999618530298</v>
      </c>
      <c r="AU251" s="81">
        <v>27.200000762939499</v>
      </c>
      <c r="AV251" s="81">
        <v>27.100000381469702</v>
      </c>
      <c r="AW251" s="81">
        <v>24.700000762939499</v>
      </c>
      <c r="AX251" s="81">
        <v>23.799999237060501</v>
      </c>
      <c r="AY251" s="173" t="s">
        <v>565</v>
      </c>
      <c r="AZ251" s="81">
        <v>22.600000381469702</v>
      </c>
      <c r="BA251" s="81">
        <v>22.299999237060501</v>
      </c>
      <c r="BB251" s="81">
        <v>22.700000762939499</v>
      </c>
      <c r="BC251" s="81">
        <v>23.700000762939499</v>
      </c>
      <c r="BD251" s="81">
        <v>24.700000762939499</v>
      </c>
      <c r="BE251" s="81">
        <v>24.700000762939499</v>
      </c>
      <c r="BF251" s="81">
        <v>25</v>
      </c>
      <c r="BG251" s="86">
        <v>24.899999618530298</v>
      </c>
      <c r="BH251" s="163"/>
      <c r="BI251" s="163"/>
    </row>
    <row r="252" spans="1:61" x14ac:dyDescent="0.25">
      <c r="A252" s="85" t="s">
        <v>567</v>
      </c>
      <c r="B252" s="81" t="s">
        <v>568</v>
      </c>
      <c r="C252" s="81" t="s">
        <v>573</v>
      </c>
      <c r="D252" s="81" t="s">
        <v>574</v>
      </c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>
        <v>8.1999998092651403</v>
      </c>
      <c r="AK252" s="81">
        <v>8.1999998092651403</v>
      </c>
      <c r="AL252" s="81">
        <v>8.1999998092651403</v>
      </c>
      <c r="AM252" s="81">
        <v>8.1999998092651403</v>
      </c>
      <c r="AN252" s="81">
        <v>8.1999998092651403</v>
      </c>
      <c r="AO252" s="81">
        <v>8.1999998092651403</v>
      </c>
      <c r="AP252" s="81">
        <v>8.1999998092651403</v>
      </c>
      <c r="AQ252" s="81">
        <v>8.1999998092651403</v>
      </c>
      <c r="AR252" s="81">
        <v>8.1999998092651403</v>
      </c>
      <c r="AS252" s="81">
        <v>8.3000001907348597</v>
      </c>
      <c r="AT252" s="81">
        <v>8.1999998092651403</v>
      </c>
      <c r="AU252" s="81">
        <v>8.1999998092651403</v>
      </c>
      <c r="AV252" s="81">
        <v>8.1999998092651403</v>
      </c>
      <c r="AW252" s="81">
        <v>8.1999998092651403</v>
      </c>
      <c r="AX252" s="81">
        <v>8.1999998092651403</v>
      </c>
      <c r="AY252" s="173" t="s">
        <v>567</v>
      </c>
      <c r="AZ252" s="81">
        <v>8.1999998092651403</v>
      </c>
      <c r="BA252" s="81">
        <v>8.1999998092651403</v>
      </c>
      <c r="BB252" s="81">
        <v>8.1999998092651403</v>
      </c>
      <c r="BC252" s="81">
        <v>8.1999998092651403</v>
      </c>
      <c r="BD252" s="81">
        <v>8.1999998092651403</v>
      </c>
      <c r="BE252" s="81">
        <v>8.1999998092651403</v>
      </c>
      <c r="BF252" s="81">
        <v>8.1999998092651403</v>
      </c>
      <c r="BG252" s="86">
        <v>8</v>
      </c>
      <c r="BH252" s="163"/>
      <c r="BI252" s="163"/>
    </row>
    <row r="253" spans="1:61" x14ac:dyDescent="0.25">
      <c r="A253" s="85" t="s">
        <v>569</v>
      </c>
      <c r="B253" s="81" t="s">
        <v>570</v>
      </c>
      <c r="C253" s="81" t="s">
        <v>573</v>
      </c>
      <c r="D253" s="81" t="s">
        <v>574</v>
      </c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>
        <v>18.899999618530298</v>
      </c>
      <c r="AK253" s="81">
        <v>19.100000381469702</v>
      </c>
      <c r="AL253" s="81">
        <v>19.700000762939499</v>
      </c>
      <c r="AM253" s="81">
        <v>19</v>
      </c>
      <c r="AN253" s="81">
        <v>18.399999618530298</v>
      </c>
      <c r="AO253" s="81">
        <v>15.300000190734901</v>
      </c>
      <c r="AP253" s="81">
        <v>14.5</v>
      </c>
      <c r="AQ253" s="81">
        <v>12</v>
      </c>
      <c r="AR253" s="81">
        <v>12.199999809265099</v>
      </c>
      <c r="AS253" s="81">
        <v>12.8999996185303</v>
      </c>
      <c r="AT253" s="81">
        <v>15.1000003814697</v>
      </c>
      <c r="AU253" s="81">
        <v>14.5</v>
      </c>
      <c r="AV253" s="81">
        <v>15.300000190734901</v>
      </c>
      <c r="AW253" s="81">
        <v>15.5</v>
      </c>
      <c r="AX253" s="81">
        <v>15.8999996185303</v>
      </c>
      <c r="AY253" s="173" t="s">
        <v>569</v>
      </c>
      <c r="AZ253" s="81">
        <v>15.699999809265099</v>
      </c>
      <c r="BA253" s="81">
        <v>15.699999809265099</v>
      </c>
      <c r="BB253" s="81">
        <v>15.699999809265099</v>
      </c>
      <c r="BC253" s="81">
        <v>15.6000003814697</v>
      </c>
      <c r="BD253" s="81">
        <v>13.199999809265099</v>
      </c>
      <c r="BE253" s="81">
        <v>13.199999809265099</v>
      </c>
      <c r="BF253" s="81">
        <v>13.1000003814697</v>
      </c>
      <c r="BG253" s="86">
        <v>13.300000190734901</v>
      </c>
      <c r="BH253" s="163"/>
      <c r="BI253" s="163"/>
    </row>
    <row r="254" spans="1:61" ht="15.75" thickBot="1" x14ac:dyDescent="0.3">
      <c r="A254" s="87" t="s">
        <v>571</v>
      </c>
      <c r="B254" s="88" t="s">
        <v>572</v>
      </c>
      <c r="C254" s="88" t="s">
        <v>573</v>
      </c>
      <c r="D254" s="88" t="s">
        <v>574</v>
      </c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>
        <v>5.6999998092651403</v>
      </c>
      <c r="AK254" s="88">
        <v>5.6999998092651403</v>
      </c>
      <c r="AL254" s="88">
        <v>5.9000000953674299</v>
      </c>
      <c r="AM254" s="88">
        <v>5</v>
      </c>
      <c r="AN254" s="88">
        <v>5.5</v>
      </c>
      <c r="AO254" s="88">
        <v>6</v>
      </c>
      <c r="AP254" s="88">
        <v>6.9000000953674299</v>
      </c>
      <c r="AQ254" s="88">
        <v>6.5</v>
      </c>
      <c r="AR254" s="88">
        <v>6</v>
      </c>
      <c r="AS254" s="88">
        <v>6.3000001907348597</v>
      </c>
      <c r="AT254" s="88">
        <v>5.0999999046325701</v>
      </c>
      <c r="AU254" s="88">
        <v>4.8000001907348597</v>
      </c>
      <c r="AV254" s="88">
        <v>4.5</v>
      </c>
      <c r="AW254" s="88">
        <v>4.1999998092651403</v>
      </c>
      <c r="AX254" s="88">
        <v>4.5999999046325701</v>
      </c>
      <c r="AY254" s="174" t="s">
        <v>571</v>
      </c>
      <c r="AZ254" s="88">
        <v>5.0999999046325701</v>
      </c>
      <c r="BA254" s="88">
        <v>5.0999999046325701</v>
      </c>
      <c r="BB254" s="88">
        <v>5.6999998092651403</v>
      </c>
      <c r="BC254" s="88">
        <v>6.4000000953674299</v>
      </c>
      <c r="BD254" s="88">
        <v>5.5</v>
      </c>
      <c r="BE254" s="88">
        <v>5.4000000953674299</v>
      </c>
      <c r="BF254" s="88">
        <v>5.3000001907348597</v>
      </c>
      <c r="BG254" s="89">
        <v>5.4000000953674299</v>
      </c>
      <c r="BH254" s="163"/>
      <c r="BI254" s="163"/>
    </row>
  </sheetData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J44"/>
  <sheetViews>
    <sheetView showGridLines="0" topLeftCell="A5" workbookViewId="0">
      <selection activeCell="M31" sqref="M31"/>
    </sheetView>
  </sheetViews>
  <sheetFormatPr defaultRowHeight="15" x14ac:dyDescent="0.25"/>
  <cols>
    <col min="1" max="1" width="15" customWidth="1"/>
    <col min="2" max="2" width="7.7109375" customWidth="1"/>
    <col min="3" max="4" width="9.140625" customWidth="1"/>
    <col min="5" max="5" width="8.42578125" customWidth="1"/>
    <col min="6" max="6" width="8.28515625" customWidth="1"/>
    <col min="7" max="7" width="8.42578125" customWidth="1"/>
    <col min="8" max="8" width="8.5703125" customWidth="1"/>
  </cols>
  <sheetData>
    <row r="1" spans="1:10" ht="21" x14ac:dyDescent="0.35">
      <c r="A1" s="2" t="s">
        <v>604</v>
      </c>
      <c r="B1" s="2"/>
      <c r="C1" s="2"/>
      <c r="D1" s="2"/>
      <c r="E1" s="2"/>
      <c r="F1" s="2"/>
      <c r="G1" s="2"/>
    </row>
    <row r="2" spans="1:10" ht="15.75" thickBot="1" x14ac:dyDescent="0.3"/>
    <row r="3" spans="1:10" ht="15.75" thickBot="1" x14ac:dyDescent="0.3">
      <c r="A3" s="170" t="s">
        <v>12</v>
      </c>
      <c r="B3" s="161">
        <v>2006</v>
      </c>
      <c r="C3" s="161">
        <v>2007</v>
      </c>
      <c r="D3" s="161">
        <v>2008</v>
      </c>
      <c r="E3" s="161">
        <v>2009</v>
      </c>
      <c r="F3" s="161">
        <v>2010</v>
      </c>
      <c r="G3" s="161">
        <v>2011</v>
      </c>
      <c r="H3" s="161">
        <v>2012</v>
      </c>
      <c r="I3" s="162">
        <v>2013</v>
      </c>
      <c r="J3" s="81"/>
    </row>
    <row r="4" spans="1:10" x14ac:dyDescent="0.25">
      <c r="A4" s="122" t="s">
        <v>13</v>
      </c>
      <c r="B4" s="83">
        <f>VLOOKUP($A4,'Unemployment_-_World_Databank'!$AY$6:$BG$254,2,FALSE)</f>
        <v>4.6999998092651403</v>
      </c>
      <c r="C4" s="83">
        <f>VLOOKUP($A4,'Unemployment_-_World_Databank'!$AY$6:$BG$254,3,FALSE)</f>
        <v>4.4000000953674299</v>
      </c>
      <c r="D4" s="83">
        <f>VLOOKUP($A4,'Unemployment_-_World_Databank'!$AY$6:$BG$254,4,FALSE)</f>
        <v>3.7999999523162802</v>
      </c>
      <c r="E4" s="83">
        <f>VLOOKUP($A4,'Unemployment_-_World_Databank'!$AY$6:$BG$254,5,FALSE)</f>
        <v>4.8000001907348597</v>
      </c>
      <c r="F4" s="83">
        <f>VLOOKUP($A4,'Unemployment_-_World_Databank'!$AY$6:$BG$254,6,FALSE)</f>
        <v>4.4000000953674299</v>
      </c>
      <c r="G4" s="83">
        <f>VLOOKUP($A4,'Unemployment_-_World_Databank'!$AY$6:$BG$254,7,FALSE)</f>
        <v>4.0999999046325701</v>
      </c>
      <c r="H4" s="83">
        <f>VLOOKUP($A4,'Unemployment_-_World_Databank'!$AY$6:$BG$254,8,FALSE)</f>
        <v>4.3000001907348597</v>
      </c>
      <c r="I4" s="84">
        <f>VLOOKUP($A4,'Unemployment_-_World_Databank'!$AY$6:$BG$254,9,FALSE)</f>
        <v>4.9000000953674299</v>
      </c>
      <c r="J4" s="81"/>
    </row>
    <row r="5" spans="1:10" x14ac:dyDescent="0.25">
      <c r="A5" s="111" t="s">
        <v>14</v>
      </c>
      <c r="B5" s="81">
        <f>VLOOKUP($A5,'Unemployment_-_World_Databank'!$AY$6:$BG$254,2,FALSE)</f>
        <v>8.1999998092651403</v>
      </c>
      <c r="C5" s="81">
        <f>VLOOKUP($A5,'Unemployment_-_World_Databank'!$AY$6:$BG$254,3,FALSE)</f>
        <v>7.5</v>
      </c>
      <c r="D5" s="81">
        <f>VLOOKUP($A5,'Unemployment_-_World_Databank'!$AY$6:$BG$254,4,FALSE)</f>
        <v>7</v>
      </c>
      <c r="E5" s="81">
        <f>VLOOKUP($A5,'Unemployment_-_World_Databank'!$AY$6:$BG$254,5,FALSE)</f>
        <v>7.9000000953674299</v>
      </c>
      <c r="F5" s="81">
        <f>VLOOKUP($A5,'Unemployment_-_World_Databank'!$AY$6:$BG$254,6,FALSE)</f>
        <v>8.3000001907348597</v>
      </c>
      <c r="G5" s="81">
        <f>VLOOKUP($A5,'Unemployment_-_World_Databank'!$AY$6:$BG$254,7,FALSE)</f>
        <v>7.0999999046325701</v>
      </c>
      <c r="H5" s="81">
        <f>VLOOKUP($A5,'Unemployment_-_World_Databank'!$AY$6:$BG$254,8,FALSE)</f>
        <v>7.5</v>
      </c>
      <c r="I5" s="86">
        <f>VLOOKUP($A5,'Unemployment_-_World_Databank'!$AY$6:$BG$254,9,FALSE)</f>
        <v>8.3999996185302699</v>
      </c>
      <c r="J5" s="81"/>
    </row>
    <row r="6" spans="1:10" x14ac:dyDescent="0.25">
      <c r="A6" s="111" t="s">
        <v>15</v>
      </c>
      <c r="B6" s="81">
        <f>VLOOKUP($A6,'Unemployment_-_World_Databank'!$AY$6:$BG$254,2,FALSE)</f>
        <v>7.5999999046325701</v>
      </c>
      <c r="C6" s="81">
        <f>VLOOKUP($A6,'Unemployment_-_World_Databank'!$AY$6:$BG$254,3,FALSE)</f>
        <v>6.8000001907348597</v>
      </c>
      <c r="D6" s="81">
        <f>VLOOKUP($A6,'Unemployment_-_World_Databank'!$AY$6:$BG$254,4,FALSE)</f>
        <v>6.3000001907348597</v>
      </c>
      <c r="E6" s="81">
        <f>VLOOKUP($A6,'Unemployment_-_World_Databank'!$AY$6:$BG$254,5,FALSE)</f>
        <v>8.1999998092651403</v>
      </c>
      <c r="F6" s="81">
        <f>VLOOKUP($A6,'Unemployment_-_World_Databank'!$AY$6:$BG$254,6,FALSE)</f>
        <v>8.3999996185302699</v>
      </c>
      <c r="G6" s="81">
        <f>VLOOKUP($A6,'Unemployment_-_World_Databank'!$AY$6:$BG$254,7,FALSE)</f>
        <v>7.6999998092651403</v>
      </c>
      <c r="H6" s="81">
        <f>VLOOKUP($A6,'Unemployment_-_World_Databank'!$AY$6:$BG$254,8,FALSE)</f>
        <v>7.5999999046325701</v>
      </c>
      <c r="I6" s="86">
        <f>VLOOKUP($A6,'Unemployment_-_World_Databank'!$AY$6:$BG$254,9,FALSE)</f>
        <v>8.1999998092651403</v>
      </c>
      <c r="J6" s="81"/>
    </row>
    <row r="7" spans="1:10" x14ac:dyDescent="0.25">
      <c r="A7" s="111" t="s">
        <v>16</v>
      </c>
      <c r="B7" s="81">
        <f>VLOOKUP($A7,'Unemployment_-_World_Databank'!$AY$6:$BG$254,2,FALSE)</f>
        <v>8.8000001907348597</v>
      </c>
      <c r="C7" s="81">
        <f>VLOOKUP($A7,'Unemployment_-_World_Databank'!$AY$6:$BG$254,3,FALSE)</f>
        <v>8</v>
      </c>
      <c r="D7" s="81">
        <f>VLOOKUP($A7,'Unemployment_-_World_Databank'!$AY$6:$BG$254,4,FALSE)</f>
        <v>7.4000000953674299</v>
      </c>
      <c r="E7" s="81">
        <f>VLOOKUP($A7,'Unemployment_-_World_Databank'!$AY$6:$BG$254,5,FALSE)</f>
        <v>9.1000003814697301</v>
      </c>
      <c r="F7" s="81">
        <f>VLOOKUP($A7,'Unemployment_-_World_Databank'!$AY$6:$BG$254,6,FALSE)</f>
        <v>9.3000001907348597</v>
      </c>
      <c r="G7" s="81">
        <f>VLOOKUP($A7,'Unemployment_-_World_Databank'!$AY$6:$BG$254,7,FALSE)</f>
        <v>9.1999998092651403</v>
      </c>
      <c r="H7" s="81">
        <f>VLOOKUP($A7,'Unemployment_-_World_Databank'!$AY$6:$BG$254,8,FALSE)</f>
        <v>9.8999996185302699</v>
      </c>
      <c r="I7" s="86">
        <f>VLOOKUP($A7,'Unemployment_-_World_Databank'!$AY$6:$BG$254,9,FALSE)</f>
        <v>10.3999996185303</v>
      </c>
      <c r="J7" s="81"/>
    </row>
    <row r="8" spans="1:10" x14ac:dyDescent="0.25">
      <c r="A8" s="111" t="s">
        <v>17</v>
      </c>
      <c r="B8" s="81">
        <f>VLOOKUP($A8,'Unemployment_-_World_Databank'!$AY$6:$BG$254,2,FALSE)</f>
        <v>10.300000190734901</v>
      </c>
      <c r="C8" s="81">
        <f>VLOOKUP($A8,'Unemployment_-_World_Databank'!$AY$6:$BG$254,3,FALSE)</f>
        <v>8.6000003814697301</v>
      </c>
      <c r="D8" s="81">
        <f>VLOOKUP($A8,'Unemployment_-_World_Databank'!$AY$6:$BG$254,4,FALSE)</f>
        <v>7.5</v>
      </c>
      <c r="E8" s="81">
        <f>VLOOKUP($A8,'Unemployment_-_World_Databank'!$AY$6:$BG$254,5,FALSE)</f>
        <v>7.6999998092651403</v>
      </c>
      <c r="F8" s="81">
        <f>VLOOKUP($A8,'Unemployment_-_World_Databank'!$AY$6:$BG$254,6,FALSE)</f>
        <v>7.0999999046325701</v>
      </c>
      <c r="G8" s="81">
        <f>VLOOKUP($A8,'Unemployment_-_World_Databank'!$AY$6:$BG$254,7,FALSE)</f>
        <v>5.9000000953674299</v>
      </c>
      <c r="H8" s="81">
        <f>VLOOKUP($A8,'Unemployment_-_World_Databank'!$AY$6:$BG$254,8,FALSE)</f>
        <v>5.4000000953674299</v>
      </c>
      <c r="I8" s="86">
        <f>VLOOKUP($A8,'Unemployment_-_World_Databank'!$AY$6:$BG$254,9,FALSE)</f>
        <v>5.3000001907348597</v>
      </c>
      <c r="J8" s="81"/>
    </row>
    <row r="9" spans="1:10" x14ac:dyDescent="0.25">
      <c r="A9" s="111" t="s">
        <v>18</v>
      </c>
      <c r="B9" s="81">
        <f>VLOOKUP($A9,'Unemployment_-_World_Databank'!$AY$6:$BG$254,2,FALSE)</f>
        <v>8.8999996185302699</v>
      </c>
      <c r="C9" s="81">
        <f>VLOOKUP($A9,'Unemployment_-_World_Databank'!$AY$6:$BG$254,3,FALSE)</f>
        <v>8.3000001907348597</v>
      </c>
      <c r="D9" s="81">
        <f>VLOOKUP($A9,'Unemployment_-_World_Databank'!$AY$6:$BG$254,4,FALSE)</f>
        <v>7.6999998092651403</v>
      </c>
      <c r="E9" s="81">
        <f>VLOOKUP($A9,'Unemployment_-_World_Databank'!$AY$6:$BG$254,5,FALSE)</f>
        <v>9.5</v>
      </c>
      <c r="F9" s="81">
        <f>VLOOKUP($A9,'Unemployment_-_World_Databank'!$AY$6:$BG$254,6,FALSE)</f>
        <v>12.5</v>
      </c>
      <c r="G9" s="81">
        <f>VLOOKUP($A9,'Unemployment_-_World_Databank'!$AY$6:$BG$254,7,FALSE)</f>
        <v>17.700000762939499</v>
      </c>
      <c r="H9" s="81">
        <f>VLOOKUP($A9,'Unemployment_-_World_Databank'!$AY$6:$BG$254,8,FALSE)</f>
        <v>24.200000762939499</v>
      </c>
      <c r="I9" s="86">
        <f>VLOOKUP($A9,'Unemployment_-_World_Databank'!$AY$6:$BG$254,9,FALSE)</f>
        <v>27.299999237060501</v>
      </c>
      <c r="J9" s="81"/>
    </row>
    <row r="10" spans="1:10" x14ac:dyDescent="0.25">
      <c r="A10" s="111" t="s">
        <v>19</v>
      </c>
      <c r="B10" s="81">
        <f>VLOOKUP($A10,'Unemployment_-_World_Databank'!$AY$6:$BG$254,2,FALSE)</f>
        <v>4.4000000953674299</v>
      </c>
      <c r="C10" s="81">
        <f>VLOOKUP($A10,'Unemployment_-_World_Databank'!$AY$6:$BG$254,3,FALSE)</f>
        <v>4.5999999046325701</v>
      </c>
      <c r="D10" s="81">
        <f>VLOOKUP($A10,'Unemployment_-_World_Databank'!$AY$6:$BG$254,4,FALSE)</f>
        <v>6</v>
      </c>
      <c r="E10" s="81">
        <f>VLOOKUP($A10,'Unemployment_-_World_Databank'!$AY$6:$BG$254,5,FALSE)</f>
        <v>12</v>
      </c>
      <c r="F10" s="81">
        <f>VLOOKUP($A10,'Unemployment_-_World_Databank'!$AY$6:$BG$254,6,FALSE)</f>
        <v>13.8999996185303</v>
      </c>
      <c r="G10" s="81">
        <f>VLOOKUP($A10,'Unemployment_-_World_Databank'!$AY$6:$BG$254,7,FALSE)</f>
        <v>14.6000003814697</v>
      </c>
      <c r="H10" s="81">
        <f>VLOOKUP($A10,'Unemployment_-_World_Databank'!$AY$6:$BG$254,8,FALSE)</f>
        <v>14.699999809265099</v>
      </c>
      <c r="I10" s="86">
        <f>VLOOKUP($A10,'Unemployment_-_World_Databank'!$AY$6:$BG$254,9,FALSE)</f>
        <v>13.1000003814697</v>
      </c>
      <c r="J10" s="81"/>
    </row>
    <row r="11" spans="1:10" x14ac:dyDescent="0.25">
      <c r="A11" s="111" t="s">
        <v>20</v>
      </c>
      <c r="B11" s="81">
        <f>VLOOKUP($A11,'Unemployment_-_World_Databank'!$AY$6:$BG$254,2,FALSE)</f>
        <v>6.8000001907348597</v>
      </c>
      <c r="C11" s="81">
        <f>VLOOKUP($A11,'Unemployment_-_World_Databank'!$AY$6:$BG$254,3,FALSE)</f>
        <v>6.0999999046325701</v>
      </c>
      <c r="D11" s="81">
        <f>VLOOKUP($A11,'Unemployment_-_World_Databank'!$AY$6:$BG$254,4,FALSE)</f>
        <v>6.6999998092651403</v>
      </c>
      <c r="E11" s="81">
        <f>VLOOKUP($A11,'Unemployment_-_World_Databank'!$AY$6:$BG$254,5,FALSE)</f>
        <v>7.8000001907348597</v>
      </c>
      <c r="F11" s="81">
        <f>VLOOKUP($A11,'Unemployment_-_World_Databank'!$AY$6:$BG$254,6,FALSE)</f>
        <v>8.3999996185302699</v>
      </c>
      <c r="G11" s="81">
        <f>VLOOKUP($A11,'Unemployment_-_World_Databank'!$AY$6:$BG$254,7,FALSE)</f>
        <v>8.3999996185302699</v>
      </c>
      <c r="H11" s="81">
        <f>VLOOKUP($A11,'Unemployment_-_World_Databank'!$AY$6:$BG$254,8,FALSE)</f>
        <v>10.699999809265099</v>
      </c>
      <c r="I11" s="86">
        <f>VLOOKUP($A11,'Unemployment_-_World_Databank'!$AY$6:$BG$254,9,FALSE)</f>
        <v>12.199999809265099</v>
      </c>
      <c r="J11" s="81"/>
    </row>
    <row r="12" spans="1:10" x14ac:dyDescent="0.25">
      <c r="A12" s="111" t="s">
        <v>30</v>
      </c>
      <c r="B12" s="81">
        <f>VLOOKUP($A12,'Unemployment_-_World_Databank'!$AY$6:$BG$254,2,FALSE)</f>
        <v>6.8000001907348597</v>
      </c>
      <c r="C12" s="81">
        <f>VLOOKUP($A12,'Unemployment_-_World_Databank'!$AY$6:$BG$254,3,FALSE)</f>
        <v>6</v>
      </c>
      <c r="D12" s="81">
        <f>VLOOKUP($A12,'Unemployment_-_World_Databank'!$AY$6:$BG$254,4,FALSE)</f>
        <v>7.4000000953674299</v>
      </c>
      <c r="E12" s="81">
        <f>VLOOKUP($A12,'Unemployment_-_World_Databank'!$AY$6:$BG$254,5,FALSE)</f>
        <v>17.100000381469702</v>
      </c>
      <c r="F12" s="81">
        <f>VLOOKUP($A12,'Unemployment_-_World_Databank'!$AY$6:$BG$254,6,FALSE)</f>
        <v>18.700000762939499</v>
      </c>
      <c r="G12" s="81">
        <f>VLOOKUP($A12,'Unemployment_-_World_Databank'!$AY$6:$BG$254,7,FALSE)</f>
        <v>16.200000762939499</v>
      </c>
      <c r="H12" s="81">
        <f>VLOOKUP($A12,'Unemployment_-_World_Databank'!$AY$6:$BG$254,8,FALSE)</f>
        <v>14.8999996185303</v>
      </c>
      <c r="I12" s="86">
        <f>VLOOKUP($A12,'Unemployment_-_World_Databank'!$AY$6:$BG$254,9,FALSE)</f>
        <v>11.1000003814697</v>
      </c>
      <c r="J12" s="81"/>
    </row>
    <row r="13" spans="1:10" x14ac:dyDescent="0.25">
      <c r="A13" s="111" t="s">
        <v>21</v>
      </c>
      <c r="B13" s="81">
        <f>VLOOKUP($A13,'Unemployment_-_World_Databank'!$AY$6:$BG$254,2,FALSE)</f>
        <v>5.5999999046325701</v>
      </c>
      <c r="C13" s="81">
        <f>VLOOKUP($A13,'Unemployment_-_World_Databank'!$AY$6:$BG$254,3,FALSE)</f>
        <v>4.3000001907348597</v>
      </c>
      <c r="D13" s="81">
        <f>VLOOKUP($A13,'Unemployment_-_World_Databank'!$AY$6:$BG$254,4,FALSE)</f>
        <v>5.8000001907348597</v>
      </c>
      <c r="E13" s="81">
        <f>VLOOKUP($A13,'Unemployment_-_World_Databank'!$AY$6:$BG$254,5,FALSE)</f>
        <v>13.699999809265099</v>
      </c>
      <c r="F13" s="81">
        <f>VLOOKUP($A13,'Unemployment_-_World_Databank'!$AY$6:$BG$254,6,FALSE)</f>
        <v>17.799999237060501</v>
      </c>
      <c r="G13" s="81">
        <f>VLOOKUP($A13,'Unemployment_-_World_Databank'!$AY$6:$BG$254,7,FALSE)</f>
        <v>15.300000190734901</v>
      </c>
      <c r="H13" s="81">
        <f>VLOOKUP($A13,'Unemployment_-_World_Databank'!$AY$6:$BG$254,8,FALSE)</f>
        <v>13.199999809265099</v>
      </c>
      <c r="I13" s="86">
        <f>VLOOKUP($A13,'Unemployment_-_World_Databank'!$AY$6:$BG$254,9,FALSE)</f>
        <v>11.800000190734901</v>
      </c>
      <c r="J13" s="81"/>
    </row>
    <row r="14" spans="1:10" x14ac:dyDescent="0.25">
      <c r="A14" s="111" t="s">
        <v>22</v>
      </c>
      <c r="B14" s="81">
        <f>VLOOKUP($A14,'Unemployment_-_World_Databank'!$AY$6:$BG$254,2,FALSE)</f>
        <v>4.6999998092651403</v>
      </c>
      <c r="C14" s="81">
        <f>VLOOKUP($A14,'Unemployment_-_World_Databank'!$AY$6:$BG$254,3,FALSE)</f>
        <v>4.0999999046325701</v>
      </c>
      <c r="D14" s="81">
        <f>VLOOKUP($A14,'Unemployment_-_World_Databank'!$AY$6:$BG$254,4,FALSE)</f>
        <v>5.0999999046325701</v>
      </c>
      <c r="E14" s="81">
        <f>VLOOKUP($A14,'Unemployment_-_World_Databank'!$AY$6:$BG$254,5,FALSE)</f>
        <v>5.0999999046325701</v>
      </c>
      <c r="F14" s="81">
        <f>VLOOKUP($A14,'Unemployment_-_World_Databank'!$AY$6:$BG$254,6,FALSE)</f>
        <v>4.4000000953674299</v>
      </c>
      <c r="G14" s="81">
        <f>VLOOKUP($A14,'Unemployment_-_World_Databank'!$AY$6:$BG$254,7,FALSE)</f>
        <v>4.9000000953674299</v>
      </c>
      <c r="H14" s="81">
        <f>VLOOKUP($A14,'Unemployment_-_World_Databank'!$AY$6:$BG$254,8,FALSE)</f>
        <v>5.0999999046325701</v>
      </c>
      <c r="I14" s="86">
        <f>VLOOKUP($A14,'Unemployment_-_World_Databank'!$AY$6:$BG$254,9,FALSE)</f>
        <v>5.9000000953674299</v>
      </c>
      <c r="J14" s="81"/>
    </row>
    <row r="15" spans="1:10" x14ac:dyDescent="0.25">
      <c r="A15" s="111" t="s">
        <v>23</v>
      </c>
      <c r="B15" s="81">
        <f>VLOOKUP($A15,'Unemployment_-_World_Databank'!$AY$6:$BG$254,2,FALSE)</f>
        <v>6.9000000953674299</v>
      </c>
      <c r="C15" s="81">
        <f>VLOOKUP($A15,'Unemployment_-_World_Databank'!$AY$6:$BG$254,3,FALSE)</f>
        <v>6.5</v>
      </c>
      <c r="D15" s="81">
        <f>VLOOKUP($A15,'Unemployment_-_World_Databank'!$AY$6:$BG$254,4,FALSE)</f>
        <v>6</v>
      </c>
      <c r="E15" s="81">
        <f>VLOOKUP($A15,'Unemployment_-_World_Databank'!$AY$6:$BG$254,5,FALSE)</f>
        <v>6.9000000953674299</v>
      </c>
      <c r="F15" s="81">
        <f>VLOOKUP($A15,'Unemployment_-_World_Databank'!$AY$6:$BG$254,6,FALSE)</f>
        <v>6.9000000953674299</v>
      </c>
      <c r="G15" s="81">
        <f>VLOOKUP($A15,'Unemployment_-_World_Databank'!$AY$6:$BG$254,7,FALSE)</f>
        <v>6.5</v>
      </c>
      <c r="H15" s="81">
        <f>VLOOKUP($A15,'Unemployment_-_World_Databank'!$AY$6:$BG$254,8,FALSE)</f>
        <v>6.4000000953674299</v>
      </c>
      <c r="I15" s="86">
        <f>VLOOKUP($A15,'Unemployment_-_World_Databank'!$AY$6:$BG$254,9,FALSE)</f>
        <v>6.5</v>
      </c>
      <c r="J15" s="81"/>
    </row>
    <row r="16" spans="1:10" x14ac:dyDescent="0.25">
      <c r="A16" s="111" t="s">
        <v>24</v>
      </c>
      <c r="B16" s="81">
        <f>VLOOKUP($A16,'Unemployment_-_World_Databank'!$AY$6:$BG$254,2,FALSE)</f>
        <v>3.9000000953674299</v>
      </c>
      <c r="C16" s="81">
        <f>VLOOKUP($A16,'Unemployment_-_World_Databank'!$AY$6:$BG$254,3,FALSE)</f>
        <v>3.2000000476837198</v>
      </c>
      <c r="D16" s="81">
        <f>VLOOKUP($A16,'Unemployment_-_World_Databank'!$AY$6:$BG$254,4,FALSE)</f>
        <v>2.7999999523162802</v>
      </c>
      <c r="E16" s="81">
        <f>VLOOKUP($A16,'Unemployment_-_World_Databank'!$AY$6:$BG$254,5,FALSE)</f>
        <v>3.4000000953674299</v>
      </c>
      <c r="F16" s="81">
        <f>VLOOKUP($A16,'Unemployment_-_World_Databank'!$AY$6:$BG$254,6,FALSE)</f>
        <v>4.5</v>
      </c>
      <c r="G16" s="81">
        <f>VLOOKUP($A16,'Unemployment_-_World_Databank'!$AY$6:$BG$254,7,FALSE)</f>
        <v>4.4000000953674299</v>
      </c>
      <c r="H16" s="81">
        <f>VLOOKUP($A16,'Unemployment_-_World_Databank'!$AY$6:$BG$254,8,FALSE)</f>
        <v>5.3000001907348597</v>
      </c>
      <c r="I16" s="86">
        <f>VLOOKUP($A16,'Unemployment_-_World_Databank'!$AY$6:$BG$254,9,FALSE)</f>
        <v>6.6999998092651403</v>
      </c>
      <c r="J16" s="81"/>
    </row>
    <row r="17" spans="1:10" x14ac:dyDescent="0.25">
      <c r="A17" s="111" t="s">
        <v>25</v>
      </c>
      <c r="B17" s="81">
        <f>VLOOKUP($A17,'Unemployment_-_World_Databank'!$AY$6:$BG$254,2,FALSE)</f>
        <v>7.6999998092651403</v>
      </c>
      <c r="C17" s="81">
        <f>VLOOKUP($A17,'Unemployment_-_World_Databank'!$AY$6:$BG$254,3,FALSE)</f>
        <v>8</v>
      </c>
      <c r="D17" s="81">
        <f>VLOOKUP($A17,'Unemployment_-_World_Databank'!$AY$6:$BG$254,4,FALSE)</f>
        <v>7.5999999046325701</v>
      </c>
      <c r="E17" s="81">
        <f>VLOOKUP($A17,'Unemployment_-_World_Databank'!$AY$6:$BG$254,5,FALSE)</f>
        <v>9.5</v>
      </c>
      <c r="F17" s="81">
        <f>VLOOKUP($A17,'Unemployment_-_World_Databank'!$AY$6:$BG$254,6,FALSE)</f>
        <v>10.800000190734901</v>
      </c>
      <c r="G17" s="81">
        <f>VLOOKUP($A17,'Unemployment_-_World_Databank'!$AY$6:$BG$254,7,FALSE)</f>
        <v>12.699999809265099</v>
      </c>
      <c r="H17" s="81">
        <f>VLOOKUP($A17,'Unemployment_-_World_Databank'!$AY$6:$BG$254,8,FALSE)</f>
        <v>15.6000003814697</v>
      </c>
      <c r="I17" s="86">
        <f>VLOOKUP($A17,'Unemployment_-_World_Databank'!$AY$6:$BG$254,9,FALSE)</f>
        <v>16.5</v>
      </c>
      <c r="J17" s="81"/>
    </row>
    <row r="18" spans="1:10" x14ac:dyDescent="0.25">
      <c r="A18" s="111" t="s">
        <v>26</v>
      </c>
      <c r="B18" s="81">
        <f>VLOOKUP($A18,'Unemployment_-_World_Databank'!$AY$6:$BG$254,2,FALSE)</f>
        <v>13.300000190734901</v>
      </c>
      <c r="C18" s="81">
        <f>VLOOKUP($A18,'Unemployment_-_World_Databank'!$AY$6:$BG$254,3,FALSE)</f>
        <v>11</v>
      </c>
      <c r="D18" s="81">
        <f>VLOOKUP($A18,'Unemployment_-_World_Databank'!$AY$6:$BG$254,4,FALSE)</f>
        <v>9.6000003814697301</v>
      </c>
      <c r="E18" s="81">
        <f>VLOOKUP($A18,'Unemployment_-_World_Databank'!$AY$6:$BG$254,5,FALSE)</f>
        <v>12.1000003814697</v>
      </c>
      <c r="F18" s="81">
        <f>VLOOKUP($A18,'Unemployment_-_World_Databank'!$AY$6:$BG$254,6,FALSE)</f>
        <v>14.3999996185303</v>
      </c>
      <c r="G18" s="81">
        <f>VLOOKUP($A18,'Unemployment_-_World_Databank'!$AY$6:$BG$254,7,FALSE)</f>
        <v>13.5</v>
      </c>
      <c r="H18" s="81">
        <f>VLOOKUP($A18,'Unemployment_-_World_Databank'!$AY$6:$BG$254,8,FALSE)</f>
        <v>13.8999996185303</v>
      </c>
      <c r="I18" s="86">
        <f>VLOOKUP($A18,'Unemployment_-_World_Databank'!$AY$6:$BG$254,9,FALSE)</f>
        <v>14.199999809265099</v>
      </c>
      <c r="J18" s="81"/>
    </row>
    <row r="19" spans="1:10" x14ac:dyDescent="0.25">
      <c r="A19" s="111" t="s">
        <v>27</v>
      </c>
      <c r="B19" s="81">
        <f>VLOOKUP($A19,'Unemployment_-_World_Databank'!$AY$6:$BG$254,2,FALSE)</f>
        <v>6</v>
      </c>
      <c r="C19" s="81">
        <f>VLOOKUP($A19,'Unemployment_-_World_Databank'!$AY$6:$BG$254,3,FALSE)</f>
        <v>4.8000001907348597</v>
      </c>
      <c r="D19" s="81">
        <f>VLOOKUP($A19,'Unemployment_-_World_Databank'!$AY$6:$BG$254,4,FALSE)</f>
        <v>4.4000000953674299</v>
      </c>
      <c r="E19" s="81">
        <f>VLOOKUP($A19,'Unemployment_-_World_Databank'!$AY$6:$BG$254,5,FALSE)</f>
        <v>5.9000000953674299</v>
      </c>
      <c r="F19" s="81">
        <f>VLOOKUP($A19,'Unemployment_-_World_Databank'!$AY$6:$BG$254,6,FALSE)</f>
        <v>7.1999998092651403</v>
      </c>
      <c r="G19" s="81">
        <f>VLOOKUP($A19,'Unemployment_-_World_Databank'!$AY$6:$BG$254,7,FALSE)</f>
        <v>8.1999998092651403</v>
      </c>
      <c r="H19" s="81">
        <f>VLOOKUP($A19,'Unemployment_-_World_Databank'!$AY$6:$BG$254,8,FALSE)</f>
        <v>8.8000001907348597</v>
      </c>
      <c r="I19" s="86">
        <f>VLOOKUP($A19,'Unemployment_-_World_Databank'!$AY$6:$BG$254,9,FALSE)</f>
        <v>10.199999809265099</v>
      </c>
      <c r="J19" s="81"/>
    </row>
    <row r="20" spans="1:10" ht="15.75" thickBot="1" x14ac:dyDescent="0.3">
      <c r="A20" s="111" t="s">
        <v>28</v>
      </c>
      <c r="B20" s="81">
        <f>VLOOKUP($A20,'Unemployment_-_World_Databank'!$AY$6:$BG$254,2,FALSE)</f>
        <v>8.6000003814697301</v>
      </c>
      <c r="C20" s="81">
        <f>VLOOKUP($A20,'Unemployment_-_World_Databank'!$AY$6:$BG$254,3,FALSE)</f>
        <v>8.3999996185302699</v>
      </c>
      <c r="D20" s="81">
        <f>VLOOKUP($A20,'Unemployment_-_World_Databank'!$AY$6:$BG$254,4,FALSE)</f>
        <v>11.5</v>
      </c>
      <c r="E20" s="81">
        <f>VLOOKUP($A20,'Unemployment_-_World_Databank'!$AY$6:$BG$254,5,FALSE)</f>
        <v>18.100000381469702</v>
      </c>
      <c r="F20" s="81">
        <f>VLOOKUP($A20,'Unemployment_-_World_Databank'!$AY$6:$BG$254,6,FALSE)</f>
        <v>20.200000762939499</v>
      </c>
      <c r="G20" s="88">
        <f>VLOOKUP($A20,'Unemployment_-_World_Databank'!$AY$6:$BG$254,7,FALSE)</f>
        <v>21.700000762939499</v>
      </c>
      <c r="H20" s="88">
        <f>VLOOKUP($A20,'Unemployment_-_World_Databank'!$AY$6:$BG$254,8,FALSE)</f>
        <v>25.200000762939499</v>
      </c>
      <c r="I20" s="89">
        <f>VLOOKUP($A20,'Unemployment_-_World_Databank'!$AY$6:$BG$254,9,FALSE)</f>
        <v>26.600000381469702</v>
      </c>
      <c r="J20" s="81"/>
    </row>
    <row r="21" spans="1:10" x14ac:dyDescent="0.25">
      <c r="A21" s="311" t="s">
        <v>596</v>
      </c>
      <c r="B21" s="312"/>
      <c r="C21" s="83" t="s">
        <v>597</v>
      </c>
      <c r="D21" s="83"/>
      <c r="E21" s="83"/>
      <c r="F21" s="84"/>
    </row>
    <row r="22" spans="1:10" ht="15.75" thickBot="1" x14ac:dyDescent="0.3">
      <c r="A22" s="87" t="s">
        <v>598</v>
      </c>
      <c r="B22" s="88"/>
      <c r="C22" s="313">
        <v>42320</v>
      </c>
      <c r="D22" s="313"/>
      <c r="E22" s="88"/>
      <c r="F22" s="89"/>
    </row>
    <row r="23" spans="1:10" x14ac:dyDescent="0.25">
      <c r="C23" s="9"/>
    </row>
    <row r="24" spans="1:10" x14ac:dyDescent="0.25">
      <c r="C24" s="9"/>
    </row>
    <row r="25" spans="1:10" ht="21" x14ac:dyDescent="0.35">
      <c r="A25" s="2" t="s">
        <v>663</v>
      </c>
      <c r="B25" s="2"/>
      <c r="C25" s="2"/>
      <c r="D25" s="2"/>
      <c r="E25" s="2"/>
      <c r="F25" s="2"/>
      <c r="G25" s="2"/>
    </row>
    <row r="26" spans="1:10" ht="15.75" thickBot="1" x14ac:dyDescent="0.3"/>
    <row r="27" spans="1:10" ht="15.75" thickBot="1" x14ac:dyDescent="0.3">
      <c r="A27" s="170" t="s">
        <v>12</v>
      </c>
      <c r="B27" s="83">
        <v>2007</v>
      </c>
      <c r="C27" s="83">
        <v>2008</v>
      </c>
      <c r="D27" s="83">
        <v>2009</v>
      </c>
      <c r="E27" s="83">
        <v>2010</v>
      </c>
      <c r="F27" s="83">
        <v>2011</v>
      </c>
      <c r="G27" s="83">
        <v>2012</v>
      </c>
      <c r="H27" s="84">
        <v>2013</v>
      </c>
      <c r="I27" s="81"/>
    </row>
    <row r="28" spans="1:10" x14ac:dyDescent="0.25">
      <c r="A28" s="122" t="s">
        <v>13</v>
      </c>
      <c r="B28" s="82">
        <f>C4-B4</f>
        <v>-0.29999971389771041</v>
      </c>
      <c r="C28" s="83">
        <f t="shared" ref="C28:H28" si="0">D4-C4</f>
        <v>-0.60000014305114968</v>
      </c>
      <c r="D28" s="83">
        <f t="shared" si="0"/>
        <v>1.0000002384185795</v>
      </c>
      <c r="E28" s="83">
        <f t="shared" si="0"/>
        <v>-0.40000009536742986</v>
      </c>
      <c r="F28" s="83">
        <f t="shared" si="0"/>
        <v>-0.30000019073485973</v>
      </c>
      <c r="G28" s="83">
        <f t="shared" si="0"/>
        <v>0.20000028610228959</v>
      </c>
      <c r="H28" s="84">
        <f t="shared" si="0"/>
        <v>0.59999990463257014</v>
      </c>
      <c r="I28" s="81"/>
    </row>
    <row r="29" spans="1:10" x14ac:dyDescent="0.25">
      <c r="A29" s="111" t="s">
        <v>14</v>
      </c>
      <c r="B29" s="85">
        <f t="shared" ref="B29:H29" si="1">C5-B5</f>
        <v>-0.69999980926514027</v>
      </c>
      <c r="C29" s="81">
        <f t="shared" si="1"/>
        <v>-0.5</v>
      </c>
      <c r="D29" s="81">
        <f t="shared" si="1"/>
        <v>0.90000009536742986</v>
      </c>
      <c r="E29" s="81">
        <f t="shared" si="1"/>
        <v>0.40000009536742986</v>
      </c>
      <c r="F29" s="81">
        <f t="shared" si="1"/>
        <v>-1.2000002861022896</v>
      </c>
      <c r="G29" s="81">
        <f t="shared" si="1"/>
        <v>0.40000009536742986</v>
      </c>
      <c r="H29" s="86">
        <f t="shared" si="1"/>
        <v>0.89999961853026988</v>
      </c>
      <c r="I29" s="81"/>
    </row>
    <row r="30" spans="1:10" x14ac:dyDescent="0.25">
      <c r="A30" s="111" t="s">
        <v>15</v>
      </c>
      <c r="B30" s="85">
        <f t="shared" ref="B30:H30" si="2">C6-B6</f>
        <v>-0.79999971389771041</v>
      </c>
      <c r="C30" s="81">
        <f t="shared" si="2"/>
        <v>-0.5</v>
      </c>
      <c r="D30" s="81">
        <f t="shared" si="2"/>
        <v>1.8999996185302805</v>
      </c>
      <c r="E30" s="81">
        <f t="shared" si="2"/>
        <v>0.19999980926512961</v>
      </c>
      <c r="F30" s="81">
        <f t="shared" si="2"/>
        <v>-0.69999980926512961</v>
      </c>
      <c r="G30" s="81">
        <f t="shared" si="2"/>
        <v>-9.9999904632570136E-2</v>
      </c>
      <c r="H30" s="86">
        <f t="shared" si="2"/>
        <v>0.59999990463257014</v>
      </c>
      <c r="I30" s="81"/>
    </row>
    <row r="31" spans="1:10" x14ac:dyDescent="0.25">
      <c r="A31" s="111" t="s">
        <v>16</v>
      </c>
      <c r="B31" s="85">
        <f t="shared" ref="B31:H31" si="3">C7-B7</f>
        <v>-0.80000019073485973</v>
      </c>
      <c r="C31" s="81">
        <f t="shared" si="3"/>
        <v>-0.59999990463257014</v>
      </c>
      <c r="D31" s="81">
        <f t="shared" si="3"/>
        <v>1.7000002861023003</v>
      </c>
      <c r="E31" s="81">
        <f t="shared" si="3"/>
        <v>0.19999980926512961</v>
      </c>
      <c r="F31" s="81">
        <f t="shared" si="3"/>
        <v>-0.10000038146971946</v>
      </c>
      <c r="G31" s="81">
        <f t="shared" si="3"/>
        <v>0.69999980926512961</v>
      </c>
      <c r="H31" s="86">
        <f t="shared" si="3"/>
        <v>0.5000000000000302</v>
      </c>
      <c r="I31" s="81"/>
    </row>
    <row r="32" spans="1:10" x14ac:dyDescent="0.25">
      <c r="A32" s="111" t="s">
        <v>17</v>
      </c>
      <c r="B32" s="85">
        <f t="shared" ref="B32:H32" si="4">C8-B8</f>
        <v>-1.6999998092651705</v>
      </c>
      <c r="C32" s="81">
        <f t="shared" si="4"/>
        <v>-1.1000003814697301</v>
      </c>
      <c r="D32" s="81">
        <f t="shared" si="4"/>
        <v>0.19999980926514027</v>
      </c>
      <c r="E32" s="81">
        <f t="shared" si="4"/>
        <v>-0.59999990463257014</v>
      </c>
      <c r="F32" s="81">
        <f t="shared" si="4"/>
        <v>-1.1999998092651403</v>
      </c>
      <c r="G32" s="81">
        <f t="shared" si="4"/>
        <v>-0.5</v>
      </c>
      <c r="H32" s="86">
        <f t="shared" si="4"/>
        <v>-9.9999904632570136E-2</v>
      </c>
      <c r="I32" s="81"/>
    </row>
    <row r="33" spans="1:9" x14ac:dyDescent="0.25">
      <c r="A33" s="111" t="s">
        <v>18</v>
      </c>
      <c r="B33" s="85">
        <f t="shared" ref="B33:H33" si="5">C9-B9</f>
        <v>-0.59999942779541016</v>
      </c>
      <c r="C33" s="81">
        <f t="shared" si="5"/>
        <v>-0.60000038146971946</v>
      </c>
      <c r="D33" s="81">
        <f t="shared" si="5"/>
        <v>1.8000001907348597</v>
      </c>
      <c r="E33" s="81">
        <f t="shared" si="5"/>
        <v>3</v>
      </c>
      <c r="F33" s="81">
        <f t="shared" si="5"/>
        <v>5.2000007629394993</v>
      </c>
      <c r="G33" s="81">
        <f t="shared" si="5"/>
        <v>6.5</v>
      </c>
      <c r="H33" s="86">
        <f t="shared" si="5"/>
        <v>3.0999984741210014</v>
      </c>
      <c r="I33" s="81"/>
    </row>
    <row r="34" spans="1:9" x14ac:dyDescent="0.25">
      <c r="A34" s="111" t="s">
        <v>19</v>
      </c>
      <c r="B34" s="85">
        <f t="shared" ref="B34:H34" si="6">C10-B10</f>
        <v>0.19999980926514027</v>
      </c>
      <c r="C34" s="81">
        <f t="shared" si="6"/>
        <v>1.4000000953674299</v>
      </c>
      <c r="D34" s="81">
        <f t="shared" si="6"/>
        <v>6</v>
      </c>
      <c r="E34" s="81">
        <f t="shared" si="6"/>
        <v>1.8999996185303001</v>
      </c>
      <c r="F34" s="81">
        <f t="shared" si="6"/>
        <v>0.70000076293939983</v>
      </c>
      <c r="G34" s="81">
        <f t="shared" si="6"/>
        <v>9.9999427795399498E-2</v>
      </c>
      <c r="H34" s="86">
        <f t="shared" si="6"/>
        <v>-1.5999994277953995</v>
      </c>
      <c r="I34" s="81"/>
    </row>
    <row r="35" spans="1:9" x14ac:dyDescent="0.25">
      <c r="A35" s="111" t="s">
        <v>20</v>
      </c>
      <c r="B35" s="85">
        <f t="shared" ref="B35:H35" si="7">C11-B11</f>
        <v>-0.70000028610228959</v>
      </c>
      <c r="C35" s="81">
        <f t="shared" si="7"/>
        <v>0.59999990463257014</v>
      </c>
      <c r="D35" s="81">
        <f t="shared" si="7"/>
        <v>1.1000003814697195</v>
      </c>
      <c r="E35" s="81">
        <f t="shared" si="7"/>
        <v>0.59999942779541016</v>
      </c>
      <c r="F35" s="81">
        <f t="shared" si="7"/>
        <v>0</v>
      </c>
      <c r="G35" s="81">
        <f t="shared" si="7"/>
        <v>2.3000001907348295</v>
      </c>
      <c r="H35" s="86">
        <f t="shared" si="7"/>
        <v>1.5</v>
      </c>
      <c r="I35" s="81"/>
    </row>
    <row r="36" spans="1:9" x14ac:dyDescent="0.25">
      <c r="A36" s="111" t="s">
        <v>30</v>
      </c>
      <c r="B36" s="85">
        <f t="shared" ref="B36:H36" si="8">C12-B12</f>
        <v>-0.80000019073485973</v>
      </c>
      <c r="C36" s="81">
        <f t="shared" si="8"/>
        <v>1.4000000953674299</v>
      </c>
      <c r="D36" s="81">
        <f t="shared" si="8"/>
        <v>9.7000002861022718</v>
      </c>
      <c r="E36" s="81">
        <f t="shared" si="8"/>
        <v>1.6000003814697976</v>
      </c>
      <c r="F36" s="81">
        <f t="shared" si="8"/>
        <v>-2.5</v>
      </c>
      <c r="G36" s="81">
        <f t="shared" si="8"/>
        <v>-1.3000011444091992</v>
      </c>
      <c r="H36" s="86">
        <f t="shared" si="8"/>
        <v>-3.7999992370606002</v>
      </c>
      <c r="I36" s="81"/>
    </row>
    <row r="37" spans="1:9" x14ac:dyDescent="0.25">
      <c r="A37" s="111" t="s">
        <v>21</v>
      </c>
      <c r="B37" s="85">
        <f t="shared" ref="B37:H37" si="9">C13-B13</f>
        <v>-1.2999997138977104</v>
      </c>
      <c r="C37" s="81">
        <f t="shared" si="9"/>
        <v>1.5</v>
      </c>
      <c r="D37" s="81">
        <f t="shared" si="9"/>
        <v>7.8999996185302397</v>
      </c>
      <c r="E37" s="81">
        <f t="shared" si="9"/>
        <v>4.0999994277954013</v>
      </c>
      <c r="F37" s="81">
        <f t="shared" si="9"/>
        <v>-2.4999990463256001</v>
      </c>
      <c r="G37" s="81">
        <f t="shared" si="9"/>
        <v>-2.1000003814698012</v>
      </c>
      <c r="H37" s="86">
        <f t="shared" si="9"/>
        <v>-1.3999996185301988</v>
      </c>
      <c r="I37" s="81"/>
    </row>
    <row r="38" spans="1:9" x14ac:dyDescent="0.25">
      <c r="A38" s="111" t="s">
        <v>22</v>
      </c>
      <c r="B38" s="85">
        <f t="shared" ref="B38:H38" si="10">C14-B14</f>
        <v>-0.59999990463257014</v>
      </c>
      <c r="C38" s="81">
        <f t="shared" si="10"/>
        <v>1</v>
      </c>
      <c r="D38" s="81">
        <f t="shared" si="10"/>
        <v>0</v>
      </c>
      <c r="E38" s="81">
        <f t="shared" si="10"/>
        <v>-0.69999980926514027</v>
      </c>
      <c r="F38" s="81">
        <f t="shared" si="10"/>
        <v>0.5</v>
      </c>
      <c r="G38" s="81">
        <f t="shared" si="10"/>
        <v>0.19999980926514027</v>
      </c>
      <c r="H38" s="86">
        <f t="shared" si="10"/>
        <v>0.80000019073485973</v>
      </c>
      <c r="I38" s="81"/>
    </row>
    <row r="39" spans="1:9" x14ac:dyDescent="0.25">
      <c r="A39" s="111" t="s">
        <v>23</v>
      </c>
      <c r="B39" s="85">
        <f t="shared" ref="B39:H39" si="11">C15-B15</f>
        <v>-0.40000009536742986</v>
      </c>
      <c r="C39" s="81">
        <f t="shared" si="11"/>
        <v>-0.5</v>
      </c>
      <c r="D39" s="81">
        <f t="shared" si="11"/>
        <v>0.90000009536742986</v>
      </c>
      <c r="E39" s="81">
        <f t="shared" si="11"/>
        <v>0</v>
      </c>
      <c r="F39" s="81">
        <f t="shared" si="11"/>
        <v>-0.40000009536742986</v>
      </c>
      <c r="G39" s="81">
        <f t="shared" si="11"/>
        <v>-9.9999904632570136E-2</v>
      </c>
      <c r="H39" s="86">
        <f t="shared" si="11"/>
        <v>9.9999904632570136E-2</v>
      </c>
      <c r="I39" s="81"/>
    </row>
    <row r="40" spans="1:9" x14ac:dyDescent="0.25">
      <c r="A40" s="111" t="s">
        <v>24</v>
      </c>
      <c r="B40" s="85">
        <f t="shared" ref="B40:H40" si="12">C16-B16</f>
        <v>-0.70000004768371005</v>
      </c>
      <c r="C40" s="81">
        <f t="shared" si="12"/>
        <v>-0.40000009536743963</v>
      </c>
      <c r="D40" s="81">
        <f t="shared" si="12"/>
        <v>0.60000014305114968</v>
      </c>
      <c r="E40" s="81">
        <f t="shared" si="12"/>
        <v>1.0999999046325701</v>
      </c>
      <c r="F40" s="81">
        <f t="shared" si="12"/>
        <v>-9.9999904632570136E-2</v>
      </c>
      <c r="G40" s="81">
        <f t="shared" si="12"/>
        <v>0.90000009536742986</v>
      </c>
      <c r="H40" s="86">
        <f t="shared" si="12"/>
        <v>1.3999996185302805</v>
      </c>
      <c r="I40" s="81"/>
    </row>
    <row r="41" spans="1:9" x14ac:dyDescent="0.25">
      <c r="A41" s="111" t="s">
        <v>25</v>
      </c>
      <c r="B41" s="85">
        <f t="shared" ref="B41:H41" si="13">C17-B17</f>
        <v>0.30000019073485973</v>
      </c>
      <c r="C41" s="81">
        <f t="shared" si="13"/>
        <v>-0.40000009536742986</v>
      </c>
      <c r="D41" s="81">
        <f t="shared" si="13"/>
        <v>1.9000000953674299</v>
      </c>
      <c r="E41" s="81">
        <f t="shared" si="13"/>
        <v>1.3000001907349006</v>
      </c>
      <c r="F41" s="81">
        <f t="shared" si="13"/>
        <v>1.8999996185301988</v>
      </c>
      <c r="G41" s="81">
        <f t="shared" si="13"/>
        <v>2.9000005722046005</v>
      </c>
      <c r="H41" s="86">
        <f t="shared" si="13"/>
        <v>0.89999961853030008</v>
      </c>
      <c r="I41" s="81"/>
    </row>
    <row r="42" spans="1:9" x14ac:dyDescent="0.25">
      <c r="A42" s="111" t="s">
        <v>26</v>
      </c>
      <c r="B42" s="85">
        <f t="shared" ref="B42:H42" si="14">C18-B18</f>
        <v>-2.3000001907349006</v>
      </c>
      <c r="C42" s="81">
        <f t="shared" si="14"/>
        <v>-1.3999996185302699</v>
      </c>
      <c r="D42" s="81">
        <f t="shared" si="14"/>
        <v>2.4999999999999698</v>
      </c>
      <c r="E42" s="81">
        <f t="shared" si="14"/>
        <v>2.2999992370606002</v>
      </c>
      <c r="F42" s="81">
        <f t="shared" si="14"/>
        <v>-0.89999961853030008</v>
      </c>
      <c r="G42" s="81">
        <f t="shared" si="14"/>
        <v>0.39999961853030008</v>
      </c>
      <c r="H42" s="86">
        <f t="shared" si="14"/>
        <v>0.30000019073479933</v>
      </c>
      <c r="I42" s="81"/>
    </row>
    <row r="43" spans="1:9" x14ac:dyDescent="0.25">
      <c r="A43" s="111" t="s">
        <v>27</v>
      </c>
      <c r="B43" s="85">
        <f t="shared" ref="B43:H43" si="15">C19-B19</f>
        <v>-1.1999998092651403</v>
      </c>
      <c r="C43" s="81">
        <f t="shared" si="15"/>
        <v>-0.40000009536742986</v>
      </c>
      <c r="D43" s="81">
        <f t="shared" si="15"/>
        <v>1.5</v>
      </c>
      <c r="E43" s="81">
        <f t="shared" si="15"/>
        <v>1.2999997138977104</v>
      </c>
      <c r="F43" s="81">
        <f t="shared" si="15"/>
        <v>1</v>
      </c>
      <c r="G43" s="81">
        <f t="shared" si="15"/>
        <v>0.60000038146971946</v>
      </c>
      <c r="H43" s="86">
        <f t="shared" si="15"/>
        <v>1.3999996185302397</v>
      </c>
      <c r="I43" s="81"/>
    </row>
    <row r="44" spans="1:9" ht="15.75" thickBot="1" x14ac:dyDescent="0.3">
      <c r="A44" s="112" t="s">
        <v>28</v>
      </c>
      <c r="B44" s="87">
        <f t="shared" ref="B44:H44" si="16">C20-B20</f>
        <v>-0.20000076293946023</v>
      </c>
      <c r="C44" s="88">
        <f t="shared" si="16"/>
        <v>3.1000003814697301</v>
      </c>
      <c r="D44" s="88">
        <f t="shared" si="16"/>
        <v>6.6000003814697017</v>
      </c>
      <c r="E44" s="88">
        <f t="shared" si="16"/>
        <v>2.1000003814697976</v>
      </c>
      <c r="F44" s="88">
        <f t="shared" si="16"/>
        <v>1.5</v>
      </c>
      <c r="G44" s="88">
        <f t="shared" si="16"/>
        <v>3.5</v>
      </c>
      <c r="H44" s="89">
        <f t="shared" si="16"/>
        <v>1.3999996185302024</v>
      </c>
      <c r="I44" s="81"/>
    </row>
  </sheetData>
  <mergeCells count="2">
    <mergeCell ref="A21:B21"/>
    <mergeCell ref="C22:D22"/>
  </mergeCell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32"/>
  <sheetViews>
    <sheetView showGridLines="0" zoomScaleNormal="100" workbookViewId="0">
      <selection activeCell="E8" sqref="E8"/>
    </sheetView>
  </sheetViews>
  <sheetFormatPr defaultRowHeight="15" x14ac:dyDescent="0.25"/>
  <cols>
    <col min="1" max="1" width="10.28515625" customWidth="1"/>
    <col min="2" max="2" width="12.42578125" customWidth="1"/>
    <col min="3" max="8" width="11.5703125" customWidth="1"/>
    <col min="9" max="9" width="13.42578125" customWidth="1"/>
    <col min="10" max="10" width="6" customWidth="1"/>
    <col min="11" max="17" width="13.5703125" customWidth="1"/>
    <col min="18" max="18" width="5.5703125" customWidth="1"/>
    <col min="19" max="24" width="15.7109375" customWidth="1"/>
  </cols>
  <sheetData>
    <row r="1" spans="2:24" ht="21" x14ac:dyDescent="0.35">
      <c r="B1" s="64" t="s">
        <v>678</v>
      </c>
      <c r="C1" s="163"/>
      <c r="L1" s="213" t="s">
        <v>654</v>
      </c>
    </row>
    <row r="3" spans="2:24" x14ac:dyDescent="0.25">
      <c r="B3" s="315"/>
      <c r="C3" s="315"/>
      <c r="D3" s="315"/>
      <c r="E3" s="315"/>
      <c r="F3" s="315"/>
      <c r="G3" s="315"/>
      <c r="H3" s="315"/>
      <c r="I3" s="315"/>
      <c r="J3" s="42"/>
      <c r="K3" s="315"/>
      <c r="L3" s="315"/>
      <c r="M3" s="315"/>
      <c r="N3" s="315"/>
      <c r="O3" s="315"/>
      <c r="P3" s="315"/>
      <c r="Q3" s="315"/>
      <c r="R3" s="36"/>
      <c r="S3" s="65"/>
      <c r="T3" s="316"/>
      <c r="U3" s="316"/>
      <c r="V3" s="316"/>
      <c r="W3" s="316"/>
      <c r="X3" s="316"/>
    </row>
    <row r="4" spans="2:24" x14ac:dyDescent="0.25">
      <c r="B4" s="51"/>
      <c r="C4" s="66">
        <v>2008</v>
      </c>
      <c r="D4" s="90">
        <v>2009</v>
      </c>
      <c r="E4" s="90">
        <v>2010</v>
      </c>
      <c r="F4" s="90">
        <v>2011</v>
      </c>
      <c r="G4" s="90">
        <v>2012</v>
      </c>
      <c r="H4" s="90">
        <v>2013</v>
      </c>
      <c r="I4" s="90">
        <v>2014</v>
      </c>
      <c r="J4" s="42"/>
      <c r="K4" s="51"/>
      <c r="L4" s="108">
        <v>2008</v>
      </c>
      <c r="M4" s="90">
        <v>2009</v>
      </c>
      <c r="N4" s="90">
        <v>2010</v>
      </c>
      <c r="O4" s="90">
        <v>2011</v>
      </c>
      <c r="P4" s="90">
        <v>2012</v>
      </c>
      <c r="Q4" s="90">
        <v>2013</v>
      </c>
      <c r="S4" s="109"/>
      <c r="T4" s="108">
        <v>2008</v>
      </c>
      <c r="U4" s="215">
        <v>2009</v>
      </c>
      <c r="V4" s="90">
        <v>2010</v>
      </c>
      <c r="W4" s="215">
        <v>2011</v>
      </c>
      <c r="X4" s="90">
        <v>2012</v>
      </c>
    </row>
    <row r="5" spans="2:24" x14ac:dyDescent="0.25">
      <c r="B5" s="206" t="s">
        <v>645</v>
      </c>
      <c r="C5" s="68">
        <f>'GDP_-_Regressions'!$C$11</f>
        <v>-0.72427874805664083</v>
      </c>
      <c r="D5" s="91">
        <f>'GDP_-_Regressions'!I11</f>
        <v>-5.8490943459542226</v>
      </c>
      <c r="E5" s="91">
        <f>'GDP_-_Regressions'!O11</f>
        <v>2.8345996732789511</v>
      </c>
      <c r="F5" s="91">
        <f>'GDP_-_Regressions'!U11</f>
        <v>2.8581958533871155</v>
      </c>
      <c r="G5" s="91">
        <f>'GDP_-_Regressions'!AA11</f>
        <v>-1.8369301635976341</v>
      </c>
      <c r="H5" s="91">
        <f>'GDP_-_Regressions'!AG11</f>
        <v>0.58761171992714056</v>
      </c>
      <c r="I5" s="91">
        <f>'GDP_-_Regressions'!AM11</f>
        <v>0.9768559783865417</v>
      </c>
      <c r="J5" s="69"/>
      <c r="K5" s="67" t="s">
        <v>645</v>
      </c>
      <c r="L5" s="91">
        <f>'Unemployment_-_Regressions'!$C$11</f>
        <v>-0.23947501487506528</v>
      </c>
      <c r="M5" s="91">
        <f>'Unemployment_-_Regressions'!$I$11</f>
        <v>1.5051917873918876</v>
      </c>
      <c r="N5" s="91">
        <f>'Unemployment_-_Regressions'!$O$11</f>
        <v>-3.4230212306705837E-2</v>
      </c>
      <c r="O5" s="91">
        <f>'Unemployment_-_Regressions'!$U$11</f>
        <v>-0.27851348932599818</v>
      </c>
      <c r="P5" s="91">
        <f>'Unemployment_-_Regressions'!$AA$11</f>
        <v>0.57403496600943538</v>
      </c>
      <c r="Q5" s="91">
        <f>'Unemployment_-_Regressions'!$AG$11</f>
        <v>-0.29994166605372496</v>
      </c>
      <c r="S5" s="67" t="s">
        <v>645</v>
      </c>
      <c r="T5" s="91">
        <f>'DEBT_-_Regression'!$C$11</f>
        <v>25.537392089829112</v>
      </c>
      <c r="U5" s="216">
        <f>'DEBT_-_Regression'!$I$11</f>
        <v>10.880563725597039</v>
      </c>
      <c r="V5" s="91">
        <f>'DEBT_-_Regression'!$O$11</f>
        <v>-0.56451785524124798</v>
      </c>
      <c r="W5" s="216">
        <f>'DEBT_-_Regression'!$U$11</f>
        <v>-0.71742880677980292</v>
      </c>
      <c r="X5" s="91">
        <f>'DEBT_-_Regression'!$AA$11</f>
        <v>1.2387312137662079</v>
      </c>
    </row>
    <row r="6" spans="2:24" x14ac:dyDescent="0.25">
      <c r="B6" s="70" t="s">
        <v>651</v>
      </c>
      <c r="C6" s="71">
        <f>'GDP_-_Regressions'!C14</f>
        <v>0.40975770366139963</v>
      </c>
      <c r="D6" s="92">
        <f>'GDP_-_Regressions'!I14</f>
        <v>4.2068206257077931E-4</v>
      </c>
      <c r="E6" s="93">
        <f>'GDP_-_Regressions'!O14</f>
        <v>1.7190554664658023E-2</v>
      </c>
      <c r="F6" s="92">
        <f>'GDP_-_Regressions'!U14</f>
        <v>3.3240254316757076E-2</v>
      </c>
      <c r="G6" s="93">
        <f>'GDP_-_Regressions'!AA14</f>
        <v>2.4379289009612927E-2</v>
      </c>
      <c r="H6" s="93">
        <f>'GDP_-_Regressions'!AG14</f>
        <v>7.3092973422225274E-2</v>
      </c>
      <c r="I6" s="94">
        <f>'GDP_-_Regressions'!AM14</f>
        <v>4.3930392121728966E-2</v>
      </c>
      <c r="J6" s="72"/>
      <c r="K6" s="70" t="s">
        <v>651</v>
      </c>
      <c r="L6" s="93">
        <f>'Unemployment_-_Regressions'!$C$14</f>
        <v>0.60706219033283759</v>
      </c>
      <c r="M6" s="92">
        <f>'Unemployment_-_Regressions'!$I$14</f>
        <v>4.5439090142292173E-2</v>
      </c>
      <c r="N6" s="93">
        <f>'Unemployment_-_Regressions'!$O$14</f>
        <v>0.91551217339812341</v>
      </c>
      <c r="O6" s="92">
        <f>'Unemployment_-_Regressions'!$U$14</f>
        <v>0.60814866096624587</v>
      </c>
      <c r="P6" s="93">
        <f>'Unemployment_-_Regressions'!$AA$14</f>
        <v>0.14529236216046171</v>
      </c>
      <c r="Q6" s="93">
        <f>'Unemployment_-_Regressions'!$AG$14</f>
        <v>0.40285807980902544</v>
      </c>
      <c r="S6" s="70" t="s">
        <v>651</v>
      </c>
      <c r="T6" s="93">
        <f>'DEBT_-_Regression'!$C$14</f>
        <v>2.3917974054783599E-2</v>
      </c>
      <c r="U6" s="217">
        <f>'DEBT_-_Regression'!$I$14</f>
        <v>4.8056967891781155E-2</v>
      </c>
      <c r="V6" s="93">
        <f>'DEBT_-_Regression'!$O$14</f>
        <v>0.76569580263549319</v>
      </c>
      <c r="W6" s="217">
        <f>'DEBT_-_Regression'!$U$14</f>
        <v>0.78318730001659775</v>
      </c>
      <c r="X6" s="93">
        <f>'DEBT_-_Regression'!$AA$14</f>
        <v>0.72463263093918895</v>
      </c>
    </row>
    <row r="7" spans="2:24" x14ac:dyDescent="0.25">
      <c r="B7" s="73" t="s">
        <v>652</v>
      </c>
      <c r="C7" s="74" t="str">
        <f>'GDP_-_Regressions'!C15</f>
        <v xml:space="preserve"> </v>
      </c>
      <c r="D7" s="95" t="str">
        <f>'GDP_-_Regressions'!I15</f>
        <v>***</v>
      </c>
      <c r="E7" s="96" t="str">
        <f>'GDP_-_Regressions'!O15</f>
        <v>***</v>
      </c>
      <c r="F7" s="95" t="str">
        <f>'GDP_-_Regressions'!U15</f>
        <v>***</v>
      </c>
      <c r="G7" s="96" t="str">
        <f>'GDP_-_Regressions'!AA15</f>
        <v>***</v>
      </c>
      <c r="H7" s="96" t="str">
        <f>'GDP_-_Regressions'!AG15</f>
        <v>**</v>
      </c>
      <c r="I7" s="97" t="str">
        <f>'GDP_-_Regressions'!AM15</f>
        <v>***</v>
      </c>
      <c r="J7" s="75"/>
      <c r="K7" s="73" t="s">
        <v>652</v>
      </c>
      <c r="L7" s="96" t="str">
        <f>'Unemployment_-_Regressions'!$C$15</f>
        <v xml:space="preserve"> </v>
      </c>
      <c r="M7" s="95" t="str">
        <f>'Unemployment_-_Regressions'!$I$15</f>
        <v>***</v>
      </c>
      <c r="N7" s="96" t="str">
        <f>'Unemployment_-_Regressions'!$O$15</f>
        <v xml:space="preserve"> </v>
      </c>
      <c r="O7" s="95" t="str">
        <f>'Unemployment_-_Regressions'!$U$15</f>
        <v xml:space="preserve"> </v>
      </c>
      <c r="P7" s="96" t="str">
        <f>'Unemployment_-_Regressions'!$AA$15</f>
        <v>*</v>
      </c>
      <c r="Q7" s="96" t="str">
        <f>'Unemployment_-_Regressions'!$AG$15</f>
        <v xml:space="preserve"> </v>
      </c>
      <c r="S7" s="73" t="s">
        <v>652</v>
      </c>
      <c r="T7" s="96" t="str">
        <f>'DEBT_-_Regression'!$C$15</f>
        <v>***</v>
      </c>
      <c r="U7" s="218" t="str">
        <f>'DEBT_-_Regression'!$I$15</f>
        <v>***</v>
      </c>
      <c r="V7" s="96" t="str">
        <f>'DEBT_-_Regression'!$O$15</f>
        <v xml:space="preserve"> </v>
      </c>
      <c r="W7" s="218" t="str">
        <f>'DEBT_-_Regression'!$U$15</f>
        <v xml:space="preserve"> </v>
      </c>
      <c r="X7" s="96" t="str">
        <f>'DEBT_-_Regression'!$AA$15</f>
        <v xml:space="preserve"> </v>
      </c>
    </row>
    <row r="8" spans="2:24" x14ac:dyDescent="0.25">
      <c r="B8" s="76" t="s">
        <v>612</v>
      </c>
      <c r="C8" s="198">
        <f>'GDP_-_Regressions'!D11</f>
        <v>0.46872407475244982</v>
      </c>
      <c r="D8" s="98">
        <f>'GDP_-_Regressions'!J11</f>
        <v>-3.8546624231763145E-2</v>
      </c>
      <c r="E8" s="99">
        <f>'GDP_-_Regressions'!P11</f>
        <v>0.14306309500221007</v>
      </c>
      <c r="F8" s="98">
        <f>'GDP_-_Regressions'!V11</f>
        <v>-2.1016471501098533E-3</v>
      </c>
      <c r="G8" s="197">
        <f>'GDP_-_Regressions'!AB11</f>
        <v>0.77314648537196418</v>
      </c>
      <c r="H8" s="197">
        <f>'GDP_-_Regressions'!AH11</f>
        <v>0.6897643763599387</v>
      </c>
      <c r="I8" s="100">
        <f>'GDP_-_Regressions'!AN11</f>
        <v>0.16443034925353853</v>
      </c>
      <c r="J8" s="69"/>
      <c r="K8" s="76" t="s">
        <v>612</v>
      </c>
      <c r="L8" s="99">
        <f>'Unemployment_-_Regressions'!$D$11</f>
        <v>0.45552009968334872</v>
      </c>
      <c r="M8" s="209">
        <f>'Unemployment_-_Regressions'!$J$11</f>
        <v>0.7458105049664342</v>
      </c>
      <c r="N8" s="197">
        <f>'Unemployment_-_Regressions'!$P$11</f>
        <v>0.31846789774990503</v>
      </c>
      <c r="O8" s="98">
        <f>'Unemployment_-_Regressions'!$V$11</f>
        <v>-0.4283199396850077</v>
      </c>
      <c r="P8" s="197">
        <f>'Unemployment_-_Regressions'!$AB$11</f>
        <v>0.95002715014890704</v>
      </c>
      <c r="Q8" s="197">
        <f>'Unemployment_-_Regressions'!$AH$11</f>
        <v>0.42505715141773082</v>
      </c>
      <c r="S8" s="76" t="s">
        <v>612</v>
      </c>
      <c r="T8" s="197">
        <f>'DEBT_-_Regression'!$D$11</f>
        <v>10.095001082416195</v>
      </c>
      <c r="U8" s="219">
        <f>'DEBT_-_Regression'!$J$11</f>
        <v>0.12407171667550414</v>
      </c>
      <c r="V8" s="197">
        <f>'DEBT_-_Regression'!$P$11</f>
        <v>0.58439616947099504</v>
      </c>
      <c r="W8" s="219">
        <f>'DEBT_-_Regression'!$V$11</f>
        <v>0.34366200027379862</v>
      </c>
      <c r="X8" s="99">
        <f>'DEBT_-_Regression'!$AB$11</f>
        <v>-0.46004346024845266</v>
      </c>
    </row>
    <row r="9" spans="2:24" x14ac:dyDescent="0.25">
      <c r="B9" s="70" t="s">
        <v>651</v>
      </c>
      <c r="C9" s="71">
        <f>'GDP_-_Regressions'!D14</f>
        <v>5.8225758535562343E-3</v>
      </c>
      <c r="D9" s="92">
        <f>'GDP_-_Regressions'!J14</f>
        <v>0.92466164647161309</v>
      </c>
      <c r="E9" s="93">
        <f>'GDP_-_Regressions'!P14</f>
        <v>0.35291850159672422</v>
      </c>
      <c r="F9" s="92">
        <f>'GDP_-_Regressions'!V14</f>
        <v>0.99599274407893401</v>
      </c>
      <c r="G9" s="93">
        <f>'GDP_-_Regressions'!AB14</f>
        <v>3.9194038053772147E-5</v>
      </c>
      <c r="H9" s="93">
        <f>'GDP_-_Regressions'!AH14</f>
        <v>3.1120637678351116E-6</v>
      </c>
      <c r="I9" s="101">
        <f>'GDP_-_Regressions'!AN14</f>
        <v>0.36413518382394938</v>
      </c>
      <c r="J9" s="78"/>
      <c r="K9" s="70" t="s">
        <v>651</v>
      </c>
      <c r="L9" s="93">
        <f>'Unemployment_-_Regressions'!$D$14</f>
        <v>0.24902282097219383</v>
      </c>
      <c r="M9" s="92">
        <f>'Unemployment_-_Regressions'!$J$14</f>
        <v>0.1567618414061101</v>
      </c>
      <c r="N9" s="93">
        <f>'Unemployment_-_Regressions'!$P$14</f>
        <v>1.5385675551083124E-3</v>
      </c>
      <c r="O9" s="92">
        <f>'Unemployment_-_Regressions'!$V$14</f>
        <v>0.2306648661141768</v>
      </c>
      <c r="P9" s="93">
        <f>'Unemployment_-_Regressions'!$AB$14</f>
        <v>1.5036467756141576E-5</v>
      </c>
      <c r="Q9" s="93">
        <f>'Unemployment_-_Regressions'!$AH$14</f>
        <v>2.4571238870764994E-2</v>
      </c>
      <c r="S9" s="70" t="s">
        <v>651</v>
      </c>
      <c r="T9" s="93">
        <f>'DEBT_-_Regression'!$D$14</f>
        <v>5.4349404651937248E-3</v>
      </c>
      <c r="U9" s="217">
        <f>'DEBT_-_Regression'!$J$14</f>
        <v>0.4188665244100509</v>
      </c>
      <c r="V9" s="93">
        <f>'DEBT_-_Regression'!$P$14</f>
        <v>1.2398820129756204E-4</v>
      </c>
      <c r="W9" s="217">
        <f>'DEBT_-_Regression'!$V$14</f>
        <v>0.12162333020285351</v>
      </c>
      <c r="X9" s="93">
        <f>'DEBT_-_Regression'!$AB$14</f>
        <v>0.20909996173210449</v>
      </c>
    </row>
    <row r="10" spans="2:24" x14ac:dyDescent="0.25">
      <c r="B10" s="73" t="s">
        <v>652</v>
      </c>
      <c r="C10" s="199" t="str">
        <f>'GDP_-_Regressions'!D15</f>
        <v>***</v>
      </c>
      <c r="D10" s="102" t="str">
        <f>'GDP_-_Regressions'!J15</f>
        <v xml:space="preserve"> </v>
      </c>
      <c r="E10" s="103" t="str">
        <f>'GDP_-_Regressions'!P15</f>
        <v xml:space="preserve"> </v>
      </c>
      <c r="F10" s="102" t="str">
        <f>'GDP_-_Regressions'!V15</f>
        <v xml:space="preserve"> </v>
      </c>
      <c r="G10" s="200" t="str">
        <f>'GDP_-_Regressions'!AB15</f>
        <v>***</v>
      </c>
      <c r="H10" s="200" t="str">
        <f>'GDP_-_Regressions'!AH15</f>
        <v>***</v>
      </c>
      <c r="I10" s="104" t="str">
        <f>'GDP_-_Regressions'!AN15</f>
        <v xml:space="preserve"> </v>
      </c>
      <c r="J10" s="80"/>
      <c r="K10" s="73" t="s">
        <v>652</v>
      </c>
      <c r="L10" s="103" t="str">
        <f>'Unemployment_-_Regressions'!$D$15</f>
        <v xml:space="preserve"> </v>
      </c>
      <c r="M10" s="210" t="str">
        <f>'Unemployment_-_Regressions'!$J$15</f>
        <v>*</v>
      </c>
      <c r="N10" s="200" t="str">
        <f>'Unemployment_-_Regressions'!$P$15</f>
        <v>***</v>
      </c>
      <c r="O10" s="102" t="str">
        <f>'Unemployment_-_Regressions'!$V$15</f>
        <v xml:space="preserve"> </v>
      </c>
      <c r="P10" s="200" t="str">
        <f>'Unemployment_-_Regressions'!$AB$15</f>
        <v>***</v>
      </c>
      <c r="Q10" s="200" t="str">
        <f>'Unemployment_-_Regressions'!$AH$15</f>
        <v>***</v>
      </c>
      <c r="S10" s="73" t="s">
        <v>652</v>
      </c>
      <c r="T10" s="200" t="str">
        <f>'DEBT_-_Regression'!$D$15</f>
        <v>***</v>
      </c>
      <c r="U10" s="220" t="str">
        <f>'DEBT_-_Regression'!$J$15</f>
        <v xml:space="preserve"> </v>
      </c>
      <c r="V10" s="200" t="str">
        <f>'DEBT_-_Regression'!$P$15</f>
        <v>***</v>
      </c>
      <c r="W10" s="220" t="str">
        <f>'DEBT_-_Regression'!$V$15</f>
        <v>*</v>
      </c>
      <c r="X10" s="103" t="str">
        <f>'DEBT_-_Regression'!$AB$15</f>
        <v xml:space="preserve"> </v>
      </c>
    </row>
    <row r="11" spans="2:24" x14ac:dyDescent="0.25">
      <c r="B11" s="76" t="s">
        <v>611</v>
      </c>
      <c r="C11" s="77">
        <f>'GDP_-_Regressions'!E11</f>
        <v>-1.5861464018684934E-2</v>
      </c>
      <c r="D11" s="201">
        <f>'GDP_-_Regressions'!K11</f>
        <v>-0.66474322224105997</v>
      </c>
      <c r="E11" s="196">
        <f>'GDP_-_Regressions'!Q11</f>
        <v>-0.93339184543856646</v>
      </c>
      <c r="F11" s="201">
        <f>'GDP_-_Regressions'!W11</f>
        <v>-0.58419736270542988</v>
      </c>
      <c r="G11" s="100">
        <f>'GDP_-_Regressions'!AC11</f>
        <v>7.7243905223282214E-2</v>
      </c>
      <c r="H11" s="100">
        <f>'GDP_-_Regressions'!AI11</f>
        <v>-7.4027359445791696E-2</v>
      </c>
      <c r="I11" s="196">
        <f>'GDP_-_Regressions'!AO11</f>
        <v>0.48017011519925434</v>
      </c>
      <c r="J11" s="69"/>
      <c r="K11" s="76" t="s">
        <v>611</v>
      </c>
      <c r="L11" s="196">
        <f>'Unemployment_-_Regressions'!$E$11</f>
        <v>-0.49748342310317767</v>
      </c>
      <c r="M11" s="105">
        <f>'Unemployment_-_Regressions'!$K$11</f>
        <v>0.14910285334817125</v>
      </c>
      <c r="N11" s="196">
        <f>'Unemployment_-_Regressions'!$Q$11</f>
        <v>0.21293612907503989</v>
      </c>
      <c r="O11" s="196">
        <f>'Unemployment_-_Regressions'!$W$11</f>
        <v>0.30348400983296392</v>
      </c>
      <c r="P11" s="100">
        <f>'Unemployment_-_Regressions'!$AC$11</f>
        <v>8.4597030043332508E-2</v>
      </c>
      <c r="Q11" s="196">
        <f>'Unemployment_-_Regressions'!$AI$11</f>
        <v>0.52977485846783889</v>
      </c>
      <c r="S11" s="76" t="s">
        <v>611</v>
      </c>
      <c r="T11" s="100">
        <f>'DEBT_-_Regression'!$E$11</f>
        <v>1.5706974533608156E-2</v>
      </c>
      <c r="U11" s="221">
        <f>'DEBT_-_Regression'!$K$11</f>
        <v>1.6460761363749532</v>
      </c>
      <c r="V11" s="196">
        <f>'DEBT_-_Regression'!$Q$11</f>
        <v>-1.2952916074243126</v>
      </c>
      <c r="W11" s="221">
        <f>'DEBT_-_Regression'!$W$11</f>
        <v>-0.43853937041968349</v>
      </c>
      <c r="X11" s="196">
        <f>'DEBT_-_Regression'!$AC$11</f>
        <v>4.7801966201111687</v>
      </c>
    </row>
    <row r="12" spans="2:24" x14ac:dyDescent="0.25">
      <c r="B12" s="70" t="s">
        <v>651</v>
      </c>
      <c r="C12" s="71">
        <f>'GDP_-_Regressions'!E14</f>
        <v>0.95409356597262807</v>
      </c>
      <c r="D12" s="92">
        <f>'GDP_-_Regressions'!K14</f>
        <v>4.9111138320201031E-2</v>
      </c>
      <c r="E12" s="93">
        <f>'GDP_-_Regressions'!Q14</f>
        <v>2.2636111140569322E-4</v>
      </c>
      <c r="F12" s="92">
        <f>'GDP_-_Regressions'!W14</f>
        <v>4.99772273744113E-2</v>
      </c>
      <c r="G12" s="93">
        <f>'GDP_-_Regressions'!AC14</f>
        <v>0.70468488126140316</v>
      </c>
      <c r="H12" s="93">
        <f>'GDP_-_Regressions'!AI14</f>
        <v>0.76145320982658138</v>
      </c>
      <c r="I12" s="101">
        <f>'GDP_-_Regressions'!AO14</f>
        <v>3.5835573852480247E-3</v>
      </c>
      <c r="J12" s="78"/>
      <c r="K12" s="70" t="s">
        <v>651</v>
      </c>
      <c r="L12" s="93">
        <f>'Unemployment_-_Regressions'!$E$14</f>
        <v>5.4172973664565905E-3</v>
      </c>
      <c r="M12" s="92">
        <f>'Unemployment_-_Regressions'!$K$14</f>
        <v>0.38629757833094591</v>
      </c>
      <c r="N12" s="93">
        <f>'Unemployment_-_Regressions'!$Q$14</f>
        <v>4.3464145164999066E-2</v>
      </c>
      <c r="O12" s="92">
        <f>'Unemployment_-_Regressions'!$W$14</f>
        <v>4.7279566085054466E-2</v>
      </c>
      <c r="P12" s="93">
        <f>'Unemployment_-_Regressions'!$AC$14</f>
        <v>0.5059809396852335</v>
      </c>
      <c r="Q12" s="93">
        <f>'Unemployment_-_Regressions'!$AI$14</f>
        <v>8.6591910943978376E-2</v>
      </c>
      <c r="S12" s="70" t="s">
        <v>651</v>
      </c>
      <c r="T12" s="93">
        <f>'DEBT_-_Regression'!$E$14</f>
        <v>0.99682019639591002</v>
      </c>
      <c r="U12" s="217">
        <f>'DEBT_-_Regression'!$K$14</f>
        <v>0.31707662452074586</v>
      </c>
      <c r="V12" s="93">
        <f>'DEBT_-_Regression'!$Q$14</f>
        <v>4.7895502628621509E-2</v>
      </c>
      <c r="W12" s="217">
        <f>'DEBT_-_Regression'!$W$14</f>
        <v>0.54349838534103667</v>
      </c>
      <c r="X12" s="93">
        <f>'DEBT_-_Regression'!$AC$14</f>
        <v>6.083197706450743E-4</v>
      </c>
    </row>
    <row r="13" spans="2:24" x14ac:dyDescent="0.25">
      <c r="B13" s="73" t="s">
        <v>652</v>
      </c>
      <c r="C13" s="79" t="str">
        <f>'GDP_-_Regressions'!E15</f>
        <v xml:space="preserve"> </v>
      </c>
      <c r="D13" s="204" t="str">
        <f>'GDP_-_Regressions'!K15</f>
        <v>***</v>
      </c>
      <c r="E13" s="205" t="str">
        <f>'GDP_-_Regressions'!Q15</f>
        <v>***</v>
      </c>
      <c r="F13" s="204" t="str">
        <f>'GDP_-_Regressions'!W15</f>
        <v>***</v>
      </c>
      <c r="G13" s="103" t="str">
        <f>'GDP_-_Regressions'!AC15</f>
        <v xml:space="preserve"> </v>
      </c>
      <c r="H13" s="103"/>
      <c r="I13" s="205" t="str">
        <f>'GDP_-_Regressions'!AO15</f>
        <v>***</v>
      </c>
      <c r="J13" s="80"/>
      <c r="K13" s="73" t="s">
        <v>652</v>
      </c>
      <c r="L13" s="205" t="str">
        <f>'Unemployment_-_Regressions'!$E$15</f>
        <v>***</v>
      </c>
      <c r="M13" s="102" t="str">
        <f>'Unemployment_-_Regressions'!$K$15</f>
        <v xml:space="preserve"> </v>
      </c>
      <c r="N13" s="205" t="str">
        <f>'Unemployment_-_Regressions'!$Q$15</f>
        <v>***</v>
      </c>
      <c r="O13" s="205" t="str">
        <f>'Unemployment_-_Regressions'!$W$15</f>
        <v>***</v>
      </c>
      <c r="P13" s="103" t="str">
        <f>'Unemployment_-_Regressions'!$AC$15</f>
        <v xml:space="preserve"> </v>
      </c>
      <c r="Q13" s="205" t="str">
        <f>'Unemployment_-_Regressions'!$AI$15</f>
        <v>**</v>
      </c>
      <c r="S13" s="73" t="s">
        <v>652</v>
      </c>
      <c r="T13" s="103" t="str">
        <f>'DEBT_-_Regression'!$E$15</f>
        <v xml:space="preserve"> </v>
      </c>
      <c r="U13" s="220" t="str">
        <f>'DEBT_-_Regression'!$K$15</f>
        <v xml:space="preserve"> </v>
      </c>
      <c r="V13" s="205" t="str">
        <f>'DEBT_-_Regression'!$Q$15</f>
        <v>***</v>
      </c>
      <c r="W13" s="220" t="str">
        <f>'DEBT_-_Regression'!$W$15</f>
        <v xml:space="preserve"> </v>
      </c>
      <c r="X13" s="205" t="str">
        <f>'DEBT_-_Regression'!$AC$15</f>
        <v>***</v>
      </c>
    </row>
    <row r="14" spans="2:24" x14ac:dyDescent="0.25">
      <c r="B14" s="76" t="s">
        <v>610</v>
      </c>
      <c r="C14" s="77">
        <f>'GDP_-_Regressions'!F11</f>
        <v>0.52657879205584635</v>
      </c>
      <c r="D14" s="105">
        <f>'GDP_-_Regressions'!L11</f>
        <v>0.34186841660389777</v>
      </c>
      <c r="E14" s="100">
        <f>'GDP_-_Regressions'!R11</f>
        <v>2.458934612243293E-2</v>
      </c>
      <c r="F14" s="105">
        <f>'GDP_-_Regressions'!X11</f>
        <v>-0.83217260337859966</v>
      </c>
      <c r="G14" s="100">
        <f>'GDP_-_Regressions'!AD11</f>
        <v>4.8514788573539018E-2</v>
      </c>
      <c r="H14" s="100">
        <f>'GDP_-_Regressions'!AJ11</f>
        <v>4.9340867726627449E-2</v>
      </c>
      <c r="I14" s="106">
        <f>'GDP_-_Regressions'!AP11</f>
        <v>0.10441597491131453</v>
      </c>
      <c r="J14" s="69"/>
      <c r="K14" s="76" t="s">
        <v>610</v>
      </c>
      <c r="L14" s="100">
        <f>'Unemployment_-_Regressions'!$F$11</f>
        <v>0.12854729191946043</v>
      </c>
      <c r="M14" s="202">
        <f>'Unemployment_-_Regressions'!$L$11</f>
        <v>-0.71975504885960451</v>
      </c>
      <c r="N14" s="203">
        <f>'Unemployment_-_Regressions'!$R$11</f>
        <v>-0.16726504168963452</v>
      </c>
      <c r="O14" s="202">
        <f>'Unemployment_-_Regressions'!$X$11</f>
        <v>0.61252577625660287</v>
      </c>
      <c r="P14" s="100">
        <f>'Unemployment_-_Regressions'!$AD$11</f>
        <v>7.0941365576444718E-2</v>
      </c>
      <c r="Q14" s="203">
        <f>'Unemployment_-_Regressions'!$AJ$11</f>
        <v>-0.17891466970117423</v>
      </c>
      <c r="S14" s="76" t="s">
        <v>610</v>
      </c>
      <c r="T14" s="100">
        <f>'DEBT_-_Regression'!$F$11</f>
        <v>-0.71883444097933336</v>
      </c>
      <c r="U14" s="221">
        <f>'DEBT_-_Regression'!$L$11</f>
        <v>-2.5036413375755955</v>
      </c>
      <c r="V14" s="100">
        <f>'DEBT_-_Regression'!$R$11</f>
        <v>0.48789396617205588</v>
      </c>
      <c r="W14" s="221">
        <f>'DEBT_-_Regression'!$X$11</f>
        <v>-0.75343231290328927</v>
      </c>
      <c r="X14" s="203">
        <f>'DEBT_-_Regression'!$AD$11</f>
        <v>3.062122575153063</v>
      </c>
    </row>
    <row r="15" spans="2:24" x14ac:dyDescent="0.25">
      <c r="B15" s="70" t="s">
        <v>651</v>
      </c>
      <c r="C15" s="71">
        <f>'GDP_-_Regressions'!F14</f>
        <v>0.12217060149758058</v>
      </c>
      <c r="D15" s="92">
        <f>'GDP_-_Regressions'!L14</f>
        <v>0.43873025741390459</v>
      </c>
      <c r="E15" s="93">
        <f>'GDP_-_Regressions'!R14</f>
        <v>0.90095265804397906</v>
      </c>
      <c r="F15" s="92">
        <f>'GDP_-_Regressions'!X14</f>
        <v>0.10720148610357937</v>
      </c>
      <c r="G15" s="93">
        <f>'GDP_-_Regressions'!AD14</f>
        <v>0.79933258515728878</v>
      </c>
      <c r="H15" s="93">
        <f>'GDP_-_Regressions'!AJ14</f>
        <v>0.60463498070066546</v>
      </c>
      <c r="I15" s="101">
        <f>'GDP_-_Regressions'!AP14</f>
        <v>0.74809455553857696</v>
      </c>
      <c r="J15" s="78"/>
      <c r="K15" s="70" t="s">
        <v>651</v>
      </c>
      <c r="L15" s="93">
        <f>'Unemployment_-_Regressions'!$F$14</f>
        <v>0.50679671072010835</v>
      </c>
      <c r="M15" s="92">
        <f>'Unemployment_-_Regressions'!$L$14</f>
        <v>2.5229337517688667E-2</v>
      </c>
      <c r="N15" s="93">
        <f>'Unemployment_-_Regressions'!$R$14</f>
        <v>5.7446074650379285E-2</v>
      </c>
      <c r="O15" s="92">
        <f>'Unemployment_-_Regressions'!$X$14</f>
        <v>7.7760300544519522E-3</v>
      </c>
      <c r="P15" s="93">
        <f>'Unemployment_-_Regressions'!$AD$14</f>
        <v>0.54518814635962221</v>
      </c>
      <c r="Q15" s="93">
        <f>'Unemployment_-_Regressions'!$AJ$14</f>
        <v>0.14709369914397441</v>
      </c>
      <c r="S15" s="70" t="s">
        <v>651</v>
      </c>
      <c r="T15" s="93">
        <f>'DEBT_-_Regression'!$F$14</f>
        <v>0.8709831582440779</v>
      </c>
      <c r="U15" s="217">
        <f>'DEBT_-_Regression'!$L$14</f>
        <v>0.24681043979389461</v>
      </c>
      <c r="V15" s="93">
        <f>'DEBT_-_Regression'!$R$14</f>
        <v>0.28669051158635722</v>
      </c>
      <c r="W15" s="217">
        <f>'DEBT_-_Regression'!$X$14</f>
        <v>0.31040232705962711</v>
      </c>
      <c r="X15" s="93">
        <f>'DEBT_-_Regression'!$AD$14</f>
        <v>8.8267823776938693E-3</v>
      </c>
    </row>
    <row r="16" spans="2:24" x14ac:dyDescent="0.25">
      <c r="B16" s="73" t="s">
        <v>652</v>
      </c>
      <c r="C16" s="74" t="str">
        <f>'GDP_-_Regressions'!F15</f>
        <v>*</v>
      </c>
      <c r="D16" s="95" t="str">
        <f>'GDP_-_Regressions'!L15</f>
        <v xml:space="preserve"> </v>
      </c>
      <c r="E16" s="96" t="str">
        <f>'GDP_-_Regressions'!R15</f>
        <v xml:space="preserve"> </v>
      </c>
      <c r="F16" s="95" t="str">
        <f>'GDP_-_Regressions'!X15</f>
        <v>*</v>
      </c>
      <c r="G16" s="96" t="str">
        <f>'GDP_-_Regressions'!AD15</f>
        <v xml:space="preserve"> </v>
      </c>
      <c r="H16" s="96" t="str">
        <f>'GDP_-_Regressions'!AJ15</f>
        <v xml:space="preserve"> </v>
      </c>
      <c r="I16" s="107" t="str">
        <f>'GDP_-_Regressions'!AP15</f>
        <v xml:space="preserve"> </v>
      </c>
      <c r="J16" s="80"/>
      <c r="K16" s="73" t="s">
        <v>652</v>
      </c>
      <c r="L16" s="96" t="str">
        <f>'Unemployment_-_Regressions'!$F$15</f>
        <v xml:space="preserve"> </v>
      </c>
      <c r="M16" s="211" t="str">
        <f>'Unemployment_-_Regressions'!$L$15</f>
        <v>***</v>
      </c>
      <c r="N16" s="212" t="str">
        <f>'Unemployment_-_Regressions'!$R$15</f>
        <v>**</v>
      </c>
      <c r="O16" s="211" t="str">
        <f>'Unemployment_-_Regressions'!$X$15</f>
        <v>***</v>
      </c>
      <c r="P16" s="96" t="str">
        <f>'Unemployment_-_Regressions'!$AD$15</f>
        <v xml:space="preserve"> </v>
      </c>
      <c r="Q16" s="212" t="str">
        <f>'Unemployment_-_Regressions'!$AJ$15</f>
        <v>*</v>
      </c>
      <c r="S16" s="73" t="s">
        <v>652</v>
      </c>
      <c r="T16" s="96" t="str">
        <f>'DEBT_-_Regression'!$F$15</f>
        <v xml:space="preserve"> </v>
      </c>
      <c r="U16" s="218" t="str">
        <f>'DEBT_-_Regression'!$L$15</f>
        <v xml:space="preserve"> </v>
      </c>
      <c r="V16" s="96" t="str">
        <f>'DEBT_-_Regression'!$R$15</f>
        <v xml:space="preserve"> </v>
      </c>
      <c r="W16" s="218" t="str">
        <f>'DEBT_-_Regression'!$X$15</f>
        <v xml:space="preserve"> </v>
      </c>
      <c r="X16" s="212" t="str">
        <f>'DEBT_-_Regression'!$AD$15</f>
        <v>***</v>
      </c>
    </row>
    <row r="17" spans="2:25" x14ac:dyDescent="0.25">
      <c r="B17" s="191" t="s">
        <v>653</v>
      </c>
      <c r="C17" s="192">
        <f>'GDP_-_Regressions'!C16</f>
        <v>0.38084466130471395</v>
      </c>
      <c r="D17" s="193">
        <f>'GDP_-_Regressions'!I16</f>
        <v>0.25388481788691386</v>
      </c>
      <c r="E17" s="194">
        <f>'GDP_-_Regressions'!O16</f>
        <v>0.59945000782036617</v>
      </c>
      <c r="F17" s="193">
        <f>'GDP_-_Regressions'!U16</f>
        <v>0.38593600663915406</v>
      </c>
      <c r="G17" s="194">
        <f>'GDP_-_Regressions'!AA16</f>
        <v>0.72853887342718993</v>
      </c>
      <c r="H17" s="193">
        <f>'GDP_-_Regressions'!AG16</f>
        <v>0.85736061847906353</v>
      </c>
      <c r="I17" s="195">
        <f>'GDP_-_Regressions'!AM16</f>
        <v>0.39710128393582134</v>
      </c>
      <c r="J17" s="69"/>
      <c r="K17" s="191" t="s">
        <v>653</v>
      </c>
      <c r="L17" s="194">
        <f>'Unemployment_-_Regressions'!$C$16</f>
        <v>0.45903996448735462</v>
      </c>
      <c r="M17" s="193">
        <f>'Unemployment_-_Regressions'!$I$16</f>
        <v>0.65913315577911358</v>
      </c>
      <c r="N17" s="194">
        <f>'Unemployment_-_Regressions'!$O$16</f>
        <v>0.67578958105896492</v>
      </c>
      <c r="O17" s="193">
        <f>'Unemployment_-_Regressions'!$U$16</f>
        <v>0.43089845050866216</v>
      </c>
      <c r="P17" s="194">
        <f>'Unemployment_-_Regressions'!$AA$16</f>
        <v>0.8122378157833906</v>
      </c>
      <c r="Q17" s="195">
        <f>'Unemployment_-_Regressions'!$AG$16</f>
        <v>0.62087519326370599</v>
      </c>
      <c r="S17" s="191" t="s">
        <v>653</v>
      </c>
      <c r="T17" s="194">
        <f>'DEBT_-_Regression'!$C$16</f>
        <v>0.41860699535079748</v>
      </c>
      <c r="U17" s="222">
        <f>'DEBT_-_Regression'!$I$16</f>
        <v>-3.457044951397048E-2</v>
      </c>
      <c r="V17" s="194">
        <f>'DEBT_-_Regression'!$O$16</f>
        <v>0.6764077612591689</v>
      </c>
      <c r="W17" s="222">
        <f>'DEBT_-_Regression'!$U$16</f>
        <v>0.12746557080510135</v>
      </c>
      <c r="X17" s="194">
        <f>'DEBT_-_Regression'!$AA$16</f>
        <v>0.63729568631175626</v>
      </c>
    </row>
    <row r="18" spans="2:25" s="190" customFormat="1" x14ac:dyDescent="0.25">
      <c r="J18" s="69"/>
      <c r="K18" s="207"/>
      <c r="L18" s="208"/>
      <c r="M18" s="208"/>
      <c r="N18" s="208"/>
      <c r="O18" s="208"/>
      <c r="P18" s="208"/>
      <c r="Q18" s="208"/>
      <c r="S18" s="214"/>
      <c r="T18" s="208"/>
      <c r="U18" s="208"/>
      <c r="V18" s="208"/>
      <c r="W18" s="208"/>
      <c r="X18" s="208"/>
    </row>
    <row r="19" spans="2:25" ht="11.25" customHeight="1" x14ac:dyDescent="0.25">
      <c r="K19" s="317"/>
      <c r="L19" s="317"/>
      <c r="M19" s="317"/>
      <c r="N19" s="317"/>
      <c r="O19" s="317"/>
      <c r="P19" s="317"/>
      <c r="Q19" s="317"/>
      <c r="S19" s="317"/>
      <c r="T19" s="317"/>
      <c r="U19" s="317"/>
      <c r="V19" s="317"/>
      <c r="W19" s="317"/>
      <c r="X19" s="317"/>
      <c r="Y19" s="317"/>
    </row>
    <row r="20" spans="2:25" ht="11.25" customHeight="1" x14ac:dyDescent="0.25">
      <c r="B20" s="314"/>
      <c r="C20" s="314"/>
      <c r="D20" s="314"/>
      <c r="E20" s="314"/>
      <c r="F20" s="314"/>
      <c r="G20" s="314"/>
      <c r="H20" s="314"/>
      <c r="I20" s="314"/>
    </row>
    <row r="21" spans="2:25" ht="11.25" customHeight="1" x14ac:dyDescent="0.25">
      <c r="B21" s="293"/>
      <c r="C21" s="293"/>
      <c r="D21" s="293"/>
      <c r="E21" s="293"/>
      <c r="F21" s="293"/>
      <c r="G21" s="293"/>
      <c r="H21" s="293"/>
      <c r="I21" s="293"/>
    </row>
    <row r="22" spans="2:25" ht="11.25" customHeight="1" x14ac:dyDescent="0.25">
      <c r="B22" s="293"/>
      <c r="C22" s="293"/>
      <c r="D22" s="293"/>
      <c r="E22" s="293"/>
      <c r="F22" s="293"/>
      <c r="G22" s="293"/>
      <c r="H22" s="293"/>
      <c r="I22" s="293"/>
    </row>
    <row r="23" spans="2:25" ht="11.25" customHeight="1" x14ac:dyDescent="0.25">
      <c r="B23" s="293"/>
      <c r="C23" s="293"/>
      <c r="D23" s="293"/>
      <c r="E23" s="293"/>
      <c r="F23" s="293"/>
      <c r="G23" s="293"/>
      <c r="H23" s="293"/>
      <c r="I23" s="293"/>
    </row>
    <row r="24" spans="2:25" ht="11.25" customHeight="1" x14ac:dyDescent="0.25">
      <c r="B24" s="293"/>
      <c r="C24" s="293"/>
      <c r="D24" s="293"/>
      <c r="E24" s="293"/>
      <c r="F24" s="293"/>
      <c r="G24" s="293"/>
      <c r="H24" s="293"/>
      <c r="I24" s="293"/>
    </row>
    <row r="25" spans="2:25" ht="11.25" customHeight="1" x14ac:dyDescent="0.25">
      <c r="B25" s="293"/>
      <c r="C25" s="293"/>
      <c r="D25" s="293"/>
      <c r="E25" s="293"/>
      <c r="F25" s="293"/>
      <c r="G25" s="293"/>
      <c r="H25" s="293"/>
      <c r="I25" s="293"/>
    </row>
    <row r="26" spans="2:25" ht="11.25" customHeight="1" x14ac:dyDescent="0.25">
      <c r="B26" s="293"/>
      <c r="C26" s="293"/>
      <c r="D26" s="293"/>
      <c r="E26" s="293"/>
      <c r="F26" s="293"/>
      <c r="G26" s="293"/>
      <c r="H26" s="293"/>
      <c r="I26" s="293"/>
    </row>
    <row r="27" spans="2:25" x14ac:dyDescent="0.25">
      <c r="B27" s="293"/>
      <c r="C27" s="293"/>
      <c r="D27" s="293"/>
      <c r="E27" s="293"/>
      <c r="F27" s="293"/>
      <c r="G27" s="293"/>
      <c r="H27" s="293"/>
      <c r="I27" s="293"/>
    </row>
    <row r="28" spans="2:25" x14ac:dyDescent="0.25">
      <c r="B28" s="293"/>
      <c r="C28" s="293"/>
      <c r="D28" s="293"/>
      <c r="E28" s="293"/>
      <c r="F28" s="293"/>
      <c r="G28" s="293"/>
      <c r="H28" s="293"/>
      <c r="I28" s="293"/>
    </row>
    <row r="29" spans="2:25" x14ac:dyDescent="0.25">
      <c r="B29" s="293"/>
      <c r="C29" s="293"/>
      <c r="D29" s="293"/>
      <c r="E29" s="293"/>
      <c r="F29" s="293"/>
      <c r="G29" s="293"/>
      <c r="H29" s="293"/>
      <c r="I29" s="293"/>
    </row>
    <row r="30" spans="2:25" x14ac:dyDescent="0.25">
      <c r="B30" s="293"/>
      <c r="C30" s="293"/>
      <c r="D30" s="293"/>
      <c r="E30" s="293"/>
      <c r="F30" s="293"/>
      <c r="G30" s="293"/>
      <c r="H30" s="293"/>
      <c r="I30" s="293"/>
    </row>
    <row r="31" spans="2:25" x14ac:dyDescent="0.25">
      <c r="B31" s="293"/>
      <c r="C31" s="293"/>
      <c r="D31" s="293"/>
      <c r="E31" s="293"/>
      <c r="F31" s="293"/>
      <c r="G31" s="293"/>
      <c r="H31" s="293"/>
      <c r="I31" s="293"/>
    </row>
    <row r="32" spans="2:25" x14ac:dyDescent="0.25">
      <c r="B32" s="293"/>
      <c r="C32" s="293"/>
      <c r="D32" s="293"/>
      <c r="E32" s="293"/>
      <c r="F32" s="293"/>
      <c r="G32" s="293"/>
      <c r="H32" s="293"/>
      <c r="I32" s="293"/>
    </row>
  </sheetData>
  <mergeCells count="6">
    <mergeCell ref="B20:I20"/>
    <mergeCell ref="B3:I3"/>
    <mergeCell ref="K3:Q3"/>
    <mergeCell ref="T3:X3"/>
    <mergeCell ref="K19:Q19"/>
    <mergeCell ref="S19:Y19"/>
  </mergeCells>
  <pageMargins left="0.70000000000000007" right="0.70000000000000007" top="0.75" bottom="0.75" header="0.30000000000000004" footer="0.30000000000000004"/>
  <pageSetup paperSize="9" fitToWidth="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AP66"/>
  <sheetViews>
    <sheetView showGridLines="0" tabSelected="1" zoomScale="85" zoomScaleNormal="85" workbookViewId="0">
      <selection activeCell="E2" sqref="E2"/>
    </sheetView>
  </sheetViews>
  <sheetFormatPr defaultRowHeight="15" x14ac:dyDescent="0.25"/>
  <cols>
    <col min="1" max="1" width="9.140625" customWidth="1"/>
    <col min="2" max="2" width="15.42578125" customWidth="1"/>
    <col min="3" max="3" width="12" customWidth="1"/>
    <col min="4" max="4" width="12" bestFit="1" customWidth="1"/>
    <col min="5" max="5" width="9.140625" customWidth="1"/>
    <col min="6" max="6" width="12.7109375" bestFit="1" customWidth="1"/>
    <col min="7" max="7" width="9.140625" customWidth="1"/>
    <col min="8" max="8" width="16.7109375" customWidth="1"/>
    <col min="9" max="9" width="12" bestFit="1" customWidth="1"/>
    <col min="10" max="10" width="9.140625" customWidth="1"/>
    <col min="11" max="11" width="9.5703125" customWidth="1"/>
    <col min="12" max="12" width="12.7109375" customWidth="1"/>
    <col min="13" max="13" width="9.140625" customWidth="1"/>
    <col min="14" max="14" width="15" bestFit="1" customWidth="1"/>
    <col min="15" max="15" width="9.28515625" bestFit="1" customWidth="1"/>
    <col min="16" max="16" width="12" bestFit="1" customWidth="1"/>
    <col min="17" max="17" width="9.28515625" bestFit="1" customWidth="1"/>
    <col min="18" max="18" width="12.7109375" bestFit="1" customWidth="1"/>
    <col min="19" max="19" width="9.140625" customWidth="1"/>
    <col min="20" max="20" width="15" bestFit="1" customWidth="1"/>
    <col min="21" max="23" width="9.140625" customWidth="1"/>
    <col min="24" max="24" width="12.7109375" bestFit="1" customWidth="1"/>
    <col min="25" max="25" width="9.140625" customWidth="1"/>
    <col min="26" max="26" width="15" bestFit="1" customWidth="1"/>
    <col min="27" max="29" width="9.140625" customWidth="1"/>
    <col min="30" max="30" width="12.7109375" bestFit="1" customWidth="1"/>
    <col min="31" max="31" width="9.140625" customWidth="1"/>
    <col min="32" max="32" width="15" bestFit="1" customWidth="1"/>
    <col min="33" max="35" width="9.140625" customWidth="1"/>
    <col min="36" max="36" width="10.7109375" bestFit="1" customWidth="1"/>
    <col min="37" max="37" width="9.140625" customWidth="1"/>
    <col min="38" max="38" width="15" bestFit="1" customWidth="1"/>
    <col min="39" max="41" width="9.140625" customWidth="1"/>
    <col min="42" max="42" width="10.7109375" bestFit="1" customWidth="1"/>
    <col min="43" max="43" width="9.140625" customWidth="1"/>
  </cols>
  <sheetData>
    <row r="2" spans="2:42" ht="18.75" x14ac:dyDescent="0.3">
      <c r="B2" s="20"/>
      <c r="C2" s="20"/>
      <c r="D2" s="21"/>
      <c r="E2" s="20"/>
      <c r="F2" s="20"/>
      <c r="G2" s="180"/>
      <c r="H2" s="20"/>
      <c r="J2" s="319" t="s">
        <v>5</v>
      </c>
      <c r="K2" s="319"/>
      <c r="L2" s="22">
        <v>15</v>
      </c>
      <c r="N2" s="319" t="s">
        <v>5</v>
      </c>
      <c r="O2" s="319"/>
      <c r="P2" s="22">
        <v>16</v>
      </c>
    </row>
    <row r="3" spans="2:42" ht="17.25" customHeight="1" thickBot="1" x14ac:dyDescent="0.35">
      <c r="B3" s="20"/>
      <c r="C3" s="20"/>
      <c r="D3" s="21"/>
      <c r="E3" s="20"/>
      <c r="F3" s="20"/>
      <c r="G3" s="20"/>
      <c r="H3" s="20"/>
      <c r="J3" s="320" t="s">
        <v>6</v>
      </c>
      <c r="K3" s="320"/>
      <c r="L3" s="320"/>
      <c r="N3" s="320" t="s">
        <v>6</v>
      </c>
      <c r="O3" s="320"/>
      <c r="P3" s="320"/>
    </row>
    <row r="4" spans="2:42" ht="19.5" thickTop="1" x14ac:dyDescent="0.3">
      <c r="B4" s="23"/>
      <c r="C4" s="24"/>
      <c r="D4" s="25" t="s">
        <v>0</v>
      </c>
      <c r="E4" s="26"/>
      <c r="F4" s="26"/>
      <c r="G4" s="24"/>
      <c r="H4" s="27"/>
      <c r="J4" s="28">
        <v>0.2</v>
      </c>
      <c r="K4" s="179" t="s">
        <v>606</v>
      </c>
      <c r="L4" s="29">
        <f>_xlfn.T.INV.2T(J4,$L$2)</f>
        <v>1.3406056078504547</v>
      </c>
      <c r="N4" s="28">
        <v>0.2</v>
      </c>
      <c r="O4" s="179" t="s">
        <v>606</v>
      </c>
      <c r="P4" s="29">
        <f>_xlfn.T.INV.2T(N4,$P$2)</f>
        <v>1.3367571673273144</v>
      </c>
    </row>
    <row r="5" spans="2:42" ht="18.75" x14ac:dyDescent="0.3">
      <c r="B5" s="321"/>
      <c r="C5" s="321"/>
      <c r="D5" s="21"/>
      <c r="E5" s="20"/>
      <c r="F5" s="20"/>
      <c r="G5" s="20"/>
      <c r="H5" s="30"/>
      <c r="J5" s="28">
        <v>0.1</v>
      </c>
      <c r="K5" s="179" t="s">
        <v>607</v>
      </c>
      <c r="L5" s="29">
        <f>_xlfn.T.INV.2T(J5,$L$2)</f>
        <v>1.7530503556925723</v>
      </c>
      <c r="N5" s="28">
        <v>0.1</v>
      </c>
      <c r="O5" s="179" t="s">
        <v>607</v>
      </c>
      <c r="P5" s="29">
        <f>_xlfn.T.INV.2T(N5,$P$2)</f>
        <v>1.7458836762762506</v>
      </c>
    </row>
    <row r="6" spans="2:42" ht="15.75" thickBot="1" x14ac:dyDescent="0.3">
      <c r="B6" s="31"/>
      <c r="C6" s="32"/>
      <c r="D6" s="32"/>
      <c r="E6" s="32"/>
      <c r="F6" s="32"/>
      <c r="G6" s="32"/>
      <c r="H6" s="33"/>
      <c r="J6" s="28">
        <v>0.05</v>
      </c>
      <c r="K6" s="179" t="s">
        <v>608</v>
      </c>
      <c r="L6" s="29">
        <f>_xlfn.T.INV.2T(J6,$L$2)</f>
        <v>2.1314495455597742</v>
      </c>
      <c r="N6" s="28">
        <v>0.05</v>
      </c>
      <c r="O6" s="179" t="s">
        <v>608</v>
      </c>
      <c r="P6" s="29">
        <f>_xlfn.T.INV.2T(N6,$P$2)</f>
        <v>2.119905299221255</v>
      </c>
    </row>
    <row r="7" spans="2:42" ht="15.75" thickTop="1" x14ac:dyDescent="0.25">
      <c r="J7" s="34"/>
      <c r="K7" s="35"/>
      <c r="L7" s="36"/>
    </row>
    <row r="8" spans="2:42" s="37" customFormat="1" ht="15.75" thickBot="1" x14ac:dyDescent="0.3">
      <c r="J8" s="38"/>
      <c r="K8" s="39"/>
    </row>
    <row r="9" spans="2:42" ht="18.75" x14ac:dyDescent="0.3">
      <c r="B9" s="322">
        <v>2008</v>
      </c>
      <c r="C9" s="323"/>
      <c r="D9" s="323"/>
      <c r="E9" s="323"/>
      <c r="F9" s="324"/>
      <c r="H9" s="325">
        <v>2009</v>
      </c>
      <c r="I9" s="326"/>
      <c r="J9" s="326"/>
      <c r="K9" s="326"/>
      <c r="L9" s="327"/>
      <c r="N9" s="325">
        <v>2010</v>
      </c>
      <c r="O9" s="326"/>
      <c r="P9" s="326"/>
      <c r="Q9" s="326"/>
      <c r="R9" s="327"/>
      <c r="T9" s="325">
        <v>2011</v>
      </c>
      <c r="U9" s="326"/>
      <c r="V9" s="326"/>
      <c r="W9" s="326"/>
      <c r="X9" s="327"/>
      <c r="Z9" s="325">
        <v>2012</v>
      </c>
      <c r="AA9" s="326"/>
      <c r="AB9" s="326"/>
      <c r="AC9" s="326"/>
      <c r="AD9" s="327"/>
      <c r="AF9" s="325">
        <v>2013</v>
      </c>
      <c r="AG9" s="326"/>
      <c r="AH9" s="326"/>
      <c r="AI9" s="326"/>
      <c r="AJ9" s="327"/>
      <c r="AL9" s="325">
        <v>2014</v>
      </c>
      <c r="AM9" s="326"/>
      <c r="AN9" s="326"/>
      <c r="AO9" s="326"/>
      <c r="AP9" s="327"/>
    </row>
    <row r="10" spans="2:42" x14ac:dyDescent="0.25">
      <c r="B10" s="154"/>
      <c r="C10" s="40" t="s">
        <v>1</v>
      </c>
      <c r="D10" s="40" t="s">
        <v>2</v>
      </c>
      <c r="E10" s="40" t="s">
        <v>3</v>
      </c>
      <c r="F10" s="166" t="s">
        <v>4</v>
      </c>
      <c r="H10" s="159"/>
      <c r="I10" s="40" t="s">
        <v>1</v>
      </c>
      <c r="J10" s="40" t="s">
        <v>2</v>
      </c>
      <c r="K10" s="40" t="s">
        <v>3</v>
      </c>
      <c r="L10" s="166" t="s">
        <v>4</v>
      </c>
      <c r="N10" s="159"/>
      <c r="O10" s="40" t="s">
        <v>1</v>
      </c>
      <c r="P10" s="40" t="s">
        <v>2</v>
      </c>
      <c r="Q10" s="40" t="s">
        <v>3</v>
      </c>
      <c r="R10" s="166" t="s">
        <v>4</v>
      </c>
      <c r="T10" s="159"/>
      <c r="U10" s="40" t="s">
        <v>1</v>
      </c>
      <c r="V10" s="40" t="s">
        <v>2</v>
      </c>
      <c r="W10" s="40" t="s">
        <v>3</v>
      </c>
      <c r="X10" s="166" t="s">
        <v>4</v>
      </c>
      <c r="Z10" s="159"/>
      <c r="AA10" s="40" t="s">
        <v>1</v>
      </c>
      <c r="AB10" s="40" t="s">
        <v>2</v>
      </c>
      <c r="AC10" s="40" t="s">
        <v>3</v>
      </c>
      <c r="AD10" s="166" t="s">
        <v>4</v>
      </c>
      <c r="AF10" s="159"/>
      <c r="AG10" s="40" t="s">
        <v>1</v>
      </c>
      <c r="AH10" s="40" t="s">
        <v>2</v>
      </c>
      <c r="AI10" s="40" t="s">
        <v>3</v>
      </c>
      <c r="AJ10" s="166" t="s">
        <v>4</v>
      </c>
      <c r="AL10" s="159"/>
      <c r="AM10" s="40" t="s">
        <v>1</v>
      </c>
      <c r="AN10" s="40" t="s">
        <v>2</v>
      </c>
      <c r="AO10" s="40" t="s">
        <v>3</v>
      </c>
      <c r="AP10" s="166" t="s">
        <v>4</v>
      </c>
    </row>
    <row r="11" spans="2:42" x14ac:dyDescent="0.25">
      <c r="B11" s="41" t="s">
        <v>7</v>
      </c>
      <c r="C11" s="81">
        <f>F46</f>
        <v>-0.72427874805664083</v>
      </c>
      <c r="D11" s="81">
        <f>E46</f>
        <v>0.46872407475244982</v>
      </c>
      <c r="E11" s="81">
        <f>D46</f>
        <v>-1.5861464018684934E-2</v>
      </c>
      <c r="F11" s="155">
        <f>C46</f>
        <v>0.52657879205584635</v>
      </c>
      <c r="H11" s="41" t="s">
        <v>7</v>
      </c>
      <c r="I11" s="81">
        <f>L46</f>
        <v>-5.8490943459542226</v>
      </c>
      <c r="J11" s="81">
        <f>K46</f>
        <v>-3.8546624231763145E-2</v>
      </c>
      <c r="K11" s="81">
        <f>J46</f>
        <v>-0.66474322224105997</v>
      </c>
      <c r="L11" s="155">
        <f>I46</f>
        <v>0.34186841660389777</v>
      </c>
      <c r="N11" s="41" t="s">
        <v>7</v>
      </c>
      <c r="O11" s="81">
        <f>R46</f>
        <v>2.8345996732789511</v>
      </c>
      <c r="P11" s="81">
        <f>Q46</f>
        <v>0.14306309500221007</v>
      </c>
      <c r="Q11" s="81">
        <f>P46</f>
        <v>-0.93339184543856646</v>
      </c>
      <c r="R11" s="155">
        <f>O46</f>
        <v>2.458934612243293E-2</v>
      </c>
      <c r="T11" s="41" t="s">
        <v>7</v>
      </c>
      <c r="U11" s="81">
        <f>X46</f>
        <v>2.8581958533871155</v>
      </c>
      <c r="V11" s="81">
        <f>W46</f>
        <v>-2.1016471501098533E-3</v>
      </c>
      <c r="W11" s="81">
        <f>V46</f>
        <v>-0.58419736270542988</v>
      </c>
      <c r="X11" s="155">
        <f>U46</f>
        <v>-0.83217260337859966</v>
      </c>
      <c r="Z11" s="41" t="s">
        <v>7</v>
      </c>
      <c r="AA11" s="81">
        <f>AD46</f>
        <v>-1.8369301635976341</v>
      </c>
      <c r="AB11" s="81">
        <f>AC46</f>
        <v>0.77314648537196418</v>
      </c>
      <c r="AC11" s="81">
        <f>AB46</f>
        <v>7.7243905223282214E-2</v>
      </c>
      <c r="AD11" s="155">
        <f>AA46</f>
        <v>4.8514788573539018E-2</v>
      </c>
      <c r="AF11" s="41" t="s">
        <v>7</v>
      </c>
      <c r="AG11" s="81">
        <f>AJ46</f>
        <v>0.58761171992714056</v>
      </c>
      <c r="AH11" s="81">
        <f>AI46</f>
        <v>0.6897643763599387</v>
      </c>
      <c r="AI11" s="81">
        <f>AH46</f>
        <v>-7.4027359445791696E-2</v>
      </c>
      <c r="AJ11" s="155">
        <f>AG46</f>
        <v>4.9340867726627449E-2</v>
      </c>
      <c r="AL11" s="41" t="s">
        <v>7</v>
      </c>
      <c r="AM11" s="81">
        <f>AP46</f>
        <v>0.9768559783865417</v>
      </c>
      <c r="AN11" s="81">
        <f>AO46</f>
        <v>0.16443034925353853</v>
      </c>
      <c r="AO11" s="81">
        <f>AN46</f>
        <v>0.48017011519925434</v>
      </c>
      <c r="AP11" s="155">
        <f>AM46</f>
        <v>0.10441597491131453</v>
      </c>
    </row>
    <row r="12" spans="2:42" x14ac:dyDescent="0.25">
      <c r="B12" s="41" t="s">
        <v>679</v>
      </c>
      <c r="C12" s="81">
        <f>F47</f>
        <v>0.85408663828918518</v>
      </c>
      <c r="D12" s="81">
        <f>E47</f>
        <v>0.14594230556798313</v>
      </c>
      <c r="E12" s="81">
        <f>D47</f>
        <v>0.27096449517103477</v>
      </c>
      <c r="F12" s="155">
        <f>C47</f>
        <v>0.32142789299065944</v>
      </c>
      <c r="H12" s="41" t="s">
        <v>679</v>
      </c>
      <c r="I12" s="81">
        <f>L47</f>
        <v>1.3204853327460191</v>
      </c>
      <c r="J12" s="81">
        <f>K47</f>
        <v>0.40125428738040742</v>
      </c>
      <c r="K12" s="81">
        <f>J47</f>
        <v>0.31219440884239646</v>
      </c>
      <c r="L12" s="155">
        <f>I47</f>
        <v>0.43048483285379191</v>
      </c>
      <c r="N12" s="41" t="s">
        <v>679</v>
      </c>
      <c r="O12" s="81">
        <f>R47</f>
        <v>1.0664891364606695</v>
      </c>
      <c r="P12" s="81">
        <f>Q47</f>
        <v>0.14952739178728983</v>
      </c>
      <c r="Q12" s="81">
        <f>P47</f>
        <v>0.197321861452632</v>
      </c>
      <c r="R12" s="155">
        <f>O47</f>
        <v>0.19446204937325945</v>
      </c>
      <c r="T12" s="41" t="s">
        <v>679</v>
      </c>
      <c r="U12" s="81">
        <f>X47</f>
        <v>1.2268313709565259</v>
      </c>
      <c r="V12" s="81">
        <f>W47</f>
        <v>0.41197354644075612</v>
      </c>
      <c r="W12" s="81">
        <f>V47</f>
        <v>0.27554619869369884</v>
      </c>
      <c r="X12" s="155">
        <f>U47</f>
        <v>0.48758218946085635</v>
      </c>
      <c r="Z12" s="41" t="s">
        <v>679</v>
      </c>
      <c r="AA12" s="81">
        <f>AD47</f>
        <v>0.73908772525358535</v>
      </c>
      <c r="AB12" s="81">
        <f>AC47</f>
        <v>0.13784463901298707</v>
      </c>
      <c r="AC12" s="81">
        <f>AB47</f>
        <v>0.20018794902096299</v>
      </c>
      <c r="AD12" s="155">
        <f>AA47</f>
        <v>0.18769308021787112</v>
      </c>
      <c r="AF12" s="41" t="s">
        <v>679</v>
      </c>
      <c r="AG12" s="81">
        <f>AJ47</f>
        <v>0.30631412951491199</v>
      </c>
      <c r="AH12" s="81">
        <f>AI47</f>
        <v>9.8843891159057978E-2</v>
      </c>
      <c r="AI12" s="81">
        <f>AH47</f>
        <v>0.23972072776671932</v>
      </c>
      <c r="AJ12" s="155">
        <f>AG47</f>
        <v>9.3419743780069633E-2</v>
      </c>
      <c r="AL12" s="41" t="s">
        <v>679</v>
      </c>
      <c r="AM12" s="81">
        <f>AP47</f>
        <v>0.44664354699724734</v>
      </c>
      <c r="AN12" s="81">
        <f>AO47</f>
        <v>0.17603034975469714</v>
      </c>
      <c r="AO12" s="81">
        <f>AN47</f>
        <v>0.14081136777010719</v>
      </c>
      <c r="AP12" s="155">
        <f>AM47</f>
        <v>0.31956197737035125</v>
      </c>
    </row>
    <row r="13" spans="2:42" x14ac:dyDescent="0.25">
      <c r="B13" s="41" t="s">
        <v>8</v>
      </c>
      <c r="C13" s="81">
        <f>C11/C12</f>
        <v>-0.84801554735411666</v>
      </c>
      <c r="D13" s="81">
        <f>D11/D12</f>
        <v>3.2117080302949432</v>
      </c>
      <c r="E13" s="81">
        <f>E11/E12</f>
        <v>-5.853705670432232E-2</v>
      </c>
      <c r="F13" s="155">
        <f>F11/F12</f>
        <v>1.6382485886847054</v>
      </c>
      <c r="H13" s="41" t="s">
        <v>8</v>
      </c>
      <c r="I13" s="81">
        <f>I11/I12</f>
        <v>-4.4295034567258096</v>
      </c>
      <c r="J13" s="81">
        <f>J11/J12</f>
        <v>-9.6065326761777828E-2</v>
      </c>
      <c r="K13" s="81">
        <f>K11/K12</f>
        <v>-2.1292604973481088</v>
      </c>
      <c r="L13" s="155">
        <f>L11/L12</f>
        <v>0.79414741359774821</v>
      </c>
      <c r="N13" s="41" t="s">
        <v>8</v>
      </c>
      <c r="O13" s="81">
        <f>O11/O12</f>
        <v>2.6578795567351632</v>
      </c>
      <c r="P13" s="81">
        <f>P11/P12</f>
        <v>0.95676847761595718</v>
      </c>
      <c r="Q13" s="81">
        <f>Q11/Q12</f>
        <v>-4.730301237618475</v>
      </c>
      <c r="R13" s="155">
        <f>R11/R12</f>
        <v>0.12644804578416738</v>
      </c>
      <c r="T13" s="41" t="s">
        <v>8</v>
      </c>
      <c r="U13" s="81">
        <f>U11/U12</f>
        <v>2.3297381539556334</v>
      </c>
      <c r="V13" s="81">
        <f>V11/V12</f>
        <v>-5.1014128656245664E-3</v>
      </c>
      <c r="W13" s="81">
        <f>W11/W12</f>
        <v>-2.1201430666616896</v>
      </c>
      <c r="X13" s="155">
        <f>X11/X12</f>
        <v>-1.7067329803387075</v>
      </c>
      <c r="Z13" s="41" t="s">
        <v>8</v>
      </c>
      <c r="AA13" s="81">
        <f>AA11/AA12</f>
        <v>-2.4854020718141037</v>
      </c>
      <c r="AB13" s="81">
        <f>AB11/AB12</f>
        <v>5.6088252028366652</v>
      </c>
      <c r="AC13" s="81">
        <f>AC11/AC12</f>
        <v>0.38585691896565411</v>
      </c>
      <c r="AD13" s="155">
        <f>AD11/AD12</f>
        <v>0.25847936704551827</v>
      </c>
      <c r="AF13" s="41" t="s">
        <v>8</v>
      </c>
      <c r="AG13" s="81">
        <f>AG11/AG12</f>
        <v>1.9183304435146353</v>
      </c>
      <c r="AH13" s="81">
        <f>AH11/AH12</f>
        <v>6.978320746701292</v>
      </c>
      <c r="AI13" s="81">
        <f>AI11/AI12</f>
        <v>-0.3088066690579645</v>
      </c>
      <c r="AJ13" s="155">
        <f>AJ11/AJ12</f>
        <v>0.52816316690812781</v>
      </c>
      <c r="AL13" s="41" t="s">
        <v>8</v>
      </c>
      <c r="AM13" s="81">
        <f>AM11/AM12</f>
        <v>2.1871042018940487</v>
      </c>
      <c r="AN13" s="81">
        <f>AN11/AN12</f>
        <v>0.93410226976584709</v>
      </c>
      <c r="AO13" s="81">
        <f>AO11/AO12</f>
        <v>3.4100237985273623</v>
      </c>
      <c r="AP13" s="155">
        <f>AP11/AP12</f>
        <v>0.3267471799071493</v>
      </c>
    </row>
    <row r="14" spans="2:42" x14ac:dyDescent="0.25">
      <c r="B14" s="41" t="s">
        <v>9</v>
      </c>
      <c r="C14" s="81">
        <f>TDIST(ABS(C13),COUNT(C21:C36)-1,2)</f>
        <v>0.40975770366139963</v>
      </c>
      <c r="D14" s="81">
        <f>TDIST(ABS(D13),COUNT(D21:D36)-1,2)</f>
        <v>5.8225758535562343E-3</v>
      </c>
      <c r="E14" s="81">
        <f>TDIST(ABS(E13),COUNT(E21:E36)-1,2)</f>
        <v>0.95409356597262807</v>
      </c>
      <c r="F14" s="155">
        <f>TDIST(ABS(F13),COUNT(F21:F36)-1,2)</f>
        <v>0.12217060149758058</v>
      </c>
      <c r="H14" s="41" t="s">
        <v>9</v>
      </c>
      <c r="I14" s="81">
        <f>TDIST(ABS(I13),COUNT(I21:I37)-1,2)</f>
        <v>4.2068206257077931E-4</v>
      </c>
      <c r="J14" s="81">
        <f>TDIST(ABS(J13),COUNT(J21:J37)-1,2)</f>
        <v>0.92466164647161309</v>
      </c>
      <c r="K14" s="81">
        <f>TDIST(ABS(K13),COUNT(K21:K37)-1,2)</f>
        <v>4.9111138320201031E-2</v>
      </c>
      <c r="L14" s="155">
        <f>TDIST(ABS(L13),COUNT(L21:L37)-1,2)</f>
        <v>0.43873025741390459</v>
      </c>
      <c r="N14" s="41" t="s">
        <v>9</v>
      </c>
      <c r="O14" s="81">
        <f>TDIST(ABS(O13),COUNT(O21:O37)-1,2)</f>
        <v>1.7190554664658023E-2</v>
      </c>
      <c r="P14" s="81">
        <f>TDIST(ABS(P13),COUNT(P21:P37)-1,2)</f>
        <v>0.35291850159672422</v>
      </c>
      <c r="Q14" s="81">
        <f>TDIST(ABS(Q13),COUNT(Q21:Q37)-1,2)</f>
        <v>2.2636111140569322E-4</v>
      </c>
      <c r="R14" s="155">
        <f>TDIST(ABS(R13),COUNT(R21:R37)-1,2)</f>
        <v>0.90095265804397906</v>
      </c>
      <c r="T14" s="41" t="s">
        <v>9</v>
      </c>
      <c r="U14" s="81">
        <f>TDIST(ABS(U13),COUNT(U21:U37)-1,2)</f>
        <v>3.3240254316757076E-2</v>
      </c>
      <c r="V14" s="81">
        <f>TDIST(ABS(V13),COUNT(V21:V37)-1,2)</f>
        <v>0.99599274407893401</v>
      </c>
      <c r="W14" s="81">
        <f>TDIST(ABS(W13),COUNT(W21:W37)-1,2)</f>
        <v>4.99772273744113E-2</v>
      </c>
      <c r="X14" s="155">
        <f>TDIST(ABS(X13),COUNT(X21:X37)-1,2)</f>
        <v>0.10720148610357937</v>
      </c>
      <c r="Z14" s="41" t="s">
        <v>9</v>
      </c>
      <c r="AA14" s="81">
        <f>TDIST(ABS(AA13),COUNT(AA21:AA37)-1,2)</f>
        <v>2.4379289009612927E-2</v>
      </c>
      <c r="AB14" s="81">
        <f>TDIST(ABS(AB13),COUNT(AB21:AB37)-1,2)</f>
        <v>3.9194038053772147E-5</v>
      </c>
      <c r="AC14" s="81">
        <f>TDIST(ABS(AC13),COUNT(AC21:AC37)-1,2)</f>
        <v>0.70468488126140316</v>
      </c>
      <c r="AD14" s="155">
        <f>TDIST(ABS(AD13),COUNT(AD21:AD37)-1,2)</f>
        <v>0.79933258515728878</v>
      </c>
      <c r="AF14" s="41" t="s">
        <v>9</v>
      </c>
      <c r="AG14" s="81">
        <f>TDIST(ABS(AG13),COUNT(AG21:AG37)-1,2)</f>
        <v>7.3092973422225274E-2</v>
      </c>
      <c r="AH14" s="81">
        <f>TDIST(ABS(AH13),COUNT(AH21:AH37)-1,2)</f>
        <v>3.1120637678351116E-6</v>
      </c>
      <c r="AI14" s="81">
        <f>TDIST(ABS(AI13),COUNT(AI21:AI37)-1,2)</f>
        <v>0.76145320982658138</v>
      </c>
      <c r="AJ14" s="155">
        <f>TDIST(ABS(AJ13),COUNT(AJ21:AJ37)-1,2)</f>
        <v>0.60463498070066546</v>
      </c>
      <c r="AL14" s="41" t="s">
        <v>9</v>
      </c>
      <c r="AM14" s="81">
        <f>TDIST(ABS(AM13),COUNT(AM21:AM37)-1,2)</f>
        <v>4.3930392121728966E-2</v>
      </c>
      <c r="AN14" s="81">
        <f>TDIST(ABS(AN13),COUNT(AN21:AN37)-1,2)</f>
        <v>0.36413518382394938</v>
      </c>
      <c r="AO14" s="81">
        <f>TDIST(ABS(AO13),COUNT(AO21:AO37)-1,2)</f>
        <v>3.5835573852480247E-3</v>
      </c>
      <c r="AP14" s="155">
        <f>TDIST(ABS(AP13),COUNT(AP21:AP37)-1,2)</f>
        <v>0.74809455553857696</v>
      </c>
    </row>
    <row r="15" spans="2:42" x14ac:dyDescent="0.25">
      <c r="B15" s="41" t="s">
        <v>10</v>
      </c>
      <c r="C15" s="128" t="str">
        <f>IF(OR(C13&gt;=$L$6, C13&lt;=-$L$6),"***",IF(OR(C13&gt;=$L$5,C13&lt;=-$L$5),"**",IF(OR(C13&gt;=$L$4,C13&lt;=-$L$4),"*"," ")))</f>
        <v xml:space="preserve"> </v>
      </c>
      <c r="D15" s="128" t="str">
        <f>IF(OR(D13&gt;=$L$6, D13&lt;=-$L$6),"***",IF(OR(D13&gt;=$L$5,D13&lt;=-$L$5),"**",IF(OR(D13&gt;=$L$4,D13&lt;=-$L$4),"*"," ")))</f>
        <v>***</v>
      </c>
      <c r="E15" s="128" t="str">
        <f>IF(OR(E13&gt;=$L$6, E13&lt;=-$L$6),"***",IF(OR(E13&gt;=$L$5,E13&lt;=-$L$5),"**",IF(OR(E13&gt;=$L$4,E13&lt;=-$L$4),"*"," ")))</f>
        <v xml:space="preserve"> </v>
      </c>
      <c r="F15" s="156" t="str">
        <f>IF(OR(F13&gt;=$L$6, F13&lt;=-$L$6),"***",IF(OR(F13&gt;=$L$5,F13&lt;=-$L$5),"**",IF(OR(F13&gt;=$L$4,F13&lt;=-$L$4),"*"," ")))</f>
        <v>*</v>
      </c>
      <c r="G15" s="43"/>
      <c r="H15" s="41" t="s">
        <v>10</v>
      </c>
      <c r="I15" s="128" t="str">
        <f>IF(OR(I13&gt;=$P$6, I13&lt;=-$P$6),"***",IF(OR(I13&gt;=$P$5,I13&lt;=-$P$5),"**",IF(OR(I13&gt;=$P$4,I13&lt;=-$P$4),"*"," ")))</f>
        <v>***</v>
      </c>
      <c r="J15" s="128" t="str">
        <f>IF(OR(J13&gt;=$P$6, J13&lt;=-$P$6),"***",IF(OR(J13&gt;=$P$5,J13&lt;=-$P$5),"**",IF(OR(J13&gt;=$P$4,J13&lt;=-$P$4),"*"," ")))</f>
        <v xml:space="preserve"> </v>
      </c>
      <c r="K15" s="128" t="str">
        <f>IF(OR(K13&gt;=$P$6, K13&lt;=-$P$6),"***",IF(OR(K13&gt;=$P$5,K13&lt;=-$P$5),"**",IF(OR(K13&gt;=$P$4,K13&lt;=-$P$4),"*"," ")))</f>
        <v>***</v>
      </c>
      <c r="L15" s="156" t="str">
        <f>IF(OR(L13&gt;=$P$6, L13&lt;=-$P$6),"***",IF(OR(L13&gt;=$P$5,L13&lt;=-$P$5),"**",IF(OR(L13&gt;=$P$4,L13&lt;=-$P$4),"*"," ")))</f>
        <v xml:space="preserve"> </v>
      </c>
      <c r="N15" s="41" t="s">
        <v>10</v>
      </c>
      <c r="O15" s="128" t="str">
        <f>IF(OR(O13&gt;=$P$6, O13&lt;=-$P$6),"***",IF(OR(O13&gt;=$P$5,O13&lt;=-$P$5),"**",IF(OR(O13&gt;=$P$4,O13&lt;=-$P$4),"*"," ")))</f>
        <v>***</v>
      </c>
      <c r="P15" s="128" t="str">
        <f>IF(OR(P13&gt;=$P$6, P13&lt;=-$P$6),"***",IF(OR(P13&gt;=$P$5,P13&lt;=-$P$5),"**",IF(OR(P13&gt;=$P$4,P13&lt;=-$P$4),"*"," ")))</f>
        <v xml:space="preserve"> </v>
      </c>
      <c r="Q15" s="128" t="str">
        <f>IF(OR(Q13&gt;=$P$6, Q13&lt;=-$P$6),"***",IF(OR(Q13&gt;=$P$5,Q13&lt;=-$P$5),"**",IF(OR(Q13&gt;=$P$4,Q13&lt;=-$P$4),"*"," ")))</f>
        <v>***</v>
      </c>
      <c r="R15" s="156" t="str">
        <f>IF(OR(R13&gt;=$P$6, R13&lt;=-$P$6),"***",IF(OR(R13&gt;=$P$5,R13&lt;=-$P$5),"**",IF(OR(R13&gt;=$P$4,R13&lt;=-$P$4),"*"," ")))</f>
        <v xml:space="preserve"> </v>
      </c>
      <c r="T15" s="41" t="s">
        <v>10</v>
      </c>
      <c r="U15" s="128" t="str">
        <f>IF(OR(U13&gt;=$P$6, U13&lt;=-$P$6),"***",IF(OR(U13&gt;=$P$5,U13&lt;=-$P$5),"**",IF(OR(U13&gt;=$P$4,U13&lt;=-$P$4),"*"," ")))</f>
        <v>***</v>
      </c>
      <c r="V15" s="128" t="str">
        <f>IF(OR(V13&gt;=$P$6, V13&lt;=-$P$6),"***",IF(OR(V13&gt;=$P$5,V13&lt;=-$P$5),"**",IF(OR(V13&gt;=$P$4,V13&lt;=-$P$4),"*"," ")))</f>
        <v xml:space="preserve"> </v>
      </c>
      <c r="W15" s="128" t="str">
        <f>IF(OR(W13&gt;=$P$6, W13&lt;=-$P$6),"***",IF(OR(W13&gt;=$P$5,W13&lt;=-$P$5),"**",IF(OR(W13&gt;=$P$4,W13&lt;=-$P$4),"*"," ")))</f>
        <v>***</v>
      </c>
      <c r="X15" s="156" t="str">
        <f>IF(OR(X13&gt;=$P$6, X13&lt;=-$P$6),"***",IF(OR(X13&gt;=$P$5,X13&lt;=-$P$5),"**",IF(OR(X13&gt;=$P$4,X13&lt;=-$P$4),"*"," ")))</f>
        <v>*</v>
      </c>
      <c r="Z15" s="41" t="s">
        <v>10</v>
      </c>
      <c r="AA15" s="128" t="str">
        <f>IF(OR(AA13&gt;=$P$6, AA13&lt;=-$P$6),"***",IF(OR(AA13&gt;=$P$5,AA13&lt;=-$P$5),"**",IF(OR(AA13&gt;=$P$4,AA13&lt;=-$P$4),"*"," ")))</f>
        <v>***</v>
      </c>
      <c r="AB15" s="128" t="str">
        <f>IF(OR(AB13&gt;=$P$6, AB13&lt;=-$P$6),"***",IF(OR(AB13&gt;=$P$5,AB13&lt;=-$P$5),"**",IF(OR(AB13&gt;=$P$4,AB13&lt;=-$P$4),"*"," ")))</f>
        <v>***</v>
      </c>
      <c r="AC15" s="128" t="str">
        <f>IF(OR(AC13&gt;=$P$6, AC13&lt;=-$P$6),"***",IF(OR(AC13&gt;=$P$5,AC13&lt;=-$P$5),"**",IF(OR(AC13&gt;=$P$4,AC13&lt;=-$P$4),"*"," ")))</f>
        <v xml:space="preserve"> </v>
      </c>
      <c r="AD15" s="156" t="str">
        <f>IF(OR(AD13&gt;=$P$6, AD13&lt;=-$P$6),"***",IF(OR(AD13&gt;=$P$5,AD13&lt;=-$P$5),"**",IF(OR(AD13&gt;=$P$4,AD13&lt;=-$P$4),"*"," ")))</f>
        <v xml:space="preserve"> </v>
      </c>
      <c r="AF15" s="41" t="s">
        <v>10</v>
      </c>
      <c r="AG15" s="128" t="str">
        <f>IF(OR(AG13&gt;=$P$6, AG13&lt;=-$P$6),"***",IF(OR(AG13&gt;=$P$5,AG13&lt;=-$P$5),"**",IF(OR(AG13&gt;=$P$4,AG13&lt;=-$P$4),"*"," ")))</f>
        <v>**</v>
      </c>
      <c r="AH15" s="128" t="str">
        <f>IF(OR(AH13&gt;=$P$6, AH13&lt;=-$P$6),"***",IF(OR(AH13&gt;=$P$5,AH13&lt;=-$P$5),"**",IF(OR(AH13&gt;=$P$4,AH13&lt;=-$P$4),"*"," ")))</f>
        <v>***</v>
      </c>
      <c r="AI15" s="128" t="str">
        <f>IF(OR(AI13&gt;=$P$6, AI13&lt;=-$P$6),"***",IF(OR(AI13&gt;=$P$5,AI13&lt;=-$P$5),"**",IF(OR(AI13&gt;=$P$4,AI13&lt;=-$P$4),"*"," ")))</f>
        <v xml:space="preserve"> </v>
      </c>
      <c r="AJ15" s="156" t="str">
        <f>IF(OR(AJ13&gt;=$P$6, AJ13&lt;=-$P$6),"***",IF(OR(AJ13&gt;=$P$5,AJ13&lt;=-$P$5),"**",IF(OR(AJ13&gt;=$P$4,AJ13&lt;=-$P$4),"*"," ")))</f>
        <v xml:space="preserve"> </v>
      </c>
      <c r="AL15" s="41" t="s">
        <v>10</v>
      </c>
      <c r="AM15" s="128" t="str">
        <f>IF(OR(AM13&gt;=$P$6, AM13&lt;=-$P$6),"***",IF(OR(AM13&gt;=$P$5,AM13&lt;=-$P$5),"**",IF(OR(AM13&gt;=$P$4,AM13&lt;=-$P$4),"*"," ")))</f>
        <v>***</v>
      </c>
      <c r="AN15" s="128" t="str">
        <f>IF(OR(AN13&gt;=$P$6, AN13&lt;=-$P$6),"***",IF(OR(AN13&gt;=$P$5,AN13&lt;=-$P$5),"**",IF(OR(AN13&gt;=$P$4,AN13&lt;=-$P$4),"*"," ")))</f>
        <v xml:space="preserve"> </v>
      </c>
      <c r="AO15" s="128" t="str">
        <f>IF(OR(AO13&gt;=$P$6, AO13&lt;=-$P$6),"***",IF(OR(AO13&gt;=$P$5,AO13&lt;=-$P$5),"**",IF(OR(AO13&gt;=$P$4,AO13&lt;=-$P$4),"*"," ")))</f>
        <v>***</v>
      </c>
      <c r="AP15" s="156" t="str">
        <f>IF(OR(AP13&gt;=$P$6, AP13&lt;=-$P$6),"***",IF(OR(AP13&gt;=$P$5,AP13&lt;=-$P$5),"**",IF(OR(AP13&gt;=$P$4,AP13&lt;=-$P$4),"*"," ")))</f>
        <v xml:space="preserve"> </v>
      </c>
    </row>
    <row r="16" spans="2:42" ht="15.75" thickBot="1" x14ac:dyDescent="0.3">
      <c r="B16" s="44" t="s">
        <v>11</v>
      </c>
      <c r="C16" s="157">
        <f>1-(D50/D49)/((D50+C50)/(D49+3))</f>
        <v>0.38084466130471395</v>
      </c>
      <c r="D16" s="157"/>
      <c r="E16" s="157"/>
      <c r="F16" s="158"/>
      <c r="H16" s="44" t="s">
        <v>11</v>
      </c>
      <c r="I16" s="157">
        <f>1-(J50/J49)/((J50+I50)/(J49+3))</f>
        <v>0.25388481788691386</v>
      </c>
      <c r="J16" s="157"/>
      <c r="K16" s="157"/>
      <c r="L16" s="158"/>
      <c r="N16" s="44" t="s">
        <v>11</v>
      </c>
      <c r="O16" s="157">
        <f>1-(P50/P49)/((P50+O50)/(P49+3))</f>
        <v>0.59945000782036617</v>
      </c>
      <c r="P16" s="157"/>
      <c r="Q16" s="157"/>
      <c r="R16" s="158"/>
      <c r="T16" s="44" t="s">
        <v>11</v>
      </c>
      <c r="U16" s="157">
        <f>1-(V50/V49)/((V50+U50)/(V49+3))</f>
        <v>0.38593600663915406</v>
      </c>
      <c r="V16" s="157"/>
      <c r="W16" s="157"/>
      <c r="X16" s="158"/>
      <c r="Z16" s="44" t="s">
        <v>11</v>
      </c>
      <c r="AA16" s="157">
        <f>1-(AB50/AB49)/((AB50+AA50)/(AB49+3))</f>
        <v>0.72853887342718993</v>
      </c>
      <c r="AB16" s="157"/>
      <c r="AC16" s="157"/>
      <c r="AD16" s="158"/>
      <c r="AF16" s="44" t="s">
        <v>11</v>
      </c>
      <c r="AG16" s="157">
        <f>1-(AH50/AH49)/((AH50+AG50)/(AH49+3))</f>
        <v>0.85736061847906353</v>
      </c>
      <c r="AH16" s="157"/>
      <c r="AI16" s="157"/>
      <c r="AJ16" s="158"/>
      <c r="AL16" s="44" t="s">
        <v>11</v>
      </c>
      <c r="AM16" s="157">
        <f>1-(AN50/AN49)/((AN50+AM50)/(AN49+3))</f>
        <v>0.39710128393582134</v>
      </c>
      <c r="AN16" s="157"/>
      <c r="AO16" s="157"/>
      <c r="AP16" s="158"/>
    </row>
    <row r="18" spans="2:42" ht="15.75" thickBot="1" x14ac:dyDescent="0.3"/>
    <row r="19" spans="2:42" ht="21.75" thickBot="1" x14ac:dyDescent="0.4">
      <c r="B19" s="318">
        <v>2008</v>
      </c>
      <c r="C19" s="318"/>
      <c r="D19" s="318"/>
      <c r="E19" s="318"/>
      <c r="F19" s="318"/>
      <c r="H19" s="318">
        <v>2009</v>
      </c>
      <c r="I19" s="318"/>
      <c r="J19" s="318"/>
      <c r="K19" s="318"/>
      <c r="L19" s="318"/>
      <c r="N19" s="318">
        <v>2010</v>
      </c>
      <c r="O19" s="318"/>
      <c r="P19" s="318"/>
      <c r="Q19" s="318"/>
      <c r="R19" s="318"/>
      <c r="T19" s="318">
        <v>2011</v>
      </c>
      <c r="U19" s="318"/>
      <c r="V19" s="318"/>
      <c r="W19" s="318"/>
      <c r="X19" s="318"/>
      <c r="Z19" s="318">
        <v>2012</v>
      </c>
      <c r="AA19" s="318"/>
      <c r="AB19" s="318"/>
      <c r="AC19" s="318"/>
      <c r="AD19" s="318"/>
      <c r="AF19" s="318">
        <v>2013</v>
      </c>
      <c r="AG19" s="318"/>
      <c r="AH19" s="318"/>
      <c r="AI19" s="318"/>
      <c r="AJ19" s="318"/>
      <c r="AL19" s="318">
        <v>2014</v>
      </c>
      <c r="AM19" s="318"/>
      <c r="AN19" s="318"/>
      <c r="AO19" s="318"/>
      <c r="AP19" s="318"/>
    </row>
    <row r="20" spans="2:42" x14ac:dyDescent="0.25">
      <c r="B20" s="276" t="s">
        <v>12</v>
      </c>
      <c r="C20" s="279" t="s">
        <v>664</v>
      </c>
      <c r="D20" s="279" t="s">
        <v>2</v>
      </c>
      <c r="E20" s="279" t="s">
        <v>3</v>
      </c>
      <c r="F20" s="280" t="s">
        <v>4</v>
      </c>
      <c r="H20" s="122" t="s">
        <v>12</v>
      </c>
      <c r="I20" s="279" t="s">
        <v>664</v>
      </c>
      <c r="J20" s="123" t="s">
        <v>2</v>
      </c>
      <c r="K20" s="123" t="s">
        <v>3</v>
      </c>
      <c r="L20" s="171" t="s">
        <v>4</v>
      </c>
      <c r="N20" s="122" t="s">
        <v>12</v>
      </c>
      <c r="O20" s="279" t="s">
        <v>664</v>
      </c>
      <c r="P20" s="123" t="s">
        <v>2</v>
      </c>
      <c r="Q20" s="123" t="s">
        <v>3</v>
      </c>
      <c r="R20" s="171" t="s">
        <v>4</v>
      </c>
      <c r="T20" s="122" t="s">
        <v>12</v>
      </c>
      <c r="U20" s="279" t="s">
        <v>664</v>
      </c>
      <c r="V20" s="123" t="s">
        <v>2</v>
      </c>
      <c r="W20" s="123" t="s">
        <v>3</v>
      </c>
      <c r="X20" s="171" t="s">
        <v>4</v>
      </c>
      <c r="Z20" s="122" t="s">
        <v>12</v>
      </c>
      <c r="AA20" s="279" t="s">
        <v>664</v>
      </c>
      <c r="AB20" s="123" t="s">
        <v>2</v>
      </c>
      <c r="AC20" s="123" t="s">
        <v>3</v>
      </c>
      <c r="AD20" s="171" t="s">
        <v>4</v>
      </c>
      <c r="AF20" s="122" t="s">
        <v>12</v>
      </c>
      <c r="AG20" s="279" t="s">
        <v>664</v>
      </c>
      <c r="AH20" s="123" t="s">
        <v>2</v>
      </c>
      <c r="AI20" s="123" t="s">
        <v>3</v>
      </c>
      <c r="AJ20" s="171" t="s">
        <v>4</v>
      </c>
      <c r="AL20" s="122" t="s">
        <v>12</v>
      </c>
      <c r="AM20" s="279" t="s">
        <v>664</v>
      </c>
      <c r="AN20" s="123" t="s">
        <v>2</v>
      </c>
      <c r="AO20" s="123" t="s">
        <v>3</v>
      </c>
      <c r="AP20" s="171" t="s">
        <v>4</v>
      </c>
    </row>
    <row r="21" spans="2:42" x14ac:dyDescent="0.25">
      <c r="B21" s="277" t="s">
        <v>13</v>
      </c>
      <c r="C21" s="81">
        <f>VLOOKUP($B21,'GDP_Growth_-_Euro_Area'!$A$4:$J$20,4,)</f>
        <v>1.5472940530394226</v>
      </c>
      <c r="D21" s="81">
        <f>VLOOKUP($B21,'GDP_Growth_-_Euro_Area'!$A$4:$J$20,3,)</f>
        <v>3.6214774566403491</v>
      </c>
      <c r="E21" s="81">
        <f>VLOOKUP($B21,'CAPB_-_Euro_Area'!$A$27:$J$43,3,FALSE)</f>
        <v>-0.19999999999999996</v>
      </c>
      <c r="F21" s="86">
        <f>VLOOKUP($B21,'CAPB_-_Euro_Area'!A27:J43,2,FALSE)</f>
        <v>9.9999999999999978E-2</v>
      </c>
      <c r="H21" s="111" t="s">
        <v>13</v>
      </c>
      <c r="I21" s="81">
        <f>VLOOKUP($H21,'GDP_Growth_-_Euro_Area'!$A$4:$J$20,5,)</f>
        <v>-3.7990996891143425</v>
      </c>
      <c r="J21" s="81">
        <f>VLOOKUP($H21,'GDP_Growth_-_Euro_Area'!$A$4:$J$20,4,FALSE)</f>
        <v>1.5472940530394226</v>
      </c>
      <c r="K21" s="81">
        <f>VLOOKUP($H21,'CAPB_-_Euro_Area'!$A$27:$J$43,4,FALSE)</f>
        <v>-1.2000000000000002</v>
      </c>
      <c r="L21" s="86">
        <f>VLOOKUP($H21,'CAPB_-_Euro_Area'!$A$27:$J$43,3,FALSE)</f>
        <v>-0.19999999999999996</v>
      </c>
      <c r="N21" s="111" t="s">
        <v>13</v>
      </c>
      <c r="O21" s="81">
        <f>VLOOKUP($H21,'GDP_Growth_-_Euro_Area'!$A$4:$J$20,6,)</f>
        <v>1.8801176594148217</v>
      </c>
      <c r="P21" s="81">
        <f>VLOOKUP($H21,'GDP_Growth_-_Euro_Area'!$A$4:$J$20,5,)</f>
        <v>-3.7990996891143425</v>
      </c>
      <c r="Q21" s="81">
        <f>VLOOKUP($H21,'CAPB_-_Euro_Area'!$A$27:$J$43,5,FALSE)</f>
        <v>0.40000000000000013</v>
      </c>
      <c r="R21" s="86">
        <f>VLOOKUP($H21,'CAPB_-_Euro_Area'!$A$27:$J$43,4,FALSE)</f>
        <v>-1.2000000000000002</v>
      </c>
      <c r="T21" s="111" t="s">
        <v>13</v>
      </c>
      <c r="U21" s="81">
        <f>VLOOKUP($H21,'GDP_Growth_-_Euro_Area'!$A$4:$J$20,7,)</f>
        <v>3.0714258167675865</v>
      </c>
      <c r="V21" s="81">
        <f>VLOOKUP($H21,'GDP_Growth_-_Euro_Area'!$A$4:$J$20,6,)</f>
        <v>1.8801176594148217</v>
      </c>
      <c r="W21" s="81">
        <f>VLOOKUP($H21,'CAPB_-_Euro_Area'!$A$27:$J$43,6,FALSE)</f>
        <v>0.79999999999999993</v>
      </c>
      <c r="X21" s="86">
        <f>VLOOKUP($H21,'CAPB_-_Euro_Area'!$A$27:$J$43,5,FALSE)</f>
        <v>0.40000000000000013</v>
      </c>
      <c r="Z21" s="111" t="s">
        <v>13</v>
      </c>
      <c r="AA21" s="81">
        <f>VLOOKUP($H21,'GDP_Growth_-_Euro_Area'!$A$4:$J$20,8,)</f>
        <v>0.88384619701851364</v>
      </c>
      <c r="AB21" s="81">
        <f>VLOOKUP($H21,'GDP_Growth_-_Euro_Area'!$A$4:$J$20,7,)</f>
        <v>3.0714258167675865</v>
      </c>
      <c r="AC21" s="81">
        <f>VLOOKUP($H21,'CAPB_-_Euro_Area'!$A$27:$J$43,7,FALSE)</f>
        <v>0.39999999999999997</v>
      </c>
      <c r="AD21" s="86">
        <f>VLOOKUP($H21,'CAPB_-_Euro_Area'!$A$27:$J$43,6,FALSE)</f>
        <v>0.79999999999999993</v>
      </c>
      <c r="AF21" s="111" t="s">
        <v>13</v>
      </c>
      <c r="AG21" s="81">
        <f>VLOOKUP($H21,'GDP_Growth_-_Euro_Area'!$A$4:$J$20,9,)</f>
        <v>0.22802138137308248</v>
      </c>
      <c r="AH21" s="81">
        <f>VLOOKUP($H21,'GDP_Growth_-_Euro_Area'!$A$4:$J$20,8,)</f>
        <v>0.88384619701851364</v>
      </c>
      <c r="AI21" s="81">
        <f>VLOOKUP($H21,'CAPB_-_Euro_Area'!$A$27:$J$43,8,FALSE)</f>
        <v>1</v>
      </c>
      <c r="AJ21" s="86">
        <f>VLOOKUP($H21,'CAPB_-_Euro_Area'!$A$27:$J$43,7,FALSE)</f>
        <v>0.39999999999999997</v>
      </c>
      <c r="AL21" s="111" t="s">
        <v>13</v>
      </c>
      <c r="AM21" s="81">
        <f>VLOOKUP($H21,'GDP_Growth_-_Euro_Area'!$A$4:$J$20,10,)</f>
        <v>0.30072758855399684</v>
      </c>
      <c r="AN21" s="81">
        <f>VLOOKUP($H21,'GDP_Growth_-_Euro_Area'!$A$4:$J$20,9,)</f>
        <v>0.22802138137308248</v>
      </c>
      <c r="AO21" s="81">
        <f>VLOOKUP($H21,'CAPB_-_Euro_Area'!$A$27:$J$43,9,FALSE)</f>
        <v>-1.6</v>
      </c>
      <c r="AP21" s="86">
        <f>VLOOKUP($H21,'CAPB_-_Euro_Area'!$A$27:$J$43,8,FALSE)</f>
        <v>1</v>
      </c>
    </row>
    <row r="22" spans="2:42" x14ac:dyDescent="0.25">
      <c r="B22" s="277" t="s">
        <v>14</v>
      </c>
      <c r="C22" s="81">
        <f>VLOOKUP($B22,'GDP_Growth_-_Euro_Area'!$A$4:$J$20,4,)</f>
        <v>0.95346880103906528</v>
      </c>
      <c r="D22" s="81">
        <f>VLOOKUP($B22,'GDP_Growth_-_Euro_Area'!$A$4:$J$20,3,)</f>
        <v>3.0003410225729397</v>
      </c>
      <c r="E22" s="81">
        <f>VLOOKUP($B22,'CAPB_-_Euro_Area'!$A$27:$J$43,3,FALSE)</f>
        <v>-1</v>
      </c>
      <c r="F22" s="86">
        <f>VLOOKUP($B22,'CAPB_-_Euro_Area'!A28:J44,2,FALSE)</f>
        <v>-0.89999999999999991</v>
      </c>
      <c r="H22" s="111" t="s">
        <v>14</v>
      </c>
      <c r="I22" s="81">
        <f>VLOOKUP($H22,'GDP_Growth_-_Euro_Area'!$A$4:$J$20,5,)</f>
        <v>-2.6186647890428816</v>
      </c>
      <c r="J22" s="81">
        <f>VLOOKUP($H22,'GDP_Growth_-_Euro_Area'!$A$4:$J$20,4,FALSE)</f>
        <v>0.95346880103906528</v>
      </c>
      <c r="K22" s="81">
        <f>VLOOKUP($H22,'CAPB_-_Euro_Area'!$A$27:$J$43,4,FALSE)</f>
        <v>-2.8</v>
      </c>
      <c r="L22" s="86">
        <f>VLOOKUP($H22,'CAPB_-_Euro_Area'!$A$27:$J$43,3,FALSE)</f>
        <v>-1</v>
      </c>
      <c r="N22" s="111" t="s">
        <v>14</v>
      </c>
      <c r="O22" s="81">
        <f>VLOOKUP($H22,'GDP_Growth_-_Euro_Area'!$A$4:$J$20,6,)</f>
        <v>2.5010545665515025</v>
      </c>
      <c r="P22" s="81">
        <f>VLOOKUP($H22,'GDP_Growth_-_Euro_Area'!$A$4:$J$20,5,)</f>
        <v>-2.6186647890428816</v>
      </c>
      <c r="Q22" s="81">
        <f>VLOOKUP($H22,'CAPB_-_Euro_Area'!$A$27:$J$43,5,FALSE)</f>
        <v>0.7</v>
      </c>
      <c r="R22" s="86">
        <f>VLOOKUP($H22,'CAPB_-_Euro_Area'!$A$27:$J$43,4,FALSE)</f>
        <v>-2.8</v>
      </c>
      <c r="T22" s="111" t="s">
        <v>14</v>
      </c>
      <c r="U22" s="81">
        <f>VLOOKUP($H22,'GDP_Growth_-_Euro_Area'!$A$4:$J$20,7,)</f>
        <v>1.618317966684458</v>
      </c>
      <c r="V22" s="81">
        <f>VLOOKUP($H22,'GDP_Growth_-_Euro_Area'!$A$4:$J$20,6,)</f>
        <v>2.5010545665515025</v>
      </c>
      <c r="W22" s="81">
        <f>VLOOKUP($H22,'CAPB_-_Euro_Area'!$A$27:$J$43,6,FALSE)</f>
        <v>-0.20000000000000007</v>
      </c>
      <c r="X22" s="86">
        <f>VLOOKUP($H22,'CAPB_-_Euro_Area'!$A$27:$J$43,5,FALSE)</f>
        <v>0.7</v>
      </c>
      <c r="Z22" s="111" t="s">
        <v>14</v>
      </c>
      <c r="AA22" s="81">
        <f>VLOOKUP($H22,'GDP_Growth_-_Euro_Area'!$A$4:$J$20,8,)</f>
        <v>9.2812880503871042E-2</v>
      </c>
      <c r="AB22" s="81">
        <f>VLOOKUP($H22,'GDP_Growth_-_Euro_Area'!$A$4:$J$20,7,)</f>
        <v>1.618317966684458</v>
      </c>
      <c r="AC22" s="81">
        <f>VLOOKUP($H22,'CAPB_-_Euro_Area'!$A$27:$J$43,7,FALSE)</f>
        <v>0.30000000000000004</v>
      </c>
      <c r="AD22" s="86">
        <f>VLOOKUP($H22,'CAPB_-_Euro_Area'!$A$27:$J$43,6,FALSE)</f>
        <v>-0.20000000000000007</v>
      </c>
      <c r="AF22" s="111" t="s">
        <v>14</v>
      </c>
      <c r="AG22" s="81">
        <f>VLOOKUP($H22,'GDP_Growth_-_Euro_Area'!$A$4:$J$20,9,)</f>
        <v>0.2911135612823017</v>
      </c>
      <c r="AH22" s="81">
        <f>VLOOKUP($H22,'GDP_Growth_-_Euro_Area'!$A$4:$J$20,8,)</f>
        <v>9.2812880503871042E-2</v>
      </c>
      <c r="AI22" s="81">
        <f>VLOOKUP($H22,'CAPB_-_Euro_Area'!$A$27:$J$43,8,FALSE)</f>
        <v>1.2999999999999998</v>
      </c>
      <c r="AJ22" s="86">
        <f>VLOOKUP($H22,'CAPB_-_Euro_Area'!$A$27:$J$43,7,FALSE)</f>
        <v>0.30000000000000004</v>
      </c>
      <c r="AL22" s="111" t="s">
        <v>14</v>
      </c>
      <c r="AM22" s="81">
        <f>VLOOKUP($H22,'GDP_Growth_-_Euro_Area'!$A$4:$J$20,10,)</f>
        <v>1.0665461503037506</v>
      </c>
      <c r="AN22" s="81">
        <f>VLOOKUP($H22,'GDP_Growth_-_Euro_Area'!$A$4:$J$20,9,)</f>
        <v>0.2911135612823017</v>
      </c>
      <c r="AO22" s="81">
        <f>VLOOKUP($H22,'CAPB_-_Euro_Area'!$A$27:$J$43,9,FALSE)</f>
        <v>-0.29999999999999993</v>
      </c>
      <c r="AP22" s="86">
        <f>VLOOKUP($H22,'CAPB_-_Euro_Area'!$A$27:$J$43,8,FALSE)</f>
        <v>1.2999999999999998</v>
      </c>
    </row>
    <row r="23" spans="2:42" x14ac:dyDescent="0.25">
      <c r="B23" s="277" t="s">
        <v>15</v>
      </c>
      <c r="C23" s="81">
        <f>VLOOKUP($B23,'GDP_Growth_-_Euro_Area'!$A$4:$J$20,4,)</f>
        <v>0.7206456130990091</v>
      </c>
      <c r="D23" s="81">
        <f>VLOOKUP($B23,'GDP_Growth_-_Euro_Area'!$A$4:$J$20,3,)</f>
        <v>5.1848196935222433</v>
      </c>
      <c r="E23" s="81">
        <f>VLOOKUP($B23,'CAPB_-_Euro_Area'!$A$27:$J$43,3,FALSE)</f>
        <v>-0.7</v>
      </c>
      <c r="F23" s="86">
        <f>VLOOKUP($B23,'CAPB_-_Euro_Area'!A29:J45,2,FALSE)</f>
        <v>-0.30000000000000004</v>
      </c>
      <c r="H23" s="111" t="s">
        <v>15</v>
      </c>
      <c r="I23" s="81">
        <f>VLOOKUP($H23,'GDP_Growth_-_Euro_Area'!$A$4:$J$20,5,)</f>
        <v>-8.2690187431091431</v>
      </c>
      <c r="J23" s="81">
        <f>VLOOKUP($H23,'GDP_Growth_-_Euro_Area'!$A$4:$J$20,4,FALSE)</f>
        <v>0.7206456130990091</v>
      </c>
      <c r="K23" s="81">
        <f>VLOOKUP($H23,'CAPB_-_Euro_Area'!$A$27:$J$43,4,FALSE)</f>
        <v>-1.2</v>
      </c>
      <c r="L23" s="86">
        <f>VLOOKUP($H23,'CAPB_-_Euro_Area'!$A$27:$J$43,3,FALSE)</f>
        <v>-0.7</v>
      </c>
      <c r="N23" s="111" t="s">
        <v>15</v>
      </c>
      <c r="O23" s="81">
        <f>VLOOKUP($H23,'GDP_Growth_-_Euro_Area'!$A$4:$J$20,6,)</f>
        <v>2.9923553361053337</v>
      </c>
      <c r="P23" s="81">
        <f>VLOOKUP($H23,'GDP_Growth_-_Euro_Area'!$A$4:$J$20,5,)</f>
        <v>-8.2690187431091431</v>
      </c>
      <c r="Q23" s="81">
        <f>VLOOKUP($H23,'CAPB_-_Euro_Area'!$A$27:$J$43,5,FALSE)</f>
        <v>-1</v>
      </c>
      <c r="R23" s="86">
        <f>VLOOKUP($H23,'CAPB_-_Euro_Area'!$A$27:$J$43,4,FALSE)</f>
        <v>-1.2</v>
      </c>
      <c r="T23" s="111" t="s">
        <v>15</v>
      </c>
      <c r="U23" s="81">
        <f>VLOOKUP($H23,'GDP_Growth_-_Euro_Area'!$A$4:$J$20,7,)</f>
        <v>2.5707925860897944</v>
      </c>
      <c r="V23" s="81">
        <f>VLOOKUP($H23,'GDP_Growth_-_Euro_Area'!$A$4:$J$20,6,)</f>
        <v>2.9923553361053337</v>
      </c>
      <c r="W23" s="81">
        <f>VLOOKUP($H23,'CAPB_-_Euro_Area'!$A$27:$J$43,6,FALSE)</f>
        <v>0.19999999999999996</v>
      </c>
      <c r="X23" s="86">
        <f>VLOOKUP($H23,'CAPB_-_Euro_Area'!$A$27:$J$43,5,FALSE)</f>
        <v>-1</v>
      </c>
      <c r="Z23" s="111" t="s">
        <v>15</v>
      </c>
      <c r="AA23" s="81">
        <f>VLOOKUP($H23,'GDP_Growth_-_Euro_Area'!$A$4:$J$20,8,)</f>
        <v>-1.4261773152105377</v>
      </c>
      <c r="AB23" s="81">
        <f>VLOOKUP($H23,'GDP_Growth_-_Euro_Area'!$A$4:$J$20,7,)</f>
        <v>2.5707925860897944</v>
      </c>
      <c r="AC23" s="81">
        <f>VLOOKUP($H23,'CAPB_-_Euro_Area'!$A$27:$J$43,7,FALSE)</f>
        <v>9.9999999999999978E-2</v>
      </c>
      <c r="AD23" s="86">
        <f>VLOOKUP($H23,'CAPB_-_Euro_Area'!$A$27:$J$43,6,FALSE)</f>
        <v>0.19999999999999996</v>
      </c>
      <c r="AF23" s="111" t="s">
        <v>15</v>
      </c>
      <c r="AG23" s="81">
        <f>VLOOKUP($H23,'GDP_Growth_-_Euro_Area'!$A$4:$J$20,9,)</f>
        <v>-1.3215693614504005</v>
      </c>
      <c r="AH23" s="81">
        <f>VLOOKUP($H23,'GDP_Growth_-_Euro_Area'!$A$4:$J$20,8,)</f>
        <v>-1.4261773152105377</v>
      </c>
      <c r="AI23" s="81">
        <f>VLOOKUP($H23,'CAPB_-_Euro_Area'!$A$27:$J$43,8,FALSE)</f>
        <v>0.4</v>
      </c>
      <c r="AJ23" s="86">
        <f>VLOOKUP($H23,'CAPB_-_Euro_Area'!$A$27:$J$43,7,FALSE)</f>
        <v>9.9999999999999978E-2</v>
      </c>
      <c r="AL23" s="111" t="s">
        <v>15</v>
      </c>
      <c r="AM23" s="81">
        <f>VLOOKUP($H23,'GDP_Growth_-_Euro_Area'!$A$4:$J$20,10,)</f>
        <v>-0.11409864703240657</v>
      </c>
      <c r="AN23" s="81">
        <f>VLOOKUP($H23,'GDP_Growth_-_Euro_Area'!$A$4:$J$20,9,)</f>
        <v>-1.3215693614504005</v>
      </c>
      <c r="AO23" s="81">
        <f>VLOOKUP($H23,'CAPB_-_Euro_Area'!$A$27:$J$43,9,FALSE)</f>
        <v>9.9999999999999978E-2</v>
      </c>
      <c r="AP23" s="86">
        <f>VLOOKUP($H23,'CAPB_-_Euro_Area'!$A$27:$J$43,8,FALSE)</f>
        <v>0.4</v>
      </c>
    </row>
    <row r="24" spans="2:42" x14ac:dyDescent="0.25">
      <c r="B24" s="277" t="s">
        <v>16</v>
      </c>
      <c r="C24" s="81">
        <f>VLOOKUP($B24,'GDP_Growth_-_Euro_Area'!$A$4:$J$20,4,)</f>
        <v>0.19529316755027537</v>
      </c>
      <c r="D24" s="81">
        <f>VLOOKUP($B24,'GDP_Growth_-_Euro_Area'!$A$4:$J$20,3,)</f>
        <v>2.3615020769692734</v>
      </c>
      <c r="E24" s="81">
        <f>VLOOKUP($B24,'CAPB_-_Euro_Area'!$A$27:$J$43,3,FALSE)</f>
        <v>0.19999999999999996</v>
      </c>
      <c r="F24" s="86">
        <f>VLOOKUP($B24,'CAPB_-_Euro_Area'!A30:J46,2,FALSE)</f>
        <v>-0.5</v>
      </c>
      <c r="H24" s="111" t="s">
        <v>16</v>
      </c>
      <c r="I24" s="81">
        <f>VLOOKUP($H24,'GDP_Growth_-_Euro_Area'!$A$4:$J$20,5,)</f>
        <v>-2.9413386637227035</v>
      </c>
      <c r="J24" s="81">
        <f>VLOOKUP($H24,'GDP_Growth_-_Euro_Area'!$A$4:$J$20,4,FALSE)</f>
        <v>0.19529316755027537</v>
      </c>
      <c r="K24" s="81">
        <f>VLOOKUP($H24,'CAPB_-_Euro_Area'!$A$27:$J$43,4,FALSE)</f>
        <v>-2.2000000000000002</v>
      </c>
      <c r="L24" s="86">
        <f>VLOOKUP($H24,'CAPB_-_Euro_Area'!$A$27:$J$43,3,FALSE)</f>
        <v>0.19999999999999996</v>
      </c>
      <c r="N24" s="111" t="s">
        <v>16</v>
      </c>
      <c r="O24" s="81">
        <f>VLOOKUP($H24,'GDP_Growth_-_Euro_Area'!$A$4:$J$20,6,)</f>
        <v>1.9656578188557319</v>
      </c>
      <c r="P24" s="81">
        <f>VLOOKUP($H24,'GDP_Growth_-_Euro_Area'!$A$4:$J$20,5,)</f>
        <v>-2.9413386637227035</v>
      </c>
      <c r="Q24" s="81">
        <f>VLOOKUP($H24,'CAPB_-_Euro_Area'!$A$27:$J$43,5,FALSE)</f>
        <v>-0.19999999999999973</v>
      </c>
      <c r="R24" s="86">
        <f>VLOOKUP($H24,'CAPB_-_Euro_Area'!$A$27:$J$43,4,FALSE)</f>
        <v>-2.2000000000000002</v>
      </c>
      <c r="T24" s="111" t="s">
        <v>16</v>
      </c>
      <c r="U24" s="81">
        <f>VLOOKUP($H24,'GDP_Growth_-_Euro_Area'!$A$4:$J$20,7,)</f>
        <v>2.0792283271832304</v>
      </c>
      <c r="V24" s="81">
        <f>VLOOKUP($H24,'GDP_Growth_-_Euro_Area'!$A$4:$J$20,6,)</f>
        <v>1.9656578188557319</v>
      </c>
      <c r="W24" s="81">
        <f>VLOOKUP($H24,'CAPB_-_Euro_Area'!$A$27:$J$43,6,FALSE)</f>
        <v>1.2999999999999998</v>
      </c>
      <c r="X24" s="86">
        <f>VLOOKUP($H24,'CAPB_-_Euro_Area'!$A$27:$J$43,5,FALSE)</f>
        <v>-0.19999999999999973</v>
      </c>
      <c r="Z24" s="111" t="s">
        <v>16</v>
      </c>
      <c r="AA24" s="81">
        <f>VLOOKUP($H24,'GDP_Growth_-_Euro_Area'!$A$4:$J$20,8,)</f>
        <v>0.18268942908781582</v>
      </c>
      <c r="AB24" s="81">
        <f>VLOOKUP($H24,'GDP_Growth_-_Euro_Area'!$A$4:$J$20,7,)</f>
        <v>2.0792283271832304</v>
      </c>
      <c r="AC24" s="81">
        <f>VLOOKUP($H24,'CAPB_-_Euro_Area'!$A$27:$J$43,7,FALSE)</f>
        <v>0.40000000000000013</v>
      </c>
      <c r="AD24" s="86">
        <f>VLOOKUP($H24,'CAPB_-_Euro_Area'!$A$27:$J$43,6,FALSE)</f>
        <v>1.2999999999999998</v>
      </c>
      <c r="AF24" s="111" t="s">
        <v>16</v>
      </c>
      <c r="AG24" s="81">
        <f>VLOOKUP($H24,'GDP_Growth_-_Euro_Area'!$A$4:$J$20,9,)</f>
        <v>0.65648899311641173</v>
      </c>
      <c r="AH24" s="81">
        <f>VLOOKUP($H24,'GDP_Growth_-_Euro_Area'!$A$4:$J$20,8,)</f>
        <v>0.18268942908781582</v>
      </c>
      <c r="AI24" s="81">
        <f>VLOOKUP($H24,'CAPB_-_Euro_Area'!$A$27:$J$43,8,FALSE)</f>
        <v>0.79999999999999993</v>
      </c>
      <c r="AJ24" s="86">
        <f>VLOOKUP($H24,'CAPB_-_Euro_Area'!$A$27:$J$43,7,FALSE)</f>
        <v>0.40000000000000013</v>
      </c>
      <c r="AL24" s="111" t="s">
        <v>16</v>
      </c>
      <c r="AM24" s="81">
        <f>VLOOKUP($H24,'GDP_Growth_-_Euro_Area'!$A$4:$J$20,10,)</f>
        <v>0.17956304145836555</v>
      </c>
      <c r="AN24" s="81">
        <f>VLOOKUP($H24,'GDP_Growth_-_Euro_Area'!$A$4:$J$20,9,)</f>
        <v>0.65648899311641173</v>
      </c>
      <c r="AO24" s="81">
        <f>VLOOKUP($H24,'CAPB_-_Euro_Area'!$A$27:$J$43,9,FALSE)</f>
        <v>0.20000000000000007</v>
      </c>
      <c r="AP24" s="86">
        <f>VLOOKUP($H24,'CAPB_-_Euro_Area'!$A$27:$J$43,8,FALSE)</f>
        <v>0.79999999999999993</v>
      </c>
    </row>
    <row r="25" spans="2:42" x14ac:dyDescent="0.25">
      <c r="B25" s="277" t="s">
        <v>17</v>
      </c>
      <c r="C25" s="81">
        <f>VLOOKUP($B25,'GDP_Growth_-_Euro_Area'!$A$4:$J$20,4,)</f>
        <v>1.0521089395553815</v>
      </c>
      <c r="D25" s="81">
        <f>VLOOKUP($B25,'GDP_Growth_-_Euro_Area'!$A$4:$J$20,3,)</f>
        <v>3.2697833533327412</v>
      </c>
      <c r="E25" s="81">
        <f>VLOOKUP($B25,'CAPB_-_Euro_Area'!$A$27:$J$43,3,FALSE)</f>
        <v>-0.5</v>
      </c>
      <c r="F25" s="86">
        <f>VLOOKUP($B25,'CAPB_-_Euro_Area'!A31:J47,2,FALSE)</f>
        <v>0.89999999999999991</v>
      </c>
      <c r="H25" s="111" t="s">
        <v>17</v>
      </c>
      <c r="I25" s="81">
        <f>VLOOKUP($H25,'GDP_Growth_-_Euro_Area'!$A$4:$J$20,5,)</f>
        <v>-5.6379538930404749</v>
      </c>
      <c r="J25" s="81">
        <f>VLOOKUP($H25,'GDP_Growth_-_Euro_Area'!$A$4:$J$20,4,FALSE)</f>
        <v>1.0521089395553815</v>
      </c>
      <c r="K25" s="81">
        <f>VLOOKUP($H25,'CAPB_-_Euro_Area'!$A$27:$J$43,4,FALSE)</f>
        <v>0.19999999999999996</v>
      </c>
      <c r="L25" s="86">
        <f>VLOOKUP($H25,'CAPB_-_Euro_Area'!$A$27:$J$43,3,FALSE)</f>
        <v>-0.5</v>
      </c>
      <c r="N25" s="111" t="s">
        <v>17</v>
      </c>
      <c r="O25" s="81">
        <f>VLOOKUP($H25,'GDP_Growth_-_Euro_Area'!$A$4:$J$20,6,)</f>
        <v>4.0907695122806729</v>
      </c>
      <c r="P25" s="81">
        <f>VLOOKUP($H25,'GDP_Growth_-_Euro_Area'!$A$4:$J$20,5,)</f>
        <v>-5.6379538930404749</v>
      </c>
      <c r="Q25" s="81">
        <f>VLOOKUP($H25,'CAPB_-_Euro_Area'!$A$27:$J$43,5,FALSE)</f>
        <v>-2.5999999999999996</v>
      </c>
      <c r="R25" s="86">
        <f>VLOOKUP($H25,'CAPB_-_Euro_Area'!$A$27:$J$43,4,FALSE)</f>
        <v>0.19999999999999996</v>
      </c>
      <c r="T25" s="111" t="s">
        <v>17</v>
      </c>
      <c r="U25" s="81">
        <f>VLOOKUP($H25,'GDP_Growth_-_Euro_Area'!$A$4:$J$20,7,)</f>
        <v>3.589997242362287</v>
      </c>
      <c r="V25" s="81">
        <f>VLOOKUP($H25,'GDP_Growth_-_Euro_Area'!$A$4:$J$20,6,)</f>
        <v>4.0907695122806729</v>
      </c>
      <c r="W25" s="81">
        <f>VLOOKUP($H25,'CAPB_-_Euro_Area'!$A$27:$J$43,6,FALSE)</f>
        <v>7.2</v>
      </c>
      <c r="X25" s="86">
        <f>VLOOKUP($H25,'CAPB_-_Euro_Area'!$A$27:$J$43,5,FALSE)</f>
        <v>-2.5999999999999996</v>
      </c>
      <c r="Z25" s="111" t="s">
        <v>17</v>
      </c>
      <c r="AA25" s="81">
        <f>VLOOKUP($H25,'GDP_Growth_-_Euro_Area'!$A$4:$J$20,8,)</f>
        <v>0.3764836512337979</v>
      </c>
      <c r="AB25" s="81">
        <f>VLOOKUP($H25,'GDP_Growth_-_Euro_Area'!$A$4:$J$20,7,)</f>
        <v>3.589997242362287</v>
      </c>
      <c r="AC25" s="81">
        <f>VLOOKUP($H25,'CAPB_-_Euro_Area'!$A$27:$J$43,7,FALSE)</f>
        <v>-4.4000000000000004</v>
      </c>
      <c r="AD25" s="86">
        <f>VLOOKUP($H25,'CAPB_-_Euro_Area'!$A$27:$J$43,6,FALSE)</f>
        <v>7.2</v>
      </c>
      <c r="AF25" s="111" t="s">
        <v>17</v>
      </c>
      <c r="AG25" s="81">
        <f>VLOOKUP($H25,'GDP_Growth_-_Euro_Area'!$A$4:$J$20,9,)</f>
        <v>0.10579204143049026</v>
      </c>
      <c r="AH25" s="81">
        <f>VLOOKUP($H25,'GDP_Growth_-_Euro_Area'!$A$4:$J$20,8,)</f>
        <v>0.3764836512337979</v>
      </c>
      <c r="AI25" s="81">
        <f>VLOOKUP($H25,'CAPB_-_Euro_Area'!$A$27:$J$43,8,FALSE)</f>
        <v>0.39999999999999991</v>
      </c>
      <c r="AJ25" s="86">
        <f>VLOOKUP($H25,'CAPB_-_Euro_Area'!$A$27:$J$43,7,FALSE)</f>
        <v>-4.4000000000000004</v>
      </c>
      <c r="AL25" s="111" t="s">
        <v>17</v>
      </c>
      <c r="AM25" s="81">
        <f>VLOOKUP($H25,'GDP_Growth_-_Euro_Area'!$A$4:$J$20,10,)</f>
        <v>1.6043810064094117</v>
      </c>
      <c r="AN25" s="81">
        <f>VLOOKUP($H25,'GDP_Growth_-_Euro_Area'!$A$4:$J$20,9,)</f>
        <v>0.10579204143049026</v>
      </c>
      <c r="AO25" s="81">
        <f>VLOOKUP($H25,'CAPB_-_Euro_Area'!$A$27:$J$43,9,FALSE)</f>
        <v>0.10000000000000009</v>
      </c>
      <c r="AP25" s="86">
        <f>VLOOKUP($H25,'CAPB_-_Euro_Area'!$A$27:$J$43,8,FALSE)</f>
        <v>0.39999999999999991</v>
      </c>
    </row>
    <row r="26" spans="2:42" x14ac:dyDescent="0.25">
      <c r="B26" s="277" t="s">
        <v>18</v>
      </c>
      <c r="C26" s="81">
        <f>VLOOKUP($B26,'GDP_Growth_-_Euro_Area'!$A$4:$J$20,4,)</f>
        <v>-0.44429391229343196</v>
      </c>
      <c r="D26" s="81">
        <f>VLOOKUP($B26,'GDP_Growth_-_Euro_Area'!$A$4:$J$20,3,)</f>
        <v>3.5376368016726332</v>
      </c>
      <c r="E26" s="81">
        <f>VLOOKUP($B26,'CAPB_-_Euro_Area'!$A$27:$J$43,3,FALSE)</f>
        <v>-3</v>
      </c>
      <c r="F26" s="86">
        <f>VLOOKUP($B26,'CAPB_-_Euro_Area'!A32:J48,2,FALSE)</f>
        <v>-1.8000000000000003</v>
      </c>
      <c r="H26" s="111" t="s">
        <v>18</v>
      </c>
      <c r="I26" s="81">
        <f>VLOOKUP($H26,'GDP_Growth_-_Euro_Area'!$A$4:$J$20,5,)</f>
        <v>-4.3948172240521757</v>
      </c>
      <c r="J26" s="81">
        <f>VLOOKUP($H26,'GDP_Growth_-_Euro_Area'!$A$4:$J$20,4,FALSE)</f>
        <v>-0.44429391229343196</v>
      </c>
      <c r="K26" s="81">
        <f>VLOOKUP($H26,'CAPB_-_Euro_Area'!$A$27:$J$43,4,FALSE)</f>
        <v>-4.7999999999999989</v>
      </c>
      <c r="L26" s="86">
        <f>VLOOKUP($H26,'CAPB_-_Euro_Area'!$A$27:$J$43,3,FALSE)</f>
        <v>-3</v>
      </c>
      <c r="N26" s="111" t="s">
        <v>18</v>
      </c>
      <c r="O26" s="81">
        <f>VLOOKUP($H26,'GDP_Growth_-_Euro_Area'!$A$4:$J$20,6,)</f>
        <v>-5.4487557608568551</v>
      </c>
      <c r="P26" s="81">
        <f>VLOOKUP($H26,'GDP_Growth_-_Euro_Area'!$A$4:$J$20,5,)</f>
        <v>-4.3948172240521757</v>
      </c>
      <c r="Q26" s="81">
        <f>VLOOKUP($H26,'CAPB_-_Euro_Area'!$A$27:$J$43,5,FALSE)</f>
        <v>7.1999999999999993</v>
      </c>
      <c r="R26" s="86">
        <f>VLOOKUP($H26,'CAPB_-_Euro_Area'!$A$27:$J$43,4,FALSE)</f>
        <v>-4.7999999999999989</v>
      </c>
      <c r="T26" s="111" t="s">
        <v>18</v>
      </c>
      <c r="U26" s="81">
        <f>VLOOKUP($H26,'GDP_Growth_-_Euro_Area'!$A$4:$J$20,7,)</f>
        <v>-8.8636797677705204</v>
      </c>
      <c r="V26" s="81">
        <f>VLOOKUP($H26,'GDP_Growth_-_Euro_Area'!$A$4:$J$20,6,)</f>
        <v>-5.4487557608568551</v>
      </c>
      <c r="W26" s="81">
        <f>VLOOKUP($H26,'CAPB_-_Euro_Area'!$A$27:$J$43,6,FALSE)</f>
        <v>5</v>
      </c>
      <c r="X26" s="86">
        <f>VLOOKUP($H26,'CAPB_-_Euro_Area'!$A$27:$J$43,5,FALSE)</f>
        <v>7.1999999999999993</v>
      </c>
      <c r="Z26" s="111" t="s">
        <v>18</v>
      </c>
      <c r="AA26" s="81">
        <f>VLOOKUP($H26,'GDP_Growth_-_Euro_Area'!$A$4:$J$20,8,)</f>
        <v>-6.5718931786558556</v>
      </c>
      <c r="AB26" s="81">
        <f>VLOOKUP($H26,'GDP_Growth_-_Euro_Area'!$A$4:$J$20,7,)</f>
        <v>-8.8636797677705204</v>
      </c>
      <c r="AC26" s="81">
        <f>VLOOKUP($H26,'CAPB_-_Euro_Area'!$A$27:$J$43,7,FALSE)</f>
        <v>3.6</v>
      </c>
      <c r="AD26" s="86">
        <f>VLOOKUP($H26,'CAPB_-_Euro_Area'!$A$27:$J$43,6,FALSE)</f>
        <v>5</v>
      </c>
      <c r="AF26" s="111" t="s">
        <v>18</v>
      </c>
      <c r="AG26" s="81">
        <f>VLOOKUP($H26,'GDP_Growth_-_Euro_Area'!$A$4:$J$20,9,)</f>
        <v>-3.8951531289699801</v>
      </c>
      <c r="AH26" s="81">
        <f>VLOOKUP($H26,'GDP_Growth_-_Euro_Area'!$A$4:$J$20,8,)</f>
        <v>-6.5718931786558556</v>
      </c>
      <c r="AI26" s="81">
        <f>VLOOKUP($H26,'CAPB_-_Euro_Area'!$A$27:$J$43,8,FALSE)</f>
        <v>3.1999999999999997</v>
      </c>
      <c r="AJ26" s="86">
        <f>VLOOKUP($H26,'CAPB_-_Euro_Area'!$A$27:$J$43,7,FALSE)</f>
        <v>3.6</v>
      </c>
      <c r="AL26" s="111" t="s">
        <v>18</v>
      </c>
      <c r="AM26" s="81">
        <f>VLOOKUP($H26,'GDP_Growth_-_Euro_Area'!$A$4:$J$20,10,)</f>
        <v>0.77420960916106196</v>
      </c>
      <c r="AN26" s="81">
        <f>VLOOKUP($H26,'GDP_Growth_-_Euro_Area'!$A$4:$J$20,9,)</f>
        <v>-3.8951531289699801</v>
      </c>
      <c r="AO26" s="81">
        <f>VLOOKUP($H26,'CAPB_-_Euro_Area'!$A$27:$J$43,9,FALSE)</f>
        <v>-0.5</v>
      </c>
      <c r="AP26" s="86">
        <f>VLOOKUP($H26,'CAPB_-_Euro_Area'!$A$27:$J$43,8,FALSE)</f>
        <v>3.1999999999999997</v>
      </c>
    </row>
    <row r="27" spans="2:42" x14ac:dyDescent="0.25">
      <c r="B27" s="277" t="s">
        <v>19</v>
      </c>
      <c r="C27" s="81">
        <f>VLOOKUP($B27,'GDP_Growth_-_Euro_Area'!$A$4:$J$20,4,)</f>
        <v>-2.6096511259575692</v>
      </c>
      <c r="D27" s="81">
        <f>VLOOKUP($B27,'GDP_Growth_-_Euro_Area'!$A$4:$J$20,3,)</f>
        <v>4.9321826980961418</v>
      </c>
      <c r="E27" s="81">
        <f>VLOOKUP($B27,'CAPB_-_Euro_Area'!$A$27:$J$43,3,FALSE)</f>
        <v>-3.3000000000000007</v>
      </c>
      <c r="F27" s="86">
        <f>VLOOKUP($B27,'CAPB_-_Euro_Area'!A33:J49,2,FALSE)</f>
        <v>-4.3</v>
      </c>
      <c r="H27" s="111" t="s">
        <v>19</v>
      </c>
      <c r="I27" s="81">
        <f>VLOOKUP($H27,'GDP_Growth_-_Euro_Area'!$A$4:$J$20,5,)</f>
        <v>-6.3706774418781862</v>
      </c>
      <c r="J27" s="81">
        <f>VLOOKUP($H27,'GDP_Growth_-_Euro_Area'!$A$4:$J$20,4,FALSE)</f>
        <v>-2.6096511259575692</v>
      </c>
      <c r="K27" s="81">
        <f>VLOOKUP($H27,'CAPB_-_Euro_Area'!$A$27:$J$43,4,FALSE)</f>
        <v>2.7000000000000011</v>
      </c>
      <c r="L27" s="86">
        <f>VLOOKUP($H27,'CAPB_-_Euro_Area'!$A$27:$J$43,3,FALSE)</f>
        <v>-3.3000000000000007</v>
      </c>
      <c r="N27" s="111" t="s">
        <v>19</v>
      </c>
      <c r="O27" s="81">
        <f>VLOOKUP($H27,'GDP_Growth_-_Euro_Area'!$A$4:$J$20,6,)</f>
        <v>-0.27550500952816037</v>
      </c>
      <c r="P27" s="81">
        <f>VLOOKUP($H27,'GDP_Growth_-_Euro_Area'!$A$4:$J$20,5,)</f>
        <v>-6.3706774418781862</v>
      </c>
      <c r="Q27" s="81">
        <f>VLOOKUP($H27,'CAPB_-_Euro_Area'!$A$27:$J$43,5,FALSE)</f>
        <v>3.0999999999999996</v>
      </c>
      <c r="R27" s="86">
        <f>VLOOKUP($H27,'CAPB_-_Euro_Area'!$A$27:$J$43,4,FALSE)</f>
        <v>2.7000000000000011</v>
      </c>
      <c r="T27" s="111" t="s">
        <v>19</v>
      </c>
      <c r="U27" s="81">
        <f>VLOOKUP($H27,'GDP_Growth_-_Euro_Area'!$A$4:$J$20,7,)</f>
        <v>2.7727063390243103</v>
      </c>
      <c r="V27" s="81">
        <f>VLOOKUP($H27,'GDP_Growth_-_Euro_Area'!$A$4:$J$20,6,)</f>
        <v>-0.27550500952816037</v>
      </c>
      <c r="W27" s="81">
        <f>VLOOKUP($H27,'CAPB_-_Euro_Area'!$A$27:$J$43,6,FALSE)</f>
        <v>2.8</v>
      </c>
      <c r="X27" s="86">
        <f>VLOOKUP($H27,'CAPB_-_Euro_Area'!$A$27:$J$43,5,FALSE)</f>
        <v>3.0999999999999996</v>
      </c>
      <c r="Z27" s="111" t="s">
        <v>19</v>
      </c>
      <c r="AA27" s="81">
        <f>VLOOKUP($H27,'GDP_Growth_-_Euro_Area'!$A$4:$J$20,8,)</f>
        <v>-0.3130528223052238</v>
      </c>
      <c r="AB27" s="81">
        <f>VLOOKUP($H27,'GDP_Growth_-_Euro_Area'!$A$4:$J$20,7,)</f>
        <v>2.7727063390243103</v>
      </c>
      <c r="AC27" s="81">
        <f>VLOOKUP($H27,'CAPB_-_Euro_Area'!$A$27:$J$43,7,FALSE)</f>
        <v>2.2000000000000002</v>
      </c>
      <c r="AD27" s="86">
        <f>VLOOKUP($H27,'CAPB_-_Euro_Area'!$A$27:$J$43,6,FALSE)</f>
        <v>2.8</v>
      </c>
      <c r="AF27" s="111" t="s">
        <v>19</v>
      </c>
      <c r="AG27" s="81">
        <f>VLOOKUP($H27,'GDP_Growth_-_Euro_Area'!$A$4:$J$20,9,)</f>
        <v>0.17361708373755391</v>
      </c>
      <c r="AH27" s="81">
        <f>VLOOKUP($H27,'GDP_Growth_-_Euro_Area'!$A$4:$J$20,8,)</f>
        <v>-0.3130528223052238</v>
      </c>
      <c r="AI27" s="81">
        <f>VLOOKUP($H27,'CAPB_-_Euro_Area'!$A$27:$J$43,8,FALSE)</f>
        <v>1.2</v>
      </c>
      <c r="AJ27" s="86">
        <f>VLOOKUP($H27,'CAPB_-_Euro_Area'!$A$27:$J$43,7,FALSE)</f>
        <v>2.2000000000000002</v>
      </c>
      <c r="AL27" s="111" t="s">
        <v>19</v>
      </c>
      <c r="AM27" s="81">
        <f>VLOOKUP($H27,'GDP_Growth_-_Euro_Area'!$A$4:$J$20,10,)</f>
        <v>4.7925335182617488</v>
      </c>
      <c r="AN27" s="81">
        <f>VLOOKUP($H27,'GDP_Growth_-_Euro_Area'!$A$4:$J$20,9,)</f>
        <v>0.17361708373755391</v>
      </c>
      <c r="AO27" s="81">
        <f>VLOOKUP($H27,'CAPB_-_Euro_Area'!$A$27:$J$43,9,FALSE)</f>
        <v>7.3</v>
      </c>
      <c r="AP27" s="86">
        <f>VLOOKUP($H27,'CAPB_-_Euro_Area'!$A$27:$J$43,8,FALSE)</f>
        <v>1.2</v>
      </c>
    </row>
    <row r="28" spans="2:42" x14ac:dyDescent="0.25">
      <c r="B28" s="277" t="s">
        <v>20</v>
      </c>
      <c r="C28" s="81">
        <f>VLOOKUP($B28,'GDP_Growth_-_Euro_Area'!$A$4:$J$20,4,)</f>
        <v>-1.0498246511058369</v>
      </c>
      <c r="D28" s="81">
        <f>VLOOKUP($B28,'GDP_Growth_-_Euro_Area'!$A$4:$J$20,3,)</f>
        <v>1.4741240783970255</v>
      </c>
      <c r="E28" s="81">
        <f>VLOOKUP($B28,'CAPB_-_Euro_Area'!$A$27:$J$43,3,FALSE)</f>
        <v>-0.5</v>
      </c>
      <c r="F28" s="86">
        <f>VLOOKUP($B28,'CAPB_-_Euro_Area'!A34:J50,2,FALSE)</f>
        <v>1.7000000000000002</v>
      </c>
      <c r="H28" s="111" t="s">
        <v>20</v>
      </c>
      <c r="I28" s="81">
        <f>VLOOKUP($H28,'GDP_Growth_-_Euro_Area'!$A$4:$J$20,5,)</f>
        <v>-5.4813785318373363</v>
      </c>
      <c r="J28" s="81">
        <f>VLOOKUP($H28,'GDP_Growth_-_Euro_Area'!$A$4:$J$20,4,FALSE)</f>
        <v>-1.0498246511058369</v>
      </c>
      <c r="K28" s="81">
        <f>VLOOKUP($H28,'CAPB_-_Euro_Area'!$A$27:$J$43,4,FALSE)</f>
        <v>-0.70000000000000007</v>
      </c>
      <c r="L28" s="86">
        <f>VLOOKUP($H28,'CAPB_-_Euro_Area'!$A$27:$J$43,3,FALSE)</f>
        <v>-0.5</v>
      </c>
      <c r="N28" s="111" t="s">
        <v>20</v>
      </c>
      <c r="O28" s="81">
        <f>VLOOKUP($H28,'GDP_Growth_-_Euro_Area'!$A$4:$J$20,6,)</f>
        <v>1.7105824180637654</v>
      </c>
      <c r="P28" s="81">
        <f>VLOOKUP($H28,'GDP_Growth_-_Euro_Area'!$A$4:$J$20,5,)</f>
        <v>-5.4813785318373363</v>
      </c>
      <c r="Q28" s="81">
        <f>VLOOKUP($H28,'CAPB_-_Euro_Area'!$A$27:$J$43,5,FALSE)</f>
        <v>0</v>
      </c>
      <c r="R28" s="86">
        <f>VLOOKUP($H28,'CAPB_-_Euro_Area'!$A$27:$J$43,4,FALSE)</f>
        <v>-0.70000000000000007</v>
      </c>
      <c r="T28" s="111" t="s">
        <v>20</v>
      </c>
      <c r="U28" s="81">
        <f>VLOOKUP($H28,'GDP_Growth_-_Euro_Area'!$A$4:$J$20,7,)</f>
        <v>0.58682083722989375</v>
      </c>
      <c r="V28" s="81">
        <f>VLOOKUP($H28,'GDP_Growth_-_Euro_Area'!$A$4:$J$20,6,)</f>
        <v>1.7105824180637654</v>
      </c>
      <c r="W28" s="81">
        <f>VLOOKUP($H28,'CAPB_-_Euro_Area'!$A$27:$J$43,6,FALSE)</f>
        <v>0.70000000000000007</v>
      </c>
      <c r="X28" s="86">
        <f>VLOOKUP($H28,'CAPB_-_Euro_Area'!$A$27:$J$43,5,FALSE)</f>
        <v>0</v>
      </c>
      <c r="Z28" s="111" t="s">
        <v>20</v>
      </c>
      <c r="AA28" s="81">
        <f>VLOOKUP($H28,'GDP_Growth_-_Euro_Area'!$A$4:$J$20,8,)</f>
        <v>-2.7704158922968674</v>
      </c>
      <c r="AB28" s="81">
        <f>VLOOKUP($H28,'GDP_Growth_-_Euro_Area'!$A$4:$J$20,7,)</f>
        <v>0.58682083722989375</v>
      </c>
      <c r="AC28" s="81">
        <f>VLOOKUP($H28,'CAPB_-_Euro_Area'!$A$27:$J$43,7,FALSE)</f>
        <v>2.1999999999999997</v>
      </c>
      <c r="AD28" s="86">
        <f>VLOOKUP($H28,'CAPB_-_Euro_Area'!$A$27:$J$43,6,FALSE)</f>
        <v>0.70000000000000007</v>
      </c>
      <c r="AF28" s="111" t="s">
        <v>20</v>
      </c>
      <c r="AG28" s="81">
        <f>VLOOKUP($H28,'GDP_Growth_-_Euro_Area'!$A$4:$J$20,9,)</f>
        <v>-1.6982741418366345</v>
      </c>
      <c r="AH28" s="81">
        <f>VLOOKUP($H28,'GDP_Growth_-_Euro_Area'!$A$4:$J$20,8,)</f>
        <v>-2.7704158922968674</v>
      </c>
      <c r="AI28" s="81">
        <f>VLOOKUP($H28,'CAPB_-_Euro_Area'!$A$27:$J$43,8,FALSE)</f>
        <v>0.60000000000000009</v>
      </c>
      <c r="AJ28" s="86">
        <f>VLOOKUP($H28,'CAPB_-_Euro_Area'!$A$27:$J$43,7,FALSE)</f>
        <v>2.1999999999999997</v>
      </c>
      <c r="AL28" s="111" t="s">
        <v>20</v>
      </c>
      <c r="AM28" s="81">
        <f>VLOOKUP($H28,'GDP_Growth_-_Euro_Area'!$A$4:$J$20,10,)</f>
        <v>-0.42609676664162066</v>
      </c>
      <c r="AN28" s="81">
        <f>VLOOKUP($H28,'GDP_Growth_-_Euro_Area'!$A$4:$J$20,9,)</f>
        <v>-1.6982741418366345</v>
      </c>
      <c r="AO28" s="81">
        <f>VLOOKUP($H28,'CAPB_-_Euro_Area'!$A$27:$J$43,9,FALSE)</f>
        <v>-0.19999999999999973</v>
      </c>
      <c r="AP28" s="86">
        <f>VLOOKUP($H28,'CAPB_-_Euro_Area'!$A$27:$J$43,8,FALSE)</f>
        <v>0.60000000000000009</v>
      </c>
    </row>
    <row r="29" spans="2:42" x14ac:dyDescent="0.25">
      <c r="B29" s="277" t="s">
        <v>21</v>
      </c>
      <c r="C29" s="81">
        <f>VLOOKUP($B29,'GDP_Growth_-_Euro_Area'!$A$4:$J$20,4,)</f>
        <v>2.6279553790118797</v>
      </c>
      <c r="D29" s="81">
        <f>VLOOKUP($B29,'GDP_Growth_-_Euro_Area'!$A$4:$J$20,3,)</f>
        <v>11.08690978426749</v>
      </c>
      <c r="E29" s="81">
        <f>VLOOKUP($B29,'CAPB_-_Euro_Area'!$A$27:$J$43,3,FALSE)</f>
        <v>-2.2000000000000002</v>
      </c>
      <c r="F29" s="86">
        <f>VLOOKUP($B29,'CAPB_-_Euro_Area'!A35:J51,2,FALSE)</f>
        <v>-2</v>
      </c>
      <c r="H29" s="111" t="s">
        <v>30</v>
      </c>
      <c r="I29" s="81">
        <f>VLOOKUP($H29,'GDP_Growth_-_Euro_Area'!$A$4:$J$20,5,)</f>
        <v>-14.185978727046447</v>
      </c>
      <c r="J29" s="81">
        <f>VLOOKUP($H29,'GDP_Growth_-_Euro_Area'!$A$4:$J$20,4,FALSE)</f>
        <v>-3.1751862420541954</v>
      </c>
      <c r="K29" s="81">
        <f>VLOOKUP($H29,'CAPB_-_Euro_Area'!$A$27:$J$43,4,FALSE)</f>
        <v>5.7000000000000011</v>
      </c>
      <c r="L29" s="86">
        <f>VLOOKUP($H29,'CAPB_-_Euro_Area'!$A$27:$J$43,3,FALSE)</f>
        <v>-7.5000000000000009</v>
      </c>
      <c r="N29" s="111" t="s">
        <v>30</v>
      </c>
      <c r="O29" s="81">
        <f>VLOOKUP($H29,'GDP_Growth_-_Euro_Area'!$A$4:$J$20,6,)</f>
        <v>-2.8736096958718207</v>
      </c>
      <c r="P29" s="81">
        <f>VLOOKUP($H29,'GDP_Growth_-_Euro_Area'!$A$4:$J$20,5,)</f>
        <v>-14.185978727046447</v>
      </c>
      <c r="Q29" s="81">
        <f>VLOOKUP($H29,'CAPB_-_Euro_Area'!$A$27:$J$43,5,FALSE)</f>
        <v>0.30000000000000027</v>
      </c>
      <c r="R29" s="86">
        <f>VLOOKUP($H29,'CAPB_-_Euro_Area'!$A$27:$J$43,4,FALSE)</f>
        <v>5.7000000000000011</v>
      </c>
      <c r="T29" s="111" t="s">
        <v>30</v>
      </c>
      <c r="U29" s="81">
        <f>VLOOKUP($H29,'GDP_Growth_-_Euro_Area'!$A$4:$J$20,7,)</f>
        <v>4.9974743409695321</v>
      </c>
      <c r="V29" s="81">
        <f>VLOOKUP($H29,'GDP_Growth_-_Euro_Area'!$A$4:$J$20,6,)</f>
        <v>-2.8736096958718207</v>
      </c>
      <c r="W29" s="81">
        <f>VLOOKUP($H29,'CAPB_-_Euro_Area'!$A$27:$J$43,6,FALSE)</f>
        <v>1.7999999999999998</v>
      </c>
      <c r="X29" s="86">
        <f>VLOOKUP($H29,'CAPB_-_Euro_Area'!$A$27:$J$43,5,FALSE)</f>
        <v>0.30000000000000027</v>
      </c>
      <c r="Z29" s="111" t="s">
        <v>30</v>
      </c>
      <c r="AA29" s="81">
        <f>VLOOKUP($H29,'GDP_Growth_-_Euro_Area'!$A$4:$J$20,8,)</f>
        <v>4.8341562959281532</v>
      </c>
      <c r="AB29" s="81">
        <f>VLOOKUP($H29,'GDP_Growth_-_Euro_Area'!$A$4:$J$20,7,)</f>
        <v>4.9974743409695321</v>
      </c>
      <c r="AC29" s="81">
        <f>VLOOKUP($H29,'CAPB_-_Euro_Area'!$A$27:$J$43,7,FALSE)</f>
        <v>2.5</v>
      </c>
      <c r="AD29" s="86">
        <f>VLOOKUP($H29,'CAPB_-_Euro_Area'!$A$27:$J$43,6,FALSE)</f>
        <v>1.7999999999999998</v>
      </c>
      <c r="AF29" s="111" t="s">
        <v>30</v>
      </c>
      <c r="AG29" s="81">
        <f>VLOOKUP($H29,'GDP_Growth_-_Euro_Area'!$A$4:$J$20,9,)</f>
        <v>4.2264672361799001</v>
      </c>
      <c r="AH29" s="81">
        <f>VLOOKUP($H29,'GDP_Growth_-_Euro_Area'!$A$4:$J$20,8,)</f>
        <v>4.8341562959281532</v>
      </c>
      <c r="AI29" s="81">
        <f>VLOOKUP($H29,'CAPB_-_Euro_Area'!$A$27:$J$43,8,FALSE)</f>
        <v>-1.8</v>
      </c>
      <c r="AJ29" s="86">
        <f>VLOOKUP($H29,'CAPB_-_Euro_Area'!$A$27:$J$43,7,FALSE)</f>
        <v>2.5</v>
      </c>
      <c r="AL29" s="111" t="s">
        <v>30</v>
      </c>
      <c r="AM29" s="81">
        <f>VLOOKUP($H29,'GDP_Growth_-_Euro_Area'!$A$4:$J$20,10,)</f>
        <v>2.36163325737013</v>
      </c>
      <c r="AN29" s="81">
        <f>VLOOKUP($H29,'GDP_Growth_-_Euro_Area'!$A$4:$J$20,9,)</f>
        <v>4.2264672361799001</v>
      </c>
      <c r="AO29" s="81">
        <f>VLOOKUP($H29,'CAPB_-_Euro_Area'!$A$27:$J$43,9,FALSE)</f>
        <v>-0.4</v>
      </c>
      <c r="AP29" s="86">
        <f>VLOOKUP($H29,'CAPB_-_Euro_Area'!$A$27:$J$43,8,FALSE)</f>
        <v>-1.8</v>
      </c>
    </row>
    <row r="30" spans="2:42" x14ac:dyDescent="0.25">
      <c r="B30" s="277" t="s">
        <v>22</v>
      </c>
      <c r="C30" s="81">
        <f>VLOOKUP($B30,'GDP_Growth_-_Euro_Area'!$A$4:$J$20,4,)</f>
        <v>0.48732503677500461</v>
      </c>
      <c r="D30" s="81">
        <f>VLOOKUP($B30,'GDP_Growth_-_Euro_Area'!$A$4:$J$20,3,)</f>
        <v>6.4631732672316105</v>
      </c>
      <c r="E30" s="81">
        <f>VLOOKUP($B30,'CAPB_-_Euro_Area'!$A$27:$J$43,3,FALSE)</f>
        <v>-0.6</v>
      </c>
      <c r="F30" s="86">
        <f>VLOOKUP($B30,'CAPB_-_Euro_Area'!A36:J52,2,FALSE)</f>
        <v>1.1000000000000001</v>
      </c>
      <c r="H30" s="111" t="s">
        <v>21</v>
      </c>
      <c r="I30" s="81">
        <f>VLOOKUP($H30,'GDP_Growth_-_Euro_Area'!$A$4:$J$20,5,)</f>
        <v>-14.814001873429149</v>
      </c>
      <c r="J30" s="81">
        <f>VLOOKUP($H30,'GDP_Growth_-_Euro_Area'!$A$4:$J$20,4,FALSE)</f>
        <v>2.6279553790118797</v>
      </c>
      <c r="K30" s="81">
        <f>VLOOKUP($H30,'CAPB_-_Euro_Area'!$A$27:$J$43,4,FALSE)</f>
        <v>0.90000000000000036</v>
      </c>
      <c r="L30" s="86">
        <f>VLOOKUP($H30,'CAPB_-_Euro_Area'!$A$27:$J$43,3,FALSE)</f>
        <v>-2.2000000000000002</v>
      </c>
      <c r="N30" s="111" t="s">
        <v>21</v>
      </c>
      <c r="O30" s="81">
        <f>VLOOKUP($H30,'GDP_Growth_-_Euro_Area'!$A$4:$J$20,6,)</f>
        <v>1.61893217977007</v>
      </c>
      <c r="P30" s="81">
        <f>VLOOKUP($H30,'GDP_Growth_-_Euro_Area'!$A$4:$J$20,5,)</f>
        <v>-14.814001873429149</v>
      </c>
      <c r="Q30" s="81">
        <f>VLOOKUP($H30,'CAPB_-_Euro_Area'!$A$27:$J$43,5,FALSE)</f>
        <v>2</v>
      </c>
      <c r="R30" s="86">
        <f>VLOOKUP($H30,'CAPB_-_Euro_Area'!$A$27:$J$43,4,FALSE)</f>
        <v>0.90000000000000036</v>
      </c>
      <c r="T30" s="111" t="s">
        <v>21</v>
      </c>
      <c r="U30" s="81">
        <f>VLOOKUP($H30,'GDP_Growth_-_Euro_Area'!$A$4:$J$20,7,)</f>
        <v>6.114716102466673</v>
      </c>
      <c r="V30" s="81">
        <f>VLOOKUP($H30,'GDP_Growth_-_Euro_Area'!$A$4:$J$20,6,)</f>
        <v>1.61893217977007</v>
      </c>
      <c r="W30" s="81">
        <f>VLOOKUP($H30,'CAPB_-_Euro_Area'!$A$27:$J$43,6,FALSE)</f>
        <v>-2.4000000000000004</v>
      </c>
      <c r="X30" s="86">
        <f>VLOOKUP($H30,'CAPB_-_Euro_Area'!$A$27:$J$43,5,FALSE)</f>
        <v>2</v>
      </c>
      <c r="Z30" s="111" t="s">
        <v>21</v>
      </c>
      <c r="AA30" s="81">
        <f>VLOOKUP($H30,'GDP_Growth_-_Euro_Area'!$A$4:$J$20,8,)</f>
        <v>3.8383226479546266</v>
      </c>
      <c r="AB30" s="81">
        <f>VLOOKUP($H30,'GDP_Growth_-_Euro_Area'!$A$4:$J$20,7,)</f>
        <v>6.114716102466673</v>
      </c>
      <c r="AC30" s="81">
        <f>VLOOKUP($H30,'CAPB_-_Euro_Area'!$A$27:$J$43,7,FALSE)</f>
        <v>4.6000000000000005</v>
      </c>
      <c r="AD30" s="86">
        <f>VLOOKUP($H30,'CAPB_-_Euro_Area'!$A$27:$J$43,6,FALSE)</f>
        <v>-2.4000000000000004</v>
      </c>
      <c r="AF30" s="111" t="s">
        <v>21</v>
      </c>
      <c r="AG30" s="81">
        <f>VLOOKUP($H30,'GDP_Growth_-_Euro_Area'!$A$4:$J$20,9,)</f>
        <v>3.2572762040578311</v>
      </c>
      <c r="AH30" s="81">
        <f>VLOOKUP($H30,'GDP_Growth_-_Euro_Area'!$A$4:$J$20,8,)</f>
        <v>3.8383226479546266</v>
      </c>
      <c r="AI30" s="81">
        <f>VLOOKUP($H30,'CAPB_-_Euro_Area'!$A$27:$J$43,8,FALSE)</f>
        <v>0.5</v>
      </c>
      <c r="AJ30" s="86">
        <f>VLOOKUP($H30,'CAPB_-_Euro_Area'!$A$27:$J$43,7,FALSE)</f>
        <v>4.6000000000000005</v>
      </c>
      <c r="AL30" s="111" t="s">
        <v>21</v>
      </c>
      <c r="AM30" s="81">
        <f>VLOOKUP($H30,'GDP_Growth_-_Euro_Area'!$A$4:$J$20,10,)</f>
        <v>2.9498728773659053</v>
      </c>
      <c r="AN30" s="81">
        <f>VLOOKUP($H30,'GDP_Growth_-_Euro_Area'!$A$4:$J$20,9,)</f>
        <v>3.2572762040578311</v>
      </c>
      <c r="AO30" s="81">
        <f>VLOOKUP($H30,'CAPB_-_Euro_Area'!$A$27:$J$43,9,FALSE)</f>
        <v>1.6</v>
      </c>
      <c r="AP30" s="86">
        <f>VLOOKUP($H30,'CAPB_-_Euro_Area'!$A$27:$J$43,8,FALSE)</f>
        <v>0.5</v>
      </c>
    </row>
    <row r="31" spans="2:42" x14ac:dyDescent="0.25">
      <c r="B31" s="277" t="s">
        <v>23</v>
      </c>
      <c r="C31" s="81">
        <f>VLOOKUP($B31,'GDP_Growth_-_Euro_Area'!$A$4:$J$20,4,)</f>
        <v>3.9000000000008583</v>
      </c>
      <c r="D31" s="81">
        <f>VLOOKUP($B31,'GDP_Growth_-_Euro_Area'!$A$4:$J$20,3,)</f>
        <v>4.2792270979093132</v>
      </c>
      <c r="E31" s="81">
        <f>VLOOKUP($B31,'CAPB_-_Euro_Area'!$A$27:$J$43,3,FALSE)</f>
        <v>-2.7</v>
      </c>
      <c r="F31" s="86">
        <f>VLOOKUP($B31,'CAPB_-_Euro_Area'!A37:J53,2,FALSE)</f>
        <v>-0.50000000000000011</v>
      </c>
      <c r="H31" s="111" t="s">
        <v>22</v>
      </c>
      <c r="I31" s="81">
        <f>VLOOKUP($H31,'GDP_Growth_-_Euro_Area'!$A$4:$J$20,5,)</f>
        <v>-5.33368058985711</v>
      </c>
      <c r="J31" s="81">
        <f>VLOOKUP($H31,'GDP_Growth_-_Euro_Area'!$A$4:$J$20,4,FALSE)</f>
        <v>0.48732503677500461</v>
      </c>
      <c r="K31" s="81">
        <f>VLOOKUP($H31,'CAPB_-_Euro_Area'!$A$27:$J$43,4,FALSE)</f>
        <v>-9.9999999999999978E-2</v>
      </c>
      <c r="L31" s="86">
        <f>VLOOKUP($H31,'CAPB_-_Euro_Area'!$A$27:$J$43,3,FALSE)</f>
        <v>-0.6</v>
      </c>
      <c r="N31" s="111" t="s">
        <v>22</v>
      </c>
      <c r="O31" s="81">
        <f>VLOOKUP($H31,'GDP_Growth_-_Euro_Area'!$A$4:$J$20,6,)</f>
        <v>5.1446731809126334</v>
      </c>
      <c r="P31" s="81">
        <f>VLOOKUP($H31,'GDP_Growth_-_Euro_Area'!$A$4:$J$20,5,)</f>
        <v>-5.33368058985711</v>
      </c>
      <c r="Q31" s="81">
        <f>VLOOKUP($H31,'CAPB_-_Euro_Area'!$A$27:$J$43,5,FALSE)</f>
        <v>-1.6</v>
      </c>
      <c r="R31" s="86">
        <f>VLOOKUP($H31,'CAPB_-_Euro_Area'!$A$27:$J$43,4,FALSE)</f>
        <v>-9.9999999999999978E-2</v>
      </c>
      <c r="T31" s="111" t="s">
        <v>22</v>
      </c>
      <c r="U31" s="81">
        <f>VLOOKUP($H31,'GDP_Growth_-_Euro_Area'!$A$4:$J$20,7,)</f>
        <v>2.6090304030989699</v>
      </c>
      <c r="V31" s="81">
        <f>VLOOKUP($H31,'GDP_Growth_-_Euro_Area'!$A$4:$J$20,6,)</f>
        <v>5.1446731809126334</v>
      </c>
      <c r="W31" s="81">
        <f>VLOOKUP($H31,'CAPB_-_Euro_Area'!$A$27:$J$43,6,FALSE)</f>
        <v>0.4</v>
      </c>
      <c r="X31" s="86">
        <f>VLOOKUP($H31,'CAPB_-_Euro_Area'!$A$27:$J$43,5,FALSE)</f>
        <v>-1.6</v>
      </c>
      <c r="Z31" s="111" t="s">
        <v>22</v>
      </c>
      <c r="AA31" s="81">
        <f>VLOOKUP($H31,'GDP_Growth_-_Euro_Area'!$A$4:$J$20,8,)</f>
        <v>-0.16296669734504121</v>
      </c>
      <c r="AB31" s="81">
        <f>VLOOKUP($H31,'GDP_Growth_-_Euro_Area'!$A$4:$J$20,7,)</f>
        <v>2.6090304030989699</v>
      </c>
      <c r="AC31" s="81">
        <f>VLOOKUP($H31,'CAPB_-_Euro_Area'!$A$27:$J$43,7,FALSE)</f>
        <v>1</v>
      </c>
      <c r="AD31" s="86">
        <f>VLOOKUP($H31,'CAPB_-_Euro_Area'!$A$27:$J$43,6,FALSE)</f>
        <v>0.4</v>
      </c>
      <c r="AF31" s="111" t="s">
        <v>22</v>
      </c>
      <c r="AG31" s="81">
        <f>VLOOKUP($H31,'GDP_Growth_-_Euro_Area'!$A$4:$J$20,9,)</f>
        <v>1.9902060372616717</v>
      </c>
      <c r="AH31" s="81">
        <f>VLOOKUP($H31,'GDP_Growth_-_Euro_Area'!$A$4:$J$20,8,)</f>
        <v>-0.16296669734504121</v>
      </c>
      <c r="AI31" s="81">
        <f>VLOOKUP($H31,'CAPB_-_Euro_Area'!$A$27:$J$43,8,FALSE)</f>
        <v>0.4</v>
      </c>
      <c r="AJ31" s="86">
        <f>VLOOKUP($H31,'CAPB_-_Euro_Area'!$A$27:$J$43,7,FALSE)</f>
        <v>1</v>
      </c>
      <c r="AL31" s="111" t="s">
        <v>22</v>
      </c>
      <c r="AM31" s="81">
        <f>VLOOKUP($H31,'GDP_Growth_-_Euro_Area'!$A$4:$J$20,10,)</f>
        <v>0</v>
      </c>
      <c r="AN31" s="81">
        <f>VLOOKUP($H31,'GDP_Growth_-_Euro_Area'!$A$4:$J$20,9,)</f>
        <v>1.9902060372616717</v>
      </c>
      <c r="AO31" s="81">
        <f>VLOOKUP($H31,'CAPB_-_Euro_Area'!$A$27:$J$43,9,FALSE)</f>
        <v>-0.6</v>
      </c>
      <c r="AP31" s="86">
        <f>VLOOKUP($H31,'CAPB_-_Euro_Area'!$A$27:$J$43,8,FALSE)</f>
        <v>0.4</v>
      </c>
    </row>
    <row r="32" spans="2:42" x14ac:dyDescent="0.25">
      <c r="B32" s="277" t="s">
        <v>24</v>
      </c>
      <c r="C32" s="81">
        <f>VLOOKUP($B32,'GDP_Growth_-_Euro_Area'!$A$4:$J$20,4,)</f>
        <v>2.077940596172013</v>
      </c>
      <c r="D32" s="81">
        <f>VLOOKUP($B32,'GDP_Growth_-_Euro_Area'!$A$4:$J$20,3,)</f>
        <v>4.2000584341084277</v>
      </c>
      <c r="E32" s="81">
        <f>VLOOKUP($B32,'CAPB_-_Euro_Area'!$A$27:$J$43,3,FALSE)</f>
        <v>0</v>
      </c>
      <c r="F32" s="86">
        <f>VLOOKUP($B32,'CAPB_-_Euro_Area'!A38:J54,2,FALSE)</f>
        <v>-1</v>
      </c>
      <c r="H32" s="111" t="s">
        <v>23</v>
      </c>
      <c r="I32" s="81">
        <f>VLOOKUP($H32,'GDP_Growth_-_Euro_Area'!$A$4:$J$20,5,)</f>
        <v>-2.7999999999998124</v>
      </c>
      <c r="J32" s="81">
        <f>VLOOKUP($H32,'GDP_Growth_-_Euro_Area'!$A$4:$J$20,4,FALSE)</f>
        <v>3.9000000000008583</v>
      </c>
      <c r="K32" s="81">
        <f>VLOOKUP($H32,'CAPB_-_Euro_Area'!$A$27:$J$43,4,FALSE)</f>
        <v>3</v>
      </c>
      <c r="L32" s="86">
        <f>VLOOKUP($H32,'CAPB_-_Euro_Area'!$A$27:$J$43,3,FALSE)</f>
        <v>-2.7</v>
      </c>
      <c r="N32" s="111" t="s">
        <v>23</v>
      </c>
      <c r="O32" s="81">
        <f>VLOOKUP($H32,'GDP_Growth_-_Euro_Area'!$A$4:$J$20,6,)</f>
        <v>4.2999999999999261</v>
      </c>
      <c r="P32" s="81">
        <f>VLOOKUP($H32,'GDP_Growth_-_Euro_Area'!$A$4:$J$20,5,)</f>
        <v>-2.7999999999998124</v>
      </c>
      <c r="Q32" s="81">
        <f>VLOOKUP($H32,'CAPB_-_Euro_Area'!$A$27:$J$43,5,FALSE)</f>
        <v>-0.8</v>
      </c>
      <c r="R32" s="86">
        <f>VLOOKUP($H32,'CAPB_-_Euro_Area'!$A$27:$J$43,4,FALSE)</f>
        <v>3</v>
      </c>
      <c r="T32" s="111" t="s">
        <v>23</v>
      </c>
      <c r="U32" s="81">
        <f>VLOOKUP($H32,'GDP_Growth_-_Euro_Area'!$A$4:$J$20,7,)</f>
        <v>1.3999999999987409</v>
      </c>
      <c r="V32" s="81">
        <f>VLOOKUP($H32,'GDP_Growth_-_Euro_Area'!$A$4:$J$20,6,)</f>
        <v>4.2999999999999261</v>
      </c>
      <c r="W32" s="81">
        <f>VLOOKUP($H32,'CAPB_-_Euro_Area'!$A$27:$J$43,6,FALSE)</f>
        <v>0.70000000000000007</v>
      </c>
      <c r="X32" s="86">
        <f>VLOOKUP($H32,'CAPB_-_Euro_Area'!$A$27:$J$43,5,FALSE)</f>
        <v>-0.8</v>
      </c>
      <c r="Z32" s="111" t="s">
        <v>23</v>
      </c>
      <c r="AA32" s="81">
        <f>VLOOKUP($H32,'GDP_Growth_-_Euro_Area'!$A$4:$J$20,8,)</f>
        <v>1.1000000000006622</v>
      </c>
      <c r="AB32" s="81">
        <f>VLOOKUP($H32,'GDP_Growth_-_Euro_Area'!$A$4:$J$20,7,)</f>
        <v>1.3999999999987409</v>
      </c>
      <c r="AC32" s="81">
        <f>VLOOKUP($H32,'CAPB_-_Euro_Area'!$A$27:$J$43,7,FALSE)</f>
        <v>-1.4</v>
      </c>
      <c r="AD32" s="86">
        <f>VLOOKUP($H32,'CAPB_-_Euro_Area'!$A$27:$J$43,6,FALSE)</f>
        <v>0.70000000000000007</v>
      </c>
      <c r="AF32" s="111" t="s">
        <v>23</v>
      </c>
      <c r="AG32" s="81">
        <f>VLOOKUP($H32,'GDP_Growth_-_Euro_Area'!$A$4:$J$20,9,)</f>
        <v>2.8999999999987267</v>
      </c>
      <c r="AH32" s="81">
        <f>VLOOKUP($H32,'GDP_Growth_-_Euro_Area'!$A$4:$J$20,8,)</f>
        <v>1.1000000000006622</v>
      </c>
      <c r="AI32" s="81">
        <f>VLOOKUP($H32,'CAPB_-_Euro_Area'!$A$27:$J$43,8,FALSE)</f>
        <v>0.7</v>
      </c>
      <c r="AJ32" s="86">
        <f>VLOOKUP($H32,'CAPB_-_Euro_Area'!$A$27:$J$43,7,FALSE)</f>
        <v>-1.4</v>
      </c>
      <c r="AL32" s="111" t="s">
        <v>23</v>
      </c>
      <c r="AM32" s="81">
        <f>VLOOKUP($H32,'GDP_Growth_-_Euro_Area'!$A$4:$J$20,10,)</f>
        <v>0</v>
      </c>
      <c r="AN32" s="81">
        <f>VLOOKUP($H32,'GDP_Growth_-_Euro_Area'!$A$4:$J$20,9,)</f>
        <v>2.8999999999987267</v>
      </c>
      <c r="AO32" s="81">
        <f>VLOOKUP($H32,'CAPB_-_Euro_Area'!$A$27:$J$43,9,FALSE)</f>
        <v>0.5</v>
      </c>
      <c r="AP32" s="86">
        <f>VLOOKUP($H32,'CAPB_-_Euro_Area'!$A$27:$J$43,8,FALSE)</f>
        <v>0.7</v>
      </c>
    </row>
    <row r="33" spans="2:42" x14ac:dyDescent="0.25">
      <c r="B33" s="277" t="s">
        <v>25</v>
      </c>
      <c r="C33" s="81">
        <f>VLOOKUP($B33,'GDP_Growth_-_Euro_Area'!$A$4:$J$20,4,)</f>
        <v>0.19929571281069514</v>
      </c>
      <c r="D33" s="81">
        <f>VLOOKUP($B33,'GDP_Growth_-_Euro_Area'!$A$4:$J$20,3,)</f>
        <v>2.4919856128950073</v>
      </c>
      <c r="E33" s="81">
        <f>VLOOKUP($B33,'CAPB_-_Euro_Area'!$A$27:$J$43,3,FALSE)</f>
        <v>-0.5</v>
      </c>
      <c r="F33" s="86">
        <f>VLOOKUP($B33,'CAPB_-_Euro_Area'!A39:J55,2,FALSE)</f>
        <v>-1.6</v>
      </c>
      <c r="H33" s="111" t="s">
        <v>24</v>
      </c>
      <c r="I33" s="81">
        <f>VLOOKUP($H33,'GDP_Growth_-_Euro_Area'!$A$4:$J$20,5,)</f>
        <v>-3.2980747022043317</v>
      </c>
      <c r="J33" s="81">
        <f>VLOOKUP($H33,'GDP_Growth_-_Euro_Area'!$A$4:$J$20,4,FALSE)</f>
        <v>2.077940596172013</v>
      </c>
      <c r="K33" s="81">
        <f>VLOOKUP($H33,'CAPB_-_Euro_Area'!$A$27:$J$43,4,FALSE)</f>
        <v>-3.7</v>
      </c>
      <c r="L33" s="86">
        <f>VLOOKUP($H33,'CAPB_-_Euro_Area'!$A$27:$J$43,3,FALSE)</f>
        <v>0</v>
      </c>
      <c r="N33" s="111" t="s">
        <v>24</v>
      </c>
      <c r="O33" s="81">
        <f>VLOOKUP($H33,'GDP_Growth_-_Euro_Area'!$A$4:$J$20,6,)</f>
        <v>1.0705038483302332</v>
      </c>
      <c r="P33" s="81">
        <f>VLOOKUP($H33,'GDP_Growth_-_Euro_Area'!$A$4:$J$20,5,)</f>
        <v>-3.2980747022043317</v>
      </c>
      <c r="Q33" s="81">
        <f>VLOOKUP($H33,'CAPB_-_Euro_Area'!$A$27:$J$43,5,FALSE)</f>
        <v>0.29999999999999982</v>
      </c>
      <c r="R33" s="86">
        <f>VLOOKUP($H33,'CAPB_-_Euro_Area'!$A$27:$J$43,4,FALSE)</f>
        <v>-3.7</v>
      </c>
      <c r="T33" s="111" t="s">
        <v>24</v>
      </c>
      <c r="U33" s="81">
        <f>VLOOKUP($H33,'GDP_Growth_-_Euro_Area'!$A$4:$J$20,7,)</f>
        <v>1.6636194339018999</v>
      </c>
      <c r="V33" s="81">
        <f>VLOOKUP($H33,'GDP_Growth_-_Euro_Area'!$A$4:$J$20,6,)</f>
        <v>1.0705038483302332</v>
      </c>
      <c r="W33" s="81">
        <f>VLOOKUP($H33,'CAPB_-_Euro_Area'!$A$27:$J$43,6,FALSE)</f>
        <v>0.30000000000000027</v>
      </c>
      <c r="X33" s="86">
        <f>VLOOKUP($H33,'CAPB_-_Euro_Area'!$A$27:$J$43,5,FALSE)</f>
        <v>0.29999999999999982</v>
      </c>
      <c r="Z33" s="111" t="s">
        <v>24</v>
      </c>
      <c r="AA33" s="81">
        <f>VLOOKUP($H33,'GDP_Growth_-_Euro_Area'!$A$4:$J$20,8,)</f>
        <v>-1.5857085135645264</v>
      </c>
      <c r="AB33" s="81">
        <f>VLOOKUP($H33,'GDP_Growth_-_Euro_Area'!$A$4:$J$20,7,)</f>
        <v>1.6636194339018999</v>
      </c>
      <c r="AC33" s="81">
        <f>VLOOKUP($H33,'CAPB_-_Euro_Area'!$A$27:$J$43,7,FALSE)</f>
        <v>1.4</v>
      </c>
      <c r="AD33" s="86">
        <f>VLOOKUP($H33,'CAPB_-_Euro_Area'!$A$27:$J$43,6,FALSE)</f>
        <v>0.30000000000000027</v>
      </c>
      <c r="AF33" s="111" t="s">
        <v>24</v>
      </c>
      <c r="AG33" s="81">
        <f>VLOOKUP($H33,'GDP_Growth_-_Euro_Area'!$A$4:$J$20,9,)</f>
        <v>-0.72551245590368296</v>
      </c>
      <c r="AH33" s="81">
        <f>VLOOKUP($H33,'GDP_Growth_-_Euro_Area'!$A$4:$J$20,8,)</f>
        <v>-1.5857085135645264</v>
      </c>
      <c r="AI33" s="81">
        <f>VLOOKUP($H33,'CAPB_-_Euro_Area'!$A$27:$J$43,8,FALSE)</f>
        <v>2.5</v>
      </c>
      <c r="AJ33" s="86">
        <f>VLOOKUP($H33,'CAPB_-_Euro_Area'!$A$27:$J$43,7,FALSE)</f>
        <v>1.4</v>
      </c>
      <c r="AL33" s="111" t="s">
        <v>24</v>
      </c>
      <c r="AM33" s="81">
        <f>VLOOKUP($H33,'GDP_Growth_-_Euro_Area'!$A$4:$J$20,10,)</f>
        <v>0.87391334503566043</v>
      </c>
      <c r="AN33" s="81">
        <f>VLOOKUP($H33,'GDP_Growth_-_Euro_Area'!$A$4:$J$20,9,)</f>
        <v>-0.72551245590368296</v>
      </c>
      <c r="AO33" s="81">
        <f>VLOOKUP($H33,'CAPB_-_Euro_Area'!$A$27:$J$43,9,FALSE)</f>
        <v>0</v>
      </c>
      <c r="AP33" s="86">
        <f>VLOOKUP($H33,'CAPB_-_Euro_Area'!$A$27:$J$43,8,FALSE)</f>
        <v>2.5</v>
      </c>
    </row>
    <row r="34" spans="2:42" x14ac:dyDescent="0.25">
      <c r="B34" s="277" t="s">
        <v>26</v>
      </c>
      <c r="C34" s="81">
        <f>VLOOKUP($B34,'GDP_Growth_-_Euro_Area'!$A$4:$J$20,4,)</f>
        <v>5.4467414271614985</v>
      </c>
      <c r="D34" s="81">
        <f>VLOOKUP($B34,'GDP_Growth_-_Euro_Area'!$A$4:$J$20,3,)</f>
        <v>10.681131290470987</v>
      </c>
      <c r="E34" s="81">
        <f>VLOOKUP($B34,'CAPB_-_Euro_Area'!$A$27:$J$43,3,FALSE)</f>
        <v>-0.69999999999999973</v>
      </c>
      <c r="F34" s="86">
        <f>VLOOKUP($B34,'CAPB_-_Euro_Area'!A40:J56,2,FALSE)</f>
        <v>0.10000000000000009</v>
      </c>
      <c r="H34" s="111" t="s">
        <v>25</v>
      </c>
      <c r="I34" s="81">
        <f>VLOOKUP($H34,'GDP_Growth_-_Euro_Area'!$A$4:$J$20,5,)</f>
        <v>-2.978110801000355</v>
      </c>
      <c r="J34" s="81">
        <f>VLOOKUP($H34,'GDP_Growth_-_Euro_Area'!$A$4:$J$20,4,FALSE)</f>
        <v>0.19929571281069514</v>
      </c>
      <c r="K34" s="81">
        <f>VLOOKUP($H34,'CAPB_-_Euro_Area'!$A$27:$J$43,4,FALSE)</f>
        <v>-4.8000000000000007</v>
      </c>
      <c r="L34" s="86">
        <f>VLOOKUP($H34,'CAPB_-_Euro_Area'!$A$27:$J$43,3,FALSE)</f>
        <v>-0.5</v>
      </c>
      <c r="N34" s="111" t="s">
        <v>25</v>
      </c>
      <c r="O34" s="81">
        <f>VLOOKUP($H34,'GDP_Growth_-_Euro_Area'!$A$4:$J$20,6,)</f>
        <v>1.8986750387770712</v>
      </c>
      <c r="P34" s="81">
        <f>VLOOKUP($H34,'GDP_Growth_-_Euro_Area'!$A$4:$J$20,5,)</f>
        <v>-2.978110801000355</v>
      </c>
      <c r="Q34" s="81">
        <f>VLOOKUP($H34,'CAPB_-_Euro_Area'!$A$27:$J$43,5,FALSE)</f>
        <v>-1.7999999999999989</v>
      </c>
      <c r="R34" s="86">
        <f>VLOOKUP($H34,'CAPB_-_Euro_Area'!$A$27:$J$43,4,FALSE)</f>
        <v>-4.8000000000000007</v>
      </c>
      <c r="T34" s="111" t="s">
        <v>25</v>
      </c>
      <c r="U34" s="81">
        <f>VLOOKUP($H34,'GDP_Growth_-_Euro_Area'!$A$4:$J$20,7,)</f>
        <v>-1.8268014011407274</v>
      </c>
      <c r="V34" s="81">
        <f>VLOOKUP($H34,'GDP_Growth_-_Euro_Area'!$A$4:$J$20,6,)</f>
        <v>1.8986750387770712</v>
      </c>
      <c r="W34" s="81">
        <f>VLOOKUP($H34,'CAPB_-_Euro_Area'!$A$27:$J$43,6,FALSE)</f>
        <v>5.6</v>
      </c>
      <c r="X34" s="86">
        <f>VLOOKUP($H34,'CAPB_-_Euro_Area'!$A$27:$J$43,5,FALSE)</f>
        <v>-1.7999999999999989</v>
      </c>
      <c r="Z34" s="111" t="s">
        <v>25</v>
      </c>
      <c r="AA34" s="81">
        <f>VLOOKUP($H34,'GDP_Growth_-_Euro_Area'!$A$4:$J$20,8,)</f>
        <v>-4.0282652947487634</v>
      </c>
      <c r="AB34" s="81">
        <f>VLOOKUP($H34,'GDP_Growth_-_Euro_Area'!$A$4:$J$20,7,)</f>
        <v>-1.8268014011407274</v>
      </c>
      <c r="AC34" s="81">
        <f>VLOOKUP($H34,'CAPB_-_Euro_Area'!$A$27:$J$43,7,FALSE)</f>
        <v>3.5</v>
      </c>
      <c r="AD34" s="86">
        <f>VLOOKUP($H34,'CAPB_-_Euro_Area'!$A$27:$J$43,6,FALSE)</f>
        <v>5.6</v>
      </c>
      <c r="AF34" s="111" t="s">
        <v>25</v>
      </c>
      <c r="AG34" s="81">
        <f>VLOOKUP($H34,'GDP_Growth_-_Euro_Area'!$A$4:$J$20,9,)</f>
        <v>-1.6048158750509316</v>
      </c>
      <c r="AH34" s="81">
        <f>VLOOKUP($H34,'GDP_Growth_-_Euro_Area'!$A$4:$J$20,8,)</f>
        <v>-4.0282652947487634</v>
      </c>
      <c r="AI34" s="81">
        <f>VLOOKUP($H34,'CAPB_-_Euro_Area'!$A$27:$J$43,8,FALSE)</f>
        <v>2.5</v>
      </c>
      <c r="AJ34" s="86">
        <f>VLOOKUP($H34,'CAPB_-_Euro_Area'!$A$27:$J$43,7,FALSE)</f>
        <v>3.5</v>
      </c>
      <c r="AL34" s="111" t="s">
        <v>25</v>
      </c>
      <c r="AM34" s="81">
        <f>VLOOKUP($H34,'GDP_Growth_-_Euro_Area'!$A$4:$J$20,10,)</f>
        <v>0.8911297182595348</v>
      </c>
      <c r="AN34" s="81">
        <f>VLOOKUP($H34,'GDP_Growth_-_Euro_Area'!$A$4:$J$20,9,)</f>
        <v>-1.6048158750509316</v>
      </c>
      <c r="AO34" s="81">
        <f>VLOOKUP($H34,'CAPB_-_Euro_Area'!$A$27:$J$43,9,FALSE)</f>
        <v>-0.29999999999999982</v>
      </c>
      <c r="AP34" s="86">
        <f>VLOOKUP($H34,'CAPB_-_Euro_Area'!$A$27:$J$43,8,FALSE)</f>
        <v>2.5</v>
      </c>
    </row>
    <row r="35" spans="2:42" x14ac:dyDescent="0.25">
      <c r="B35" s="277" t="s">
        <v>27</v>
      </c>
      <c r="C35" s="81">
        <f>VLOOKUP($B35,'GDP_Growth_-_Euro_Area'!$A$4:$J$20,4,)</f>
        <v>3.3001041691901492</v>
      </c>
      <c r="D35" s="81">
        <f>VLOOKUP($B35,'GDP_Growth_-_Euro_Area'!$A$4:$J$20,3,)</f>
        <v>6.9414534467627504</v>
      </c>
      <c r="E35" s="81">
        <f>VLOOKUP($B35,'CAPB_-_Euro_Area'!$A$27:$J$43,3,FALSE)</f>
        <v>-0.60000000000000009</v>
      </c>
      <c r="F35" s="86">
        <f>VLOOKUP($B35,'CAPB_-_Euro_Area'!A41:J57,2,FALSE)</f>
        <v>-0.49999999999999989</v>
      </c>
      <c r="H35" s="111" t="s">
        <v>26</v>
      </c>
      <c r="I35" s="81">
        <f>VLOOKUP($H35,'GDP_Growth_-_Euro_Area'!$A$4:$J$20,5,)</f>
        <v>-5.290243350880047</v>
      </c>
      <c r="J35" s="81">
        <f>VLOOKUP($H35,'GDP_Growth_-_Euro_Area'!$A$4:$J$20,4,FALSE)</f>
        <v>5.4467414271614985</v>
      </c>
      <c r="K35" s="81">
        <f>VLOOKUP($H35,'CAPB_-_Euro_Area'!$A$27:$J$43,4,FALSE)</f>
        <v>-2.2000000000000002</v>
      </c>
      <c r="L35" s="86">
        <f>VLOOKUP($H35,'CAPB_-_Euro_Area'!$A$27:$J$43,3,FALSE)</f>
        <v>-0.69999999999999973</v>
      </c>
      <c r="N35" s="111" t="s">
        <v>26</v>
      </c>
      <c r="O35" s="81">
        <f>VLOOKUP($H35,'GDP_Growth_-_Euro_Area'!$A$4:$J$20,6,)</f>
        <v>4.827314044859051</v>
      </c>
      <c r="P35" s="81">
        <f>VLOOKUP($H35,'GDP_Growth_-_Euro_Area'!$A$4:$J$20,5,)</f>
        <v>-5.290243350880047</v>
      </c>
      <c r="Q35" s="81">
        <f>VLOOKUP($H35,'CAPB_-_Euro_Area'!$A$27:$J$43,5,FALSE)</f>
        <v>-0.40000000000000036</v>
      </c>
      <c r="R35" s="86">
        <f>VLOOKUP($H35,'CAPB_-_Euro_Area'!$A$27:$J$43,4,FALSE)</f>
        <v>-2.2000000000000002</v>
      </c>
      <c r="T35" s="111" t="s">
        <v>26</v>
      </c>
      <c r="U35" s="81">
        <f>VLOOKUP($H35,'GDP_Growth_-_Euro_Area'!$A$4:$J$20,7,)</f>
        <v>2.7041989743784427</v>
      </c>
      <c r="V35" s="81">
        <f>VLOOKUP($H35,'GDP_Growth_-_Euro_Area'!$A$4:$J$20,6,)</f>
        <v>4.827314044859051</v>
      </c>
      <c r="W35" s="81">
        <f>VLOOKUP($H35,'CAPB_-_Euro_Area'!$A$27:$J$43,6,FALSE)</f>
        <v>3.7</v>
      </c>
      <c r="X35" s="86">
        <f>VLOOKUP($H35,'CAPB_-_Euro_Area'!$A$27:$J$43,5,FALSE)</f>
        <v>-0.40000000000000036</v>
      </c>
      <c r="Z35" s="111" t="s">
        <v>26</v>
      </c>
      <c r="AA35" s="81">
        <f>VLOOKUP($H35,'GDP_Growth_-_Euro_Area'!$A$4:$J$20,8,)</f>
        <v>1.6020378932323922</v>
      </c>
      <c r="AB35" s="81">
        <f>VLOOKUP($H35,'GDP_Growth_-_Euro_Area'!$A$4:$J$20,7,)</f>
        <v>2.7041989743784427</v>
      </c>
      <c r="AC35" s="81">
        <f>VLOOKUP($H35,'CAPB_-_Euro_Area'!$A$27:$J$43,7,FALSE)</f>
        <v>0.40000000000000036</v>
      </c>
      <c r="AD35" s="86">
        <f>VLOOKUP($H35,'CAPB_-_Euro_Area'!$A$27:$J$43,6,FALSE)</f>
        <v>3.7</v>
      </c>
      <c r="AF35" s="111" t="s">
        <v>26</v>
      </c>
      <c r="AG35" s="81">
        <f>VLOOKUP($H35,'GDP_Growth_-_Euro_Area'!$A$4:$J$20,9,)</f>
        <v>1.4247385175079472</v>
      </c>
      <c r="AH35" s="81">
        <f>VLOOKUP($H35,'GDP_Growth_-_Euro_Area'!$A$4:$J$20,8,)</f>
        <v>1.6020378932323922</v>
      </c>
      <c r="AI35" s="81">
        <f>VLOOKUP($H35,'CAPB_-_Euro_Area'!$A$27:$J$43,8,FALSE)</f>
        <v>2.0999999999999996</v>
      </c>
      <c r="AJ35" s="86">
        <f>VLOOKUP($H35,'CAPB_-_Euro_Area'!$A$27:$J$43,7,FALSE)</f>
        <v>0.40000000000000036</v>
      </c>
      <c r="AL35" s="111" t="s">
        <v>26</v>
      </c>
      <c r="AM35" s="81">
        <f>VLOOKUP($H35,'GDP_Growth_-_Euro_Area'!$A$4:$J$20,10,)</f>
        <v>2.4096583614681748</v>
      </c>
      <c r="AN35" s="81">
        <f>VLOOKUP($H35,'GDP_Growth_-_Euro_Area'!$A$4:$J$20,9,)</f>
        <v>1.4247385175079472</v>
      </c>
      <c r="AO35" s="81">
        <f>VLOOKUP($H35,'CAPB_-_Euro_Area'!$A$27:$J$43,9,FALSE)</f>
        <v>-0.49999999999999994</v>
      </c>
      <c r="AP35" s="86">
        <f>VLOOKUP($H35,'CAPB_-_Euro_Area'!$A$27:$J$43,8,FALSE)</f>
        <v>2.0999999999999996</v>
      </c>
    </row>
    <row r="36" spans="2:42" ht="15.75" thickBot="1" x14ac:dyDescent="0.3">
      <c r="B36" s="278" t="s">
        <v>28</v>
      </c>
      <c r="C36" s="88">
        <f>VLOOKUP($B36,'GDP_Growth_-_Euro_Area'!$A$4:$J$20,4,)</f>
        <v>1.1159252663290431</v>
      </c>
      <c r="D36" s="88">
        <f>VLOOKUP($B36,'GDP_Growth_-_Euro_Area'!$A$4:$J$20,3,)</f>
        <v>3.7689458216294724</v>
      </c>
      <c r="E36" s="88">
        <f>VLOOKUP($B36,'CAPB_-_Euro_Area'!$A$27:$J$43,3,FALSE)</f>
        <v>-6.1</v>
      </c>
      <c r="F36" s="89">
        <f>VLOOKUP($B36,'CAPB_-_Euro_Area'!A42:J58,2,FALSE)</f>
        <v>-0.89999999999999991</v>
      </c>
      <c r="H36" s="111" t="s">
        <v>27</v>
      </c>
      <c r="I36" s="81">
        <f>VLOOKUP($H36,'GDP_Growth_-_Euro_Area'!$A$4:$J$20,5,)</f>
        <v>-7.7973206695394737</v>
      </c>
      <c r="J36" s="81">
        <f>VLOOKUP($H36,'GDP_Growth_-_Euro_Area'!$A$4:$J$20,4,FALSE)</f>
        <v>3.3001041691901492</v>
      </c>
      <c r="K36" s="81">
        <f>VLOOKUP($H36,'CAPB_-_Euro_Area'!$A$27:$J$43,4,FALSE)</f>
        <v>-1.2000000000000002</v>
      </c>
      <c r="L36" s="86">
        <f>VLOOKUP($H36,'CAPB_-_Euro_Area'!$A$27:$J$43,3,FALSE)</f>
        <v>-0.60000000000000009</v>
      </c>
      <c r="N36" s="111" t="s">
        <v>27</v>
      </c>
      <c r="O36" s="81">
        <f>VLOOKUP($H36,'GDP_Growth_-_Euro_Area'!$A$4:$J$20,6,)</f>
        <v>1.2218191529610749</v>
      </c>
      <c r="P36" s="81">
        <f>VLOOKUP($H36,'GDP_Growth_-_Euro_Area'!$A$4:$J$20,5,)</f>
        <v>-7.7973206695394737</v>
      </c>
      <c r="Q36" s="81">
        <f>VLOOKUP($H36,'CAPB_-_Euro_Area'!$A$27:$J$43,5,FALSE)</f>
        <v>-9.9999999999999645E-2</v>
      </c>
      <c r="R36" s="86">
        <f>VLOOKUP($H36,'CAPB_-_Euro_Area'!$A$27:$J$43,4,FALSE)</f>
        <v>-1.2000000000000002</v>
      </c>
      <c r="T36" s="111" t="s">
        <v>27</v>
      </c>
      <c r="U36" s="81">
        <f>VLOOKUP($H36,'GDP_Growth_-_Euro_Area'!$A$4:$J$20,7,)</f>
        <v>0.61280129658828741</v>
      </c>
      <c r="V36" s="81">
        <f>VLOOKUP($H36,'GDP_Growth_-_Euro_Area'!$A$4:$J$20,6,)</f>
        <v>1.2218191529610749</v>
      </c>
      <c r="W36" s="81">
        <f>VLOOKUP($H36,'CAPB_-_Euro_Area'!$A$27:$J$43,6,FALSE)</f>
        <v>0.5</v>
      </c>
      <c r="X36" s="86">
        <f>VLOOKUP($H36,'CAPB_-_Euro_Area'!$A$27:$J$43,5,FALSE)</f>
        <v>-9.9999999999999645E-2</v>
      </c>
      <c r="Z36" s="111" t="s">
        <v>27</v>
      </c>
      <c r="AA36" s="81">
        <f>VLOOKUP($H36,'GDP_Growth_-_Euro_Area'!$A$4:$J$20,8,)</f>
        <v>-2.639506750956059</v>
      </c>
      <c r="AB36" s="81">
        <f>VLOOKUP($H36,'GDP_Growth_-_Euro_Area'!$A$4:$J$20,7,)</f>
        <v>0.61280129658828741</v>
      </c>
      <c r="AC36" s="81">
        <f>VLOOKUP($H36,'CAPB_-_Euro_Area'!$A$27:$J$43,7,FALSE)</f>
        <v>2.2999999999999998</v>
      </c>
      <c r="AD36" s="86">
        <f>VLOOKUP($H36,'CAPB_-_Euro_Area'!$A$27:$J$43,6,FALSE)</f>
        <v>0.5</v>
      </c>
      <c r="AF36" s="111" t="s">
        <v>27</v>
      </c>
      <c r="AG36" s="81">
        <f>VLOOKUP($H36,'GDP_Growth_-_Euro_Area'!$A$4:$J$20,9,)</f>
        <v>-0.9984929618110101</v>
      </c>
      <c r="AH36" s="81">
        <f>VLOOKUP($H36,'GDP_Growth_-_Euro_Area'!$A$4:$J$20,8,)</f>
        <v>-2.639506750956059</v>
      </c>
      <c r="AI36" s="81">
        <f>VLOOKUP($H36,'CAPB_-_Euro_Area'!$A$27:$J$43,8,FALSE)</f>
        <v>0.6</v>
      </c>
      <c r="AJ36" s="86">
        <f>VLOOKUP($H36,'CAPB_-_Euro_Area'!$A$27:$J$43,7,FALSE)</f>
        <v>2.2999999999999998</v>
      </c>
      <c r="AL36" s="111" t="s">
        <v>27</v>
      </c>
      <c r="AM36" s="81">
        <f>VLOOKUP($H36,'GDP_Growth_-_Euro_Area'!$A$4:$J$20,10,)</f>
        <v>2.6367098938967928</v>
      </c>
      <c r="AN36" s="81">
        <f>VLOOKUP($H36,'GDP_Growth_-_Euro_Area'!$A$4:$J$20,9,)</f>
        <v>-0.9984929618110101</v>
      </c>
      <c r="AO36" s="81">
        <f>VLOOKUP($H36,'CAPB_-_Euro_Area'!$A$27:$J$43,9,FALSE)</f>
        <v>-0.4</v>
      </c>
      <c r="AP36" s="86">
        <f>VLOOKUP($H36,'CAPB_-_Euro_Area'!$A$27:$J$43,8,FALSE)</f>
        <v>0.6</v>
      </c>
    </row>
    <row r="37" spans="2:42" ht="15.75" thickBot="1" x14ac:dyDescent="0.3">
      <c r="B37" s="110"/>
      <c r="C37" s="81"/>
      <c r="D37" s="81"/>
      <c r="E37" s="81"/>
      <c r="F37" s="81"/>
      <c r="H37" s="112" t="s">
        <v>28</v>
      </c>
      <c r="I37" s="88">
        <f>VLOOKUP($H37,'GDP_Growth_-_Euro_Area'!$A$4:$J$20,5,)</f>
        <v>-3.5737940254102796</v>
      </c>
      <c r="J37" s="88">
        <f>VLOOKUP($H37,'GDP_Growth_-_Euro_Area'!$A$4:$J$20,4,FALSE)</f>
        <v>1.1159252663290431</v>
      </c>
      <c r="K37" s="88">
        <f>VLOOKUP($H37,'CAPB_-_Euro_Area'!$A$27:$J$43,4,FALSE)</f>
        <v>-3.6999999999999993</v>
      </c>
      <c r="L37" s="89">
        <f>VLOOKUP($H37,'CAPB_-_Euro_Area'!$A$27:$J$43,3,FALSE)</f>
        <v>-6.1</v>
      </c>
      <c r="N37" s="112" t="s">
        <v>28</v>
      </c>
      <c r="O37" s="88">
        <f>VLOOKUP($H37,'GDP_Growth_-_Euro_Area'!$A$4:$J$20,6,)</f>
        <v>1.3804782633314971E-2</v>
      </c>
      <c r="P37" s="88">
        <f>VLOOKUP($H37,'GDP_Growth_-_Euro_Area'!$A$4:$J$20,5,)</f>
        <v>-3.5737940254102796</v>
      </c>
      <c r="Q37" s="88">
        <f>VLOOKUP($H37,'CAPB_-_Euro_Area'!$A$27:$J$43,5,FALSE)</f>
        <v>1.8999999999999995</v>
      </c>
      <c r="R37" s="89">
        <f>VLOOKUP($H37,'CAPB_-_Euro_Area'!$A$27:$J$43,4,FALSE)</f>
        <v>-3.6999999999999993</v>
      </c>
      <c r="T37" s="112" t="s">
        <v>28</v>
      </c>
      <c r="U37" s="88">
        <f>VLOOKUP($H37,'GDP_Growth_-_Euro_Area'!$A$4:$J$20,7,)</f>
        <v>-0.61762268581358626</v>
      </c>
      <c r="V37" s="88">
        <f>VLOOKUP($H37,'GDP_Growth_-_Euro_Area'!$A$4:$J$20,6,)</f>
        <v>1.3804782633314971E-2</v>
      </c>
      <c r="W37" s="88">
        <f>VLOOKUP($H37,'CAPB_-_Euro_Area'!$A$27:$J$43,6,FALSE)</f>
        <v>1.2000000000000002</v>
      </c>
      <c r="X37" s="89">
        <f>VLOOKUP($H37,'CAPB_-_Euro_Area'!$A$27:$J$43,5,FALSE)</f>
        <v>1.8999999999999995</v>
      </c>
      <c r="Z37" s="112" t="s">
        <v>28</v>
      </c>
      <c r="AA37" s="88">
        <f>VLOOKUP($H37,'GDP_Growth_-_Euro_Area'!$A$4:$J$20,8,)</f>
        <v>-2.0887452337238273</v>
      </c>
      <c r="AB37" s="88">
        <f>VLOOKUP($H37,'GDP_Growth_-_Euro_Area'!$A$4:$J$20,7,)</f>
        <v>-0.61762268581358626</v>
      </c>
      <c r="AC37" s="88">
        <f>VLOOKUP($H37,'CAPB_-_Euro_Area'!$A$27:$J$43,7,FALSE)</f>
        <v>3.1999999999999997</v>
      </c>
      <c r="AD37" s="89">
        <f>VLOOKUP($H37,'CAPB_-_Euro_Area'!$A$27:$J$43,6,FALSE)</f>
        <v>1.2000000000000002</v>
      </c>
      <c r="AF37" s="112" t="s">
        <v>28</v>
      </c>
      <c r="AG37" s="88">
        <f>VLOOKUP($H37,'GDP_Growth_-_Euro_Area'!$A$4:$J$20,9,)</f>
        <v>-1.2299519807168622</v>
      </c>
      <c r="AH37" s="88">
        <f>VLOOKUP($H37,'GDP_Growth_-_Euro_Area'!$A$4:$J$20,8,)</f>
        <v>-2.0887452337238273</v>
      </c>
      <c r="AI37" s="88">
        <f>VLOOKUP($H37,'CAPB_-_Euro_Area'!$A$27:$J$43,8,FALSE)</f>
        <v>1.5</v>
      </c>
      <c r="AJ37" s="89">
        <f>VLOOKUP($H37,'CAPB_-_Euro_Area'!$A$27:$J$43,7,FALSE)</f>
        <v>3.1999999999999997</v>
      </c>
      <c r="AL37" s="112" t="s">
        <v>28</v>
      </c>
      <c r="AM37" s="88">
        <f>VLOOKUP($H37,'GDP_Growth_-_Euro_Area'!$A$4:$J$20,10,)</f>
        <v>1.3893719394789628</v>
      </c>
      <c r="AN37" s="88">
        <f>VLOOKUP($H37,'GDP_Growth_-_Euro_Area'!$A$4:$J$20,9,)</f>
        <v>-1.2299519807168622</v>
      </c>
      <c r="AO37" s="88">
        <f>VLOOKUP($H37,'CAPB_-_Euro_Area'!$A$27:$J$43,9,FALSE)</f>
        <v>0.4</v>
      </c>
      <c r="AP37" s="89">
        <f>VLOOKUP($H37,'CAPB_-_Euro_Area'!$A$27:$J$43,8,FALSE)</f>
        <v>1.5</v>
      </c>
    </row>
    <row r="38" spans="2:42" x14ac:dyDescent="0.25">
      <c r="H38" s="1"/>
      <c r="N38" s="1"/>
      <c r="T38" s="1"/>
      <c r="Z38" s="1"/>
      <c r="AF38" s="1"/>
      <c r="AL38" s="1"/>
    </row>
    <row r="39" spans="2:42" x14ac:dyDescent="0.25">
      <c r="H39" s="1"/>
      <c r="N39" s="1"/>
      <c r="T39" s="1"/>
      <c r="Z39" s="1"/>
      <c r="AF39" s="1"/>
      <c r="AL39" s="1"/>
    </row>
    <row r="40" spans="2:42" x14ac:dyDescent="0.25">
      <c r="H40" s="1"/>
      <c r="N40" s="1"/>
      <c r="T40" s="1"/>
      <c r="Z40" s="1"/>
      <c r="AF40" s="1"/>
      <c r="AL40" s="1"/>
    </row>
    <row r="41" spans="2:42" s="48" customFormat="1" x14ac:dyDescent="0.25">
      <c r="H41" s="49"/>
      <c r="N41" s="49"/>
      <c r="T41" s="49"/>
      <c r="Z41" s="49"/>
      <c r="AF41" s="49"/>
      <c r="AL41" s="49"/>
    </row>
    <row r="42" spans="2:42" ht="21" x14ac:dyDescent="0.35">
      <c r="B42" s="50" t="s">
        <v>605</v>
      </c>
      <c r="C42" s="50"/>
      <c r="H42" s="1"/>
      <c r="N42" s="1"/>
      <c r="T42" s="1"/>
      <c r="Z42" s="1"/>
      <c r="AF42" s="1"/>
      <c r="AL42" s="1"/>
    </row>
    <row r="45" spans="2:42" x14ac:dyDescent="0.25">
      <c r="C45" s="178" t="s">
        <v>4</v>
      </c>
      <c r="D45" s="178" t="s">
        <v>3</v>
      </c>
      <c r="E45" s="178" t="s">
        <v>2</v>
      </c>
      <c r="F45" s="178" t="s">
        <v>1</v>
      </c>
      <c r="I45" s="178" t="s">
        <v>4</v>
      </c>
      <c r="J45" s="178" t="s">
        <v>3</v>
      </c>
      <c r="K45" s="178" t="s">
        <v>2</v>
      </c>
      <c r="L45" s="178" t="s">
        <v>1</v>
      </c>
      <c r="O45" s="178" t="s">
        <v>4</v>
      </c>
      <c r="P45" s="178" t="s">
        <v>3</v>
      </c>
      <c r="Q45" s="178" t="s">
        <v>2</v>
      </c>
      <c r="R45" s="178" t="s">
        <v>1</v>
      </c>
      <c r="U45" s="178" t="s">
        <v>4</v>
      </c>
      <c r="V45" s="178" t="s">
        <v>3</v>
      </c>
      <c r="W45" s="178" t="s">
        <v>2</v>
      </c>
      <c r="X45" s="178" t="s">
        <v>1</v>
      </c>
      <c r="AA45" s="178" t="s">
        <v>4</v>
      </c>
      <c r="AB45" s="178" t="s">
        <v>3</v>
      </c>
      <c r="AC45" s="178" t="s">
        <v>2</v>
      </c>
      <c r="AD45" s="178" t="s">
        <v>1</v>
      </c>
      <c r="AG45" s="178" t="s">
        <v>4</v>
      </c>
      <c r="AH45" s="178" t="s">
        <v>3</v>
      </c>
      <c r="AI45" s="178" t="s">
        <v>2</v>
      </c>
      <c r="AJ45" s="178" t="s">
        <v>1</v>
      </c>
      <c r="AM45" s="178" t="s">
        <v>4</v>
      </c>
      <c r="AN45" s="178" t="s">
        <v>3</v>
      </c>
      <c r="AO45" s="178" t="s">
        <v>2</v>
      </c>
      <c r="AP45" s="178" t="s">
        <v>1</v>
      </c>
    </row>
    <row r="46" spans="2:42" x14ac:dyDescent="0.25">
      <c r="C46" s="120">
        <f t="array" ref="C46:F50">LINEST(C21:C36,D21:F36,TRUE,TRUE)</f>
        <v>0.52657879205584635</v>
      </c>
      <c r="D46" s="120">
        <v>-1.5861464018684934E-2</v>
      </c>
      <c r="E46" s="120">
        <v>0.46872407475244982</v>
      </c>
      <c r="F46" s="120">
        <v>-0.72427874805664083</v>
      </c>
      <c r="I46" s="120">
        <f t="array" ref="I46:L50">LINEST(I21:I37,J21:L37,TRUE,TRUE)</f>
        <v>0.34186841660389777</v>
      </c>
      <c r="J46" s="120">
        <v>-0.66474322224105997</v>
      </c>
      <c r="K46" s="120">
        <v>-3.8546624231763145E-2</v>
      </c>
      <c r="L46" s="120">
        <v>-5.8490943459542226</v>
      </c>
      <c r="O46" s="51">
        <f t="array" ref="O46:R50">LINEST(O21:O37,P21:R37,TRUE,TRUE)</f>
        <v>2.458934612243293E-2</v>
      </c>
      <c r="P46" s="51">
        <v>-0.93339184543856646</v>
      </c>
      <c r="Q46" s="51">
        <v>0.14306309500221007</v>
      </c>
      <c r="R46" s="51">
        <v>2.8345996732789511</v>
      </c>
      <c r="U46" s="51">
        <f t="array" ref="U46:X50">LINEST(U21:U37,V21:X37,TRUE,TRUE)</f>
        <v>-0.83217260337859966</v>
      </c>
      <c r="V46" s="51">
        <v>-0.58419736270542988</v>
      </c>
      <c r="W46" s="51">
        <v>-2.1016471501098533E-3</v>
      </c>
      <c r="X46" s="51">
        <v>2.8581958533871155</v>
      </c>
      <c r="AA46" s="51">
        <f t="array" ref="AA46:AD50">LINEST(AA21:AA37,AB21:AD37,TRUE,TRUE)</f>
        <v>4.8514788573539018E-2</v>
      </c>
      <c r="AB46" s="51">
        <v>7.7243905223282214E-2</v>
      </c>
      <c r="AC46" s="51">
        <v>0.77314648537196418</v>
      </c>
      <c r="AD46" s="51">
        <v>-1.8369301635976341</v>
      </c>
      <c r="AG46" s="51">
        <f t="array" ref="AG46:AJ50">LINEST(AG21:AG37,AH21:AJ37,TRUE,TRUE)</f>
        <v>4.9340867726627449E-2</v>
      </c>
      <c r="AH46" s="51">
        <v>-7.4027359445791696E-2</v>
      </c>
      <c r="AI46" s="51">
        <v>0.6897643763599387</v>
      </c>
      <c r="AJ46" s="51">
        <v>0.58761171992714056</v>
      </c>
      <c r="AM46" s="51">
        <f t="array" ref="AM46:AP50">LINEST(AM21:AM37,AN21:AP37,TRUE,TRUE)</f>
        <v>0.10441597491131453</v>
      </c>
      <c r="AN46" s="51">
        <v>0.48017011519925434</v>
      </c>
      <c r="AO46" s="51">
        <v>0.16443034925353853</v>
      </c>
      <c r="AP46" s="51">
        <v>0.9768559783865417</v>
      </c>
    </row>
    <row r="47" spans="2:42" x14ac:dyDescent="0.25">
      <c r="C47" s="120">
        <v>0.32142789299065944</v>
      </c>
      <c r="D47" s="120">
        <v>0.27096449517103477</v>
      </c>
      <c r="E47" s="120">
        <v>0.14594230556798313</v>
      </c>
      <c r="F47" s="120">
        <v>0.85408663828918518</v>
      </c>
      <c r="I47" s="120">
        <v>0.43048483285379191</v>
      </c>
      <c r="J47" s="120">
        <v>0.31219440884239646</v>
      </c>
      <c r="K47" s="120">
        <v>0.40125428738040742</v>
      </c>
      <c r="L47" s="120">
        <v>1.3204853327460191</v>
      </c>
      <c r="O47" s="51">
        <v>0.19446204937325945</v>
      </c>
      <c r="P47" s="51">
        <v>0.197321861452632</v>
      </c>
      <c r="Q47" s="51">
        <v>0.14952739178728983</v>
      </c>
      <c r="R47" s="51">
        <v>1.0664891364606695</v>
      </c>
      <c r="U47" s="51">
        <v>0.48758218946085635</v>
      </c>
      <c r="V47" s="51">
        <v>0.27554619869369884</v>
      </c>
      <c r="W47" s="51">
        <v>0.41197354644075612</v>
      </c>
      <c r="X47" s="51">
        <v>1.2268313709565259</v>
      </c>
      <c r="AA47" s="51">
        <v>0.18769308021787112</v>
      </c>
      <c r="AB47" s="51">
        <v>0.20018794902096299</v>
      </c>
      <c r="AC47" s="51">
        <v>0.13784463901298707</v>
      </c>
      <c r="AD47" s="51">
        <v>0.73908772525358535</v>
      </c>
      <c r="AG47" s="51">
        <v>9.3419743780069633E-2</v>
      </c>
      <c r="AH47" s="51">
        <v>0.23972072776671932</v>
      </c>
      <c r="AI47" s="51">
        <v>9.8843891159057978E-2</v>
      </c>
      <c r="AJ47" s="51">
        <v>0.30631412951491199</v>
      </c>
      <c r="AM47" s="51">
        <v>0.31956197737035125</v>
      </c>
      <c r="AN47" s="51">
        <v>0.14081136777010719</v>
      </c>
      <c r="AO47" s="51">
        <v>0.17603034975469714</v>
      </c>
      <c r="AP47" s="51">
        <v>0.44664354699724734</v>
      </c>
    </row>
    <row r="48" spans="2:42" x14ac:dyDescent="0.25">
      <c r="C48" s="52">
        <v>0.50467572904377123</v>
      </c>
      <c r="D48">
        <v>1.5442918718957721</v>
      </c>
      <c r="E48" t="e">
        <v>#N/A</v>
      </c>
      <c r="F48" s="53" t="e">
        <v>#N/A</v>
      </c>
      <c r="I48" s="52">
        <v>0.39378141453311749</v>
      </c>
      <c r="J48" s="163">
        <v>3.1662681313159897</v>
      </c>
      <c r="K48" s="163" t="e">
        <v>#N/A</v>
      </c>
      <c r="L48" s="53" t="e">
        <v>#N/A</v>
      </c>
      <c r="O48" s="52">
        <v>0.67455313135404749</v>
      </c>
      <c r="P48">
        <v>1.7017217395435096</v>
      </c>
      <c r="Q48" t="e">
        <v>#N/A</v>
      </c>
      <c r="R48" s="53" t="e">
        <v>#N/A</v>
      </c>
      <c r="U48" s="52">
        <v>0.50107300539431265</v>
      </c>
      <c r="V48">
        <v>2.560049665768807</v>
      </c>
      <c r="W48" t="e">
        <v>#N/A</v>
      </c>
      <c r="X48" s="53" t="e">
        <v>#N/A</v>
      </c>
      <c r="AA48" s="52">
        <v>0.77943783465959182</v>
      </c>
      <c r="AB48">
        <v>1.4358182183105839</v>
      </c>
      <c r="AC48" t="e">
        <v>#N/A</v>
      </c>
      <c r="AD48" s="53" t="e">
        <v>#N/A</v>
      </c>
      <c r="AG48" s="52">
        <v>0.88410550251423914</v>
      </c>
      <c r="AH48">
        <v>0.77892430775484101</v>
      </c>
      <c r="AI48" t="e">
        <v>#N/A</v>
      </c>
      <c r="AJ48" s="53" t="e">
        <v>#N/A</v>
      </c>
      <c r="AM48" s="52">
        <v>0.51014479319785488</v>
      </c>
      <c r="AN48">
        <v>1.0711374845477966</v>
      </c>
      <c r="AO48" t="e">
        <v>#N/A</v>
      </c>
      <c r="AP48" s="53" t="e">
        <v>#N/A</v>
      </c>
    </row>
    <row r="49" spans="2:42" x14ac:dyDescent="0.25">
      <c r="C49" s="52">
        <v>4.0755178668672087</v>
      </c>
      <c r="D49">
        <v>12</v>
      </c>
      <c r="E49" t="e">
        <v>#N/A</v>
      </c>
      <c r="F49" s="53" t="e">
        <v>#N/A</v>
      </c>
      <c r="I49" s="52">
        <v>2.8148033903139518</v>
      </c>
      <c r="J49" s="163">
        <v>13</v>
      </c>
      <c r="K49" s="163" t="e">
        <v>#N/A</v>
      </c>
      <c r="L49" s="53" t="e">
        <v>#N/A</v>
      </c>
      <c r="O49" s="52">
        <v>8.9816921003496208</v>
      </c>
      <c r="P49">
        <v>13</v>
      </c>
      <c r="Q49" t="e">
        <v>#N/A</v>
      </c>
      <c r="R49" s="53" t="e">
        <v>#N/A</v>
      </c>
      <c r="U49" s="52">
        <v>4.3519720924796346</v>
      </c>
      <c r="V49">
        <v>13</v>
      </c>
      <c r="W49" t="e">
        <v>#N/A</v>
      </c>
      <c r="X49" s="53" t="e">
        <v>#N/A</v>
      </c>
      <c r="AA49" s="52">
        <v>15.313433040425343</v>
      </c>
      <c r="AB49">
        <v>13</v>
      </c>
      <c r="AC49" t="e">
        <v>#N/A</v>
      </c>
      <c r="AD49" s="53" t="e">
        <v>#N/A</v>
      </c>
      <c r="AG49" s="52">
        <v>33.056995175280619</v>
      </c>
      <c r="AH49">
        <v>13</v>
      </c>
      <c r="AI49" t="e">
        <v>#N/A</v>
      </c>
      <c r="AJ49" s="53" t="e">
        <v>#N/A</v>
      </c>
      <c r="AM49" s="52">
        <v>4.5128180868425209</v>
      </c>
      <c r="AN49">
        <v>13</v>
      </c>
      <c r="AO49" t="e">
        <v>#N/A</v>
      </c>
      <c r="AP49" s="53" t="e">
        <v>#N/A</v>
      </c>
    </row>
    <row r="50" spans="2:42" x14ac:dyDescent="0.25">
      <c r="C50" s="54">
        <v>29.158342123797983</v>
      </c>
      <c r="D50" s="55">
        <v>28.618048627240174</v>
      </c>
      <c r="E50" s="55" t="e">
        <v>#N/A</v>
      </c>
      <c r="F50" s="56" t="e">
        <v>#N/A</v>
      </c>
      <c r="I50" s="54">
        <v>84.65735582537198</v>
      </c>
      <c r="J50" s="55">
        <v>130.32830043203424</v>
      </c>
      <c r="K50" s="55" t="e">
        <v>#N/A</v>
      </c>
      <c r="L50" s="56" t="e">
        <v>#N/A</v>
      </c>
      <c r="O50" s="54">
        <v>78.029084557125969</v>
      </c>
      <c r="P50" s="55">
        <v>37.646139424854844</v>
      </c>
      <c r="Q50" s="55" t="e">
        <v>#N/A</v>
      </c>
      <c r="R50" s="56" t="e">
        <v>#N/A</v>
      </c>
      <c r="U50" s="54">
        <v>85.566572920479786</v>
      </c>
      <c r="V50" s="55">
        <v>85.200105785638726</v>
      </c>
      <c r="W50" s="55" t="e">
        <v>#N/A</v>
      </c>
      <c r="X50" s="56" t="e">
        <v>#N/A</v>
      </c>
      <c r="AA50" s="54">
        <v>94.709324200769061</v>
      </c>
      <c r="AB50" s="55">
        <v>26.800461428423535</v>
      </c>
      <c r="AC50" s="55" t="e">
        <v>#N/A</v>
      </c>
      <c r="AD50" s="56" t="e">
        <v>#N/A</v>
      </c>
      <c r="AG50" s="54">
        <v>60.169325508321847</v>
      </c>
      <c r="AH50" s="55">
        <v>7.8874000037476577</v>
      </c>
      <c r="AI50" s="55" t="e">
        <v>#N/A</v>
      </c>
      <c r="AJ50" s="56" t="e">
        <v>#N/A</v>
      </c>
      <c r="AM50" s="54">
        <v>15.533149334490602</v>
      </c>
      <c r="AN50" s="55">
        <v>14.915361640443951</v>
      </c>
      <c r="AO50" s="55" t="e">
        <v>#N/A</v>
      </c>
      <c r="AP50" s="56" t="e">
        <v>#N/A</v>
      </c>
    </row>
    <row r="53" spans="2:42" x14ac:dyDescent="0.25">
      <c r="B53" s="1"/>
      <c r="C53" s="177" t="s">
        <v>609</v>
      </c>
      <c r="D53" s="177"/>
      <c r="E53" s="163"/>
      <c r="F53" s="163"/>
      <c r="G53" s="163"/>
      <c r="H53" s="163"/>
    </row>
    <row r="54" spans="2:42" x14ac:dyDescent="0.25">
      <c r="B54" s="163"/>
      <c r="C54" s="163"/>
      <c r="D54" s="163"/>
      <c r="E54" s="163"/>
      <c r="F54" s="163"/>
      <c r="G54" s="163"/>
      <c r="H54" s="163"/>
    </row>
    <row r="55" spans="2:42" x14ac:dyDescent="0.25">
      <c r="B55" s="163"/>
      <c r="C55" s="165" t="s">
        <v>610</v>
      </c>
      <c r="D55" s="165" t="s">
        <v>611</v>
      </c>
      <c r="E55" s="165" t="s">
        <v>612</v>
      </c>
      <c r="F55" s="165" t="s">
        <v>613</v>
      </c>
      <c r="G55" s="163"/>
      <c r="H55" s="163"/>
    </row>
    <row r="56" spans="2:42" x14ac:dyDescent="0.25">
      <c r="B56" s="163"/>
      <c r="C56" s="165" t="s">
        <v>646</v>
      </c>
      <c r="D56" s="165" t="s">
        <v>647</v>
      </c>
      <c r="E56" s="165" t="s">
        <v>648</v>
      </c>
      <c r="F56" s="165" t="s">
        <v>649</v>
      </c>
      <c r="G56" s="163"/>
      <c r="H56" s="163"/>
    </row>
    <row r="57" spans="2:42" x14ac:dyDescent="0.25">
      <c r="B57" s="163"/>
      <c r="C57" s="57" t="s">
        <v>614</v>
      </c>
      <c r="D57" s="37" t="s">
        <v>650</v>
      </c>
      <c r="E57" s="37"/>
      <c r="F57" s="58"/>
      <c r="G57" s="163"/>
      <c r="H57" s="163"/>
    </row>
    <row r="58" spans="2:42" x14ac:dyDescent="0.25">
      <c r="B58" s="163"/>
      <c r="C58" s="57" t="s">
        <v>615</v>
      </c>
      <c r="D58" s="37" t="s">
        <v>616</v>
      </c>
      <c r="E58" s="37"/>
      <c r="F58" s="58"/>
      <c r="G58" s="163"/>
      <c r="H58" s="163"/>
    </row>
    <row r="59" spans="2:42" x14ac:dyDescent="0.25">
      <c r="B59" s="163"/>
      <c r="C59" s="59" t="s">
        <v>617</v>
      </c>
      <c r="D59" s="60" t="s">
        <v>618</v>
      </c>
      <c r="E59" s="60"/>
      <c r="F59" s="61"/>
      <c r="G59" s="163"/>
      <c r="H59" s="163"/>
    </row>
    <row r="60" spans="2:42" x14ac:dyDescent="0.25">
      <c r="B60" s="163"/>
      <c r="C60" s="163"/>
      <c r="D60" s="163"/>
      <c r="E60" s="163"/>
      <c r="F60" s="163"/>
      <c r="G60" s="163"/>
      <c r="H60" s="163"/>
    </row>
    <row r="62" spans="2:42" x14ac:dyDescent="0.25">
      <c r="C62" s="281" t="s">
        <v>619</v>
      </c>
      <c r="D62" s="282" t="s">
        <v>620</v>
      </c>
      <c r="E62" s="282"/>
      <c r="F62" s="282"/>
      <c r="G62" s="282"/>
      <c r="H62" s="282"/>
      <c r="I62" s="282"/>
      <c r="J62" s="283"/>
    </row>
    <row r="63" spans="2:42" ht="15.75" x14ac:dyDescent="0.25">
      <c r="B63" s="62"/>
      <c r="C63" s="284" t="s">
        <v>621</v>
      </c>
      <c r="D63" s="285" t="s">
        <v>622</v>
      </c>
      <c r="E63" s="285"/>
      <c r="F63" s="285"/>
      <c r="G63" s="285"/>
      <c r="H63" s="285"/>
      <c r="I63" s="285"/>
      <c r="J63" s="286"/>
    </row>
    <row r="66" spans="2:2" x14ac:dyDescent="0.25">
      <c r="B66" s="19"/>
    </row>
  </sheetData>
  <mergeCells count="19">
    <mergeCell ref="B5:C5"/>
    <mergeCell ref="B9:F9"/>
    <mergeCell ref="H9:L9"/>
    <mergeCell ref="N9:R9"/>
    <mergeCell ref="AL19:AP19"/>
    <mergeCell ref="T9:X9"/>
    <mergeCell ref="Z9:AD9"/>
    <mergeCell ref="AF9:AJ9"/>
    <mergeCell ref="AL9:AP9"/>
    <mergeCell ref="B19:F19"/>
    <mergeCell ref="H19:L19"/>
    <mergeCell ref="N19:R19"/>
    <mergeCell ref="T19:X19"/>
    <mergeCell ref="Z19:AD19"/>
    <mergeCell ref="AF19:AJ19"/>
    <mergeCell ref="J2:K2"/>
    <mergeCell ref="N2:O2"/>
    <mergeCell ref="J3:L3"/>
    <mergeCell ref="N3:P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DEBT_World_Databank</vt:lpstr>
      <vt:lpstr>DEBT_Euro_Area</vt:lpstr>
      <vt:lpstr>GDP_Growth_-_World_Databank</vt:lpstr>
      <vt:lpstr>GDP_Growth_-_Euro_Area</vt:lpstr>
      <vt:lpstr>CAPB_-_Euro_Area</vt:lpstr>
      <vt:lpstr>Unemployment_-_World_Databank</vt:lpstr>
      <vt:lpstr>Unemployment_-_Euro_Area</vt:lpstr>
      <vt:lpstr>Tableaux de Résultats</vt:lpstr>
      <vt:lpstr>GDP_-_Regressions</vt:lpstr>
      <vt:lpstr>Unemployment_-_Regressions</vt:lpstr>
      <vt:lpstr>DEBT_-_Regression</vt:lpstr>
      <vt:lpstr>Residuals - GDP</vt:lpstr>
      <vt:lpstr>Residual Normality</vt:lpstr>
      <vt:lpstr>Residuals UNEMP</vt:lpstr>
      <vt:lpstr>Residuals DEBT</vt:lpstr>
      <vt:lpstr>Correlations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Woussen</dc:creator>
  <cp:lastModifiedBy>Laurent Woussen</cp:lastModifiedBy>
  <dcterms:created xsi:type="dcterms:W3CDTF">2015-11-19T15:48:26Z</dcterms:created>
  <dcterms:modified xsi:type="dcterms:W3CDTF">2015-12-30T13:37:25Z</dcterms:modified>
</cp:coreProperties>
</file>